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hidePivotFieldList="1" defaultThemeVersion="124226"/>
  <bookViews>
    <workbookView xWindow="3996" yWindow="192" windowWidth="15636" windowHeight="7116" tabRatio="930"/>
  </bookViews>
  <sheets>
    <sheet name="Obsah" sheetId="383" r:id="rId1"/>
    <sheet name="HI" sheetId="339" r:id="rId2"/>
    <sheet name="HI Graf" sheetId="340" r:id="rId3"/>
    <sheet name="Man Tab" sheetId="366" r:id="rId4"/>
    <sheet name="HV" sheetId="367" r:id="rId5"/>
    <sheet name="Léky Žádanky" sheetId="219" r:id="rId6"/>
    <sheet name="LŽ Detail" sheetId="220" r:id="rId7"/>
    <sheet name="LŽ PL" sheetId="380" r:id="rId8"/>
    <sheet name="LŽ PL Detail" sheetId="387" r:id="rId9"/>
    <sheet name="Léky Recepty" sheetId="346" r:id="rId10"/>
    <sheet name="LRp Lékaři" sheetId="415" r:id="rId11"/>
    <sheet name="LRp Detail" sheetId="347" r:id="rId12"/>
    <sheet name="LRp PL" sheetId="388" r:id="rId13"/>
    <sheet name="LRp PL Detail" sheetId="390" r:id="rId14"/>
    <sheet name="Materiál Žádanky" sheetId="402" r:id="rId15"/>
    <sheet name="MŽ Detail" sheetId="403" r:id="rId16"/>
    <sheet name="ON Výkaz" sheetId="369" r:id="rId17"/>
    <sheet name="ON Hodiny" sheetId="368" r:id="rId18"/>
    <sheet name="ZV Vykáz.-A" sheetId="344" r:id="rId19"/>
    <sheet name="ZV Vykáz.-A Detail" sheetId="345" r:id="rId20"/>
    <sheet name="ZV Vykáz.-H" sheetId="410" r:id="rId21"/>
    <sheet name="ZV Vykáz.-H Detail" sheetId="377" r:id="rId22"/>
    <sheet name="CaseMix" sheetId="370" r:id="rId23"/>
    <sheet name="ALOS" sheetId="374" r:id="rId24"/>
    <sheet name="Total" sheetId="371" r:id="rId25"/>
    <sheet name="ZV Vyžád." sheetId="342" r:id="rId26"/>
    <sheet name="ZV Vyžád. Detail" sheetId="343" r:id="rId27"/>
    <sheet name="OD TISS" sheetId="372" r:id="rId28"/>
  </sheets>
  <externalReferences>
    <externalReference r:id="rId29"/>
  </externalReferences>
  <definedNames>
    <definedName name="_xlnm._FilterDatabase" localSheetId="4" hidden="1">HV!$A$5:$A$5</definedName>
    <definedName name="_xlnm._FilterDatabase" localSheetId="9" hidden="1">'Léky Recepty'!$A$4:$M$4</definedName>
    <definedName name="_xlnm._FilterDatabase" localSheetId="5" hidden="1">'Léky Žádanky'!$A$3:$G$3</definedName>
    <definedName name="_xlnm._FilterDatabase" localSheetId="11" hidden="1">'LRp Detail'!$A$6:$U$6</definedName>
    <definedName name="_xlnm._FilterDatabase" localSheetId="10" hidden="1">'LRp Lékaři'!$A$4:$N$4</definedName>
    <definedName name="_xlnm._FilterDatabase" localSheetId="12" hidden="1">'LRp PL'!$A$3:$F$50</definedName>
    <definedName name="_xlnm._FilterDatabase" localSheetId="13" hidden="1">'LRp PL Detail'!$A$5:$M$1005</definedName>
    <definedName name="_xlnm._FilterDatabase" localSheetId="6" hidden="1">'LŽ Detail'!$A$4:$N$4</definedName>
    <definedName name="_xlnm._FilterDatabase" localSheetId="7" hidden="1">'LŽ PL'!$A$4:$F$15</definedName>
    <definedName name="_xlnm._FilterDatabase" localSheetId="8" hidden="1">'LŽ PL Detail'!$A$5:$M$374</definedName>
    <definedName name="_xlnm._FilterDatabase" localSheetId="3" hidden="1">'Man Tab'!$A$5:$A$31</definedName>
    <definedName name="_xlnm._FilterDatabase" localSheetId="14" hidden="1">'Materiál Žádanky'!$A$3:$G$3</definedName>
    <definedName name="_xlnm._FilterDatabase" localSheetId="15" hidden="1">'MŽ Detail'!$A$4:$K$4</definedName>
    <definedName name="_xlnm._FilterDatabase" localSheetId="27" hidden="1">'OD TISS'!$A$5:$N$5</definedName>
    <definedName name="_xlnm._FilterDatabase" localSheetId="24" hidden="1">Total!$A$4:$W$4</definedName>
    <definedName name="_xlnm._FilterDatabase" localSheetId="19" hidden="1">'ZV Vykáz.-A Detail'!$A$5:$P$5</definedName>
    <definedName name="_xlnm._FilterDatabase" localSheetId="21" hidden="1">'ZV Vykáz.-H Detail'!$A$5:$Q$5</definedName>
    <definedName name="_xlnm._FilterDatabase" localSheetId="25" hidden="1">'ZV Vyžád.'!$A$4:$M$4</definedName>
    <definedName name="_xlnm._FilterDatabase" localSheetId="26" hidden="1">'ZV Vyžád. Detail'!$A$5:$Q$5</definedName>
    <definedName name="doměsíce">'HI Graf'!$C$11</definedName>
    <definedName name="_xlnm.Print_Area" localSheetId="23">ALOS!$A$1:$M$45</definedName>
    <definedName name="_xlnm.Print_Area" localSheetId="22">CaseMix!$A$1:$M$48</definedName>
    <definedName name="Rozpis">'[1]V počítači'!$B$55:$B$70</definedName>
    <definedName name="SVÁTKY">'[1]V počítači'!$Z$8:$Z$67</definedName>
  </definedNames>
  <calcPr calcId="145621"/>
</workbook>
</file>

<file path=xl/calcChain.xml><?xml version="1.0" encoding="utf-8"?>
<calcChain xmlns="http://schemas.openxmlformats.org/spreadsheetml/2006/main">
  <c r="V72" i="371" l="1"/>
  <c r="U72" i="371"/>
  <c r="T72" i="371"/>
  <c r="S72" i="371"/>
  <c r="R72" i="371"/>
  <c r="Q72" i="371"/>
  <c r="V71" i="371"/>
  <c r="U71" i="371"/>
  <c r="T71" i="371"/>
  <c r="S71" i="371"/>
  <c r="R71" i="371"/>
  <c r="Q71" i="371"/>
  <c r="V70" i="371"/>
  <c r="U70" i="371"/>
  <c r="T70" i="371"/>
  <c r="S70" i="371"/>
  <c r="R70" i="371"/>
  <c r="Q70" i="371"/>
  <c r="V69" i="371"/>
  <c r="U69" i="371"/>
  <c r="T69" i="371"/>
  <c r="S69" i="371"/>
  <c r="R69" i="371"/>
  <c r="Q69" i="371"/>
  <c r="T68" i="371"/>
  <c r="S68" i="371"/>
  <c r="V68" i="371" s="1"/>
  <c r="R68" i="371"/>
  <c r="Q68" i="371"/>
  <c r="U67" i="371"/>
  <c r="T67" i="371"/>
  <c r="V67" i="371" s="1"/>
  <c r="S67" i="371"/>
  <c r="R67" i="371"/>
  <c r="Q67" i="371"/>
  <c r="V66" i="371"/>
  <c r="U66" i="371"/>
  <c r="T66" i="371"/>
  <c r="S66" i="371"/>
  <c r="R66" i="371"/>
  <c r="Q66" i="371"/>
  <c r="U65" i="371"/>
  <c r="T65" i="371"/>
  <c r="V65" i="371" s="1"/>
  <c r="S65" i="371"/>
  <c r="R65" i="371"/>
  <c r="Q65" i="371"/>
  <c r="T64" i="371"/>
  <c r="S64" i="371"/>
  <c r="V64" i="371" s="1"/>
  <c r="R64" i="371"/>
  <c r="Q64" i="371"/>
  <c r="V63" i="371"/>
  <c r="U63" i="371"/>
  <c r="T63" i="371"/>
  <c r="S63" i="371"/>
  <c r="R63" i="371"/>
  <c r="Q63" i="371"/>
  <c r="T62" i="371"/>
  <c r="S62" i="371"/>
  <c r="V62" i="371" s="1"/>
  <c r="R62" i="371"/>
  <c r="Q62" i="371"/>
  <c r="U61" i="371"/>
  <c r="T61" i="371"/>
  <c r="V61" i="371" s="1"/>
  <c r="S61" i="371"/>
  <c r="R61" i="371"/>
  <c r="Q61" i="371"/>
  <c r="T60" i="371"/>
  <c r="S60" i="371"/>
  <c r="V60" i="371" s="1"/>
  <c r="R60" i="371"/>
  <c r="Q60" i="371"/>
  <c r="V59" i="371"/>
  <c r="U59" i="371"/>
  <c r="T59" i="371"/>
  <c r="S59" i="371"/>
  <c r="R59" i="371"/>
  <c r="Q59" i="371"/>
  <c r="T58" i="371"/>
  <c r="S58" i="371"/>
  <c r="V58" i="371" s="1"/>
  <c r="R58" i="371"/>
  <c r="Q58" i="371"/>
  <c r="U57" i="371"/>
  <c r="T57" i="371"/>
  <c r="V57" i="371" s="1"/>
  <c r="S57" i="371"/>
  <c r="R57" i="371"/>
  <c r="Q57" i="371"/>
  <c r="T56" i="371"/>
  <c r="U56" i="371" s="1"/>
  <c r="S56" i="371"/>
  <c r="V56" i="371" s="1"/>
  <c r="R56" i="371"/>
  <c r="Q56" i="371"/>
  <c r="V55" i="371"/>
  <c r="U55" i="371"/>
  <c r="T55" i="371"/>
  <c r="S55" i="371"/>
  <c r="R55" i="371"/>
  <c r="Q55" i="371"/>
  <c r="T54" i="371"/>
  <c r="S54" i="371"/>
  <c r="V54" i="371" s="1"/>
  <c r="R54" i="371"/>
  <c r="Q54" i="371"/>
  <c r="U53" i="371"/>
  <c r="T53" i="371"/>
  <c r="V53" i="371" s="1"/>
  <c r="S53" i="371"/>
  <c r="R53" i="371"/>
  <c r="Q53" i="371"/>
  <c r="T52" i="371"/>
  <c r="S52" i="371"/>
  <c r="V52" i="371" s="1"/>
  <c r="R52" i="371"/>
  <c r="Q52" i="371"/>
  <c r="U51" i="371"/>
  <c r="T51" i="371"/>
  <c r="V51" i="371" s="1"/>
  <c r="S51" i="371"/>
  <c r="R51" i="371"/>
  <c r="Q51" i="371"/>
  <c r="T50" i="371"/>
  <c r="S50" i="371"/>
  <c r="V50" i="371" s="1"/>
  <c r="R50" i="371"/>
  <c r="Q50" i="371"/>
  <c r="V49" i="371"/>
  <c r="U49" i="371"/>
  <c r="T49" i="371"/>
  <c r="S49" i="371"/>
  <c r="R49" i="371"/>
  <c r="Q49" i="371"/>
  <c r="T48" i="371"/>
  <c r="S48" i="371"/>
  <c r="V48" i="371" s="1"/>
  <c r="R48" i="371"/>
  <c r="Q48" i="371"/>
  <c r="V47" i="371"/>
  <c r="U47" i="371"/>
  <c r="T47" i="371"/>
  <c r="S47" i="371"/>
  <c r="R47" i="371"/>
  <c r="Q47" i="371"/>
  <c r="V46" i="371"/>
  <c r="U46" i="371"/>
  <c r="T46" i="371"/>
  <c r="S46" i="371"/>
  <c r="R46" i="371"/>
  <c r="Q46" i="371"/>
  <c r="V45" i="371"/>
  <c r="U45" i="371"/>
  <c r="T45" i="371"/>
  <c r="S45" i="371"/>
  <c r="R45" i="371"/>
  <c r="Q45" i="371"/>
  <c r="V44" i="371"/>
  <c r="U44" i="371"/>
  <c r="T44" i="371"/>
  <c r="S44" i="371"/>
  <c r="R44" i="371"/>
  <c r="Q44" i="371"/>
  <c r="V43" i="371"/>
  <c r="U43" i="371"/>
  <c r="T43" i="371"/>
  <c r="S43" i="371"/>
  <c r="R43" i="371"/>
  <c r="Q43" i="371"/>
  <c r="T42" i="371"/>
  <c r="S42" i="371"/>
  <c r="V42" i="371" s="1"/>
  <c r="R42" i="371"/>
  <c r="Q42" i="371"/>
  <c r="U41" i="371"/>
  <c r="T41" i="371"/>
  <c r="V41" i="371" s="1"/>
  <c r="S41" i="371"/>
  <c r="R41" i="371"/>
  <c r="Q41" i="371"/>
  <c r="V40" i="371"/>
  <c r="U40" i="371"/>
  <c r="T40" i="371"/>
  <c r="S40" i="371"/>
  <c r="R40" i="371"/>
  <c r="Q40" i="371"/>
  <c r="U39" i="371"/>
  <c r="T39" i="371"/>
  <c r="V39" i="371" s="1"/>
  <c r="S39" i="371"/>
  <c r="R39" i="371"/>
  <c r="Q39" i="371"/>
  <c r="T38" i="371"/>
  <c r="S38" i="371"/>
  <c r="V38" i="371" s="1"/>
  <c r="R38" i="371"/>
  <c r="Q38" i="371"/>
  <c r="V37" i="371"/>
  <c r="U37" i="371"/>
  <c r="T37" i="371"/>
  <c r="S37" i="371"/>
  <c r="R37" i="371"/>
  <c r="Q37" i="371"/>
  <c r="V36" i="371"/>
  <c r="U36" i="371"/>
  <c r="T36" i="371"/>
  <c r="S36" i="371"/>
  <c r="R36" i="371"/>
  <c r="Q36" i="371"/>
  <c r="V35" i="371"/>
  <c r="U35" i="371"/>
  <c r="T35" i="371"/>
  <c r="S35" i="371"/>
  <c r="R35" i="371"/>
  <c r="Q35" i="371"/>
  <c r="T34" i="371"/>
  <c r="S34" i="371"/>
  <c r="V34" i="371" s="1"/>
  <c r="R34" i="371"/>
  <c r="Q34" i="371"/>
  <c r="U33" i="371"/>
  <c r="T33" i="371"/>
  <c r="V33" i="371" s="1"/>
  <c r="S33" i="371"/>
  <c r="R33" i="371"/>
  <c r="Q33" i="371"/>
  <c r="T32" i="371"/>
  <c r="S32" i="371"/>
  <c r="V32" i="371" s="1"/>
  <c r="R32" i="371"/>
  <c r="Q32" i="371"/>
  <c r="V31" i="371"/>
  <c r="U31" i="371"/>
  <c r="T31" i="371"/>
  <c r="S31" i="371"/>
  <c r="R31" i="371"/>
  <c r="Q31" i="371"/>
  <c r="V30" i="371"/>
  <c r="U30" i="371"/>
  <c r="T30" i="371"/>
  <c r="S30" i="371"/>
  <c r="R30" i="371"/>
  <c r="Q30" i="371"/>
  <c r="U29" i="371"/>
  <c r="T29" i="371"/>
  <c r="V29" i="371" s="1"/>
  <c r="S29" i="371"/>
  <c r="R29" i="371"/>
  <c r="Q29" i="371"/>
  <c r="T28" i="371"/>
  <c r="S28" i="371"/>
  <c r="V28" i="371" s="1"/>
  <c r="R28" i="371"/>
  <c r="Q28" i="371"/>
  <c r="U27" i="371"/>
  <c r="T27" i="371"/>
  <c r="V27" i="371" s="1"/>
  <c r="S27" i="371"/>
  <c r="R27" i="371"/>
  <c r="Q27" i="371"/>
  <c r="T26" i="371"/>
  <c r="S26" i="371"/>
  <c r="V26" i="371" s="1"/>
  <c r="R26" i="371"/>
  <c r="Q26" i="371"/>
  <c r="U25" i="371"/>
  <c r="T25" i="371"/>
  <c r="V25" i="371" s="1"/>
  <c r="S25" i="371"/>
  <c r="R25" i="371"/>
  <c r="Q25" i="371"/>
  <c r="T24" i="371"/>
  <c r="S24" i="371"/>
  <c r="V24" i="371" s="1"/>
  <c r="R24" i="371"/>
  <c r="Q24" i="371"/>
  <c r="U23" i="371"/>
  <c r="T23" i="371"/>
  <c r="V23" i="371" s="1"/>
  <c r="S23" i="371"/>
  <c r="R23" i="371"/>
  <c r="Q23" i="371"/>
  <c r="T22" i="371"/>
  <c r="S22" i="371"/>
  <c r="V22" i="371" s="1"/>
  <c r="R22" i="371"/>
  <c r="Q22" i="371"/>
  <c r="U21" i="371"/>
  <c r="T21" i="371"/>
  <c r="V21" i="371" s="1"/>
  <c r="S21" i="371"/>
  <c r="R21" i="371"/>
  <c r="Q21" i="371"/>
  <c r="T20" i="371"/>
  <c r="U20" i="371" s="1"/>
  <c r="S20" i="371"/>
  <c r="V20" i="371" s="1"/>
  <c r="R20" i="371"/>
  <c r="Q20" i="371"/>
  <c r="U19" i="371"/>
  <c r="T19" i="371"/>
  <c r="V19" i="371" s="1"/>
  <c r="S19" i="371"/>
  <c r="R19" i="371"/>
  <c r="Q19" i="371"/>
  <c r="T18" i="371"/>
  <c r="U18" i="371" s="1"/>
  <c r="S18" i="371"/>
  <c r="V18" i="371" s="1"/>
  <c r="R18" i="371"/>
  <c r="Q18" i="371"/>
  <c r="U17" i="371"/>
  <c r="T17" i="371"/>
  <c r="V17" i="371" s="1"/>
  <c r="S17" i="371"/>
  <c r="R17" i="371"/>
  <c r="Q17" i="371"/>
  <c r="T16" i="371"/>
  <c r="U16" i="371" s="1"/>
  <c r="S16" i="371"/>
  <c r="V16" i="371" s="1"/>
  <c r="R16" i="371"/>
  <c r="Q16" i="371"/>
  <c r="U15" i="371"/>
  <c r="T15" i="371"/>
  <c r="V15" i="371" s="1"/>
  <c r="S15" i="371"/>
  <c r="R15" i="371"/>
  <c r="Q15" i="371"/>
  <c r="V14" i="371"/>
  <c r="U14" i="371"/>
  <c r="T14" i="371"/>
  <c r="S14" i="371"/>
  <c r="R14" i="371"/>
  <c r="Q14" i="371"/>
  <c r="V13" i="371"/>
  <c r="U13" i="371"/>
  <c r="T13" i="371"/>
  <c r="S13" i="371"/>
  <c r="R13" i="371"/>
  <c r="Q13" i="371"/>
  <c r="T12" i="371"/>
  <c r="U12" i="371" s="1"/>
  <c r="S12" i="371"/>
  <c r="V12" i="371" s="1"/>
  <c r="R12" i="371"/>
  <c r="Q12" i="371"/>
  <c r="V11" i="371"/>
  <c r="U11" i="371"/>
  <c r="T11" i="371"/>
  <c r="S11" i="371"/>
  <c r="R11" i="371"/>
  <c r="Q11" i="371"/>
  <c r="V10" i="371"/>
  <c r="U10" i="371"/>
  <c r="T10" i="371"/>
  <c r="S10" i="371"/>
  <c r="R10" i="371"/>
  <c r="Q10" i="371"/>
  <c r="U9" i="371"/>
  <c r="T9" i="371"/>
  <c r="V9" i="371" s="1"/>
  <c r="S9" i="371"/>
  <c r="R9" i="371"/>
  <c r="Q9" i="371"/>
  <c r="T8" i="371"/>
  <c r="U8" i="371" s="1"/>
  <c r="S8" i="371"/>
  <c r="V8" i="371" s="1"/>
  <c r="R8" i="371"/>
  <c r="Q8" i="371"/>
  <c r="U7" i="371"/>
  <c r="T7" i="371"/>
  <c r="V7" i="371" s="1"/>
  <c r="S7" i="371"/>
  <c r="R7" i="371"/>
  <c r="Q7" i="371"/>
  <c r="T6" i="371"/>
  <c r="U6" i="371" s="1"/>
  <c r="S6" i="371"/>
  <c r="V6" i="371" s="1"/>
  <c r="R6" i="371"/>
  <c r="Q6" i="371"/>
  <c r="V5" i="371"/>
  <c r="U5" i="371"/>
  <c r="T5" i="371"/>
  <c r="S5" i="371"/>
  <c r="R5" i="371"/>
  <c r="Q5" i="371"/>
  <c r="AA27" i="368"/>
  <c r="AI27" i="368" s="1"/>
  <c r="AE27" i="368" s="1"/>
  <c r="AA26" i="368"/>
  <c r="AI26" i="368" s="1"/>
  <c r="AA25" i="368"/>
  <c r="AI25" i="368" s="1"/>
  <c r="AE25" i="368" s="1"/>
  <c r="AA24" i="368"/>
  <c r="AI24" i="368" s="1"/>
  <c r="AE24" i="368" s="1"/>
  <c r="AA23" i="368"/>
  <c r="AI23" i="368" s="1"/>
  <c r="AE23" i="368" s="1"/>
  <c r="AI22" i="368"/>
  <c r="AE22" i="368"/>
  <c r="AA22" i="368"/>
  <c r="AI21" i="368"/>
  <c r="AC21" i="368"/>
  <c r="AA21" i="368"/>
  <c r="AB21" i="368" s="1"/>
  <c r="AA10" i="368"/>
  <c r="AI10" i="368" s="1"/>
  <c r="AE10" i="368" s="1"/>
  <c r="AB9" i="368"/>
  <c r="AA9" i="368"/>
  <c r="AI9" i="368" s="1"/>
  <c r="AA8" i="368"/>
  <c r="AB4" i="368" s="1"/>
  <c r="AA7" i="368"/>
  <c r="AI7" i="368" s="1"/>
  <c r="AE7" i="368" s="1"/>
  <c r="AI6" i="368"/>
  <c r="AE6" i="368" s="1"/>
  <c r="AA6" i="368"/>
  <c r="AI5" i="368"/>
  <c r="AE5" i="368"/>
  <c r="AA5" i="368"/>
  <c r="AI4" i="368"/>
  <c r="AE4" i="368" s="1"/>
  <c r="AC4" i="368"/>
  <c r="AA4" i="368"/>
  <c r="F36" i="369"/>
  <c r="H36" i="369" s="1"/>
  <c r="J35" i="369"/>
  <c r="H35" i="369"/>
  <c r="J34" i="369"/>
  <c r="H34" i="369"/>
  <c r="I27" i="369"/>
  <c r="G27" i="369"/>
  <c r="I19" i="369"/>
  <c r="G19" i="369"/>
  <c r="I11" i="369"/>
  <c r="G11" i="369"/>
  <c r="G9" i="369" s="1"/>
  <c r="H9" i="369" s="1"/>
  <c r="I10" i="369"/>
  <c r="G10" i="369"/>
  <c r="I9" i="369"/>
  <c r="J9" i="369" s="1"/>
  <c r="U22" i="371" l="1"/>
  <c r="U24" i="371"/>
  <c r="U26" i="371"/>
  <c r="U28" i="371"/>
  <c r="U32" i="371"/>
  <c r="U34" i="371"/>
  <c r="U38" i="371"/>
  <c r="U42" i="371"/>
  <c r="U48" i="371"/>
  <c r="U50" i="371"/>
  <c r="U52" i="371"/>
  <c r="U54" i="371"/>
  <c r="U58" i="371"/>
  <c r="U60" i="371"/>
  <c r="U62" i="371"/>
  <c r="U64" i="371"/>
  <c r="U68" i="371"/>
  <c r="AE26" i="368"/>
  <c r="AF26" i="368" s="1"/>
  <c r="AJ26" i="368"/>
  <c r="AJ21" i="368"/>
  <c r="AB26" i="368"/>
  <c r="AK21" i="368"/>
  <c r="AE21" i="368"/>
  <c r="AJ9" i="368"/>
  <c r="AE9" i="368"/>
  <c r="AF9" i="368" s="1"/>
  <c r="AF4" i="368"/>
  <c r="AI8" i="368"/>
  <c r="AE8" i="368" s="1"/>
  <c r="AG4" i="368" s="1"/>
  <c r="A15" i="383"/>
  <c r="AG21" i="368" l="1"/>
  <c r="AF21" i="368"/>
  <c r="AK4" i="368"/>
  <c r="AJ4" i="368"/>
  <c r="A18" i="383" l="1"/>
  <c r="A13" i="383" l="1"/>
  <c r="D11" i="339" l="1"/>
  <c r="C11" i="339"/>
  <c r="C11" i="340" l="1"/>
  <c r="B10" i="340" l="1"/>
  <c r="B8" i="340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B11" i="339" l="1"/>
  <c r="K3" i="403" l="1"/>
  <c r="J3" i="403"/>
  <c r="I3" i="403" s="1"/>
  <c r="M3" i="220" l="1"/>
  <c r="M47" i="370" l="1"/>
  <c r="L47" i="370"/>
  <c r="M46" i="370"/>
  <c r="L46" i="370"/>
  <c r="M45" i="370"/>
  <c r="L45" i="370"/>
  <c r="M44" i="370"/>
  <c r="L44" i="370"/>
  <c r="M43" i="370"/>
  <c r="L43" i="370"/>
  <c r="M42" i="370"/>
  <c r="L42" i="370"/>
  <c r="M41" i="370"/>
  <c r="L41" i="370"/>
  <c r="L36" i="370"/>
  <c r="M36" i="370" s="1"/>
  <c r="K36" i="370"/>
  <c r="J36" i="370"/>
  <c r="H48" i="370"/>
  <c r="M48" i="370" s="1"/>
  <c r="G48" i="370"/>
  <c r="F48" i="370"/>
  <c r="D48" i="370"/>
  <c r="L48" i="370" s="1"/>
  <c r="C48" i="370"/>
  <c r="B48" i="370"/>
  <c r="H36" i="370"/>
  <c r="I36" i="370" s="1"/>
  <c r="G36" i="370"/>
  <c r="F36" i="370"/>
  <c r="D36" i="370"/>
  <c r="E36" i="370" s="1"/>
  <c r="C36" i="370"/>
  <c r="B36" i="370"/>
  <c r="H24" i="370"/>
  <c r="G24" i="370"/>
  <c r="F24" i="370"/>
  <c r="D24" i="370"/>
  <c r="E24" i="370" s="1"/>
  <c r="C24" i="370"/>
  <c r="B24" i="370"/>
  <c r="H12" i="370"/>
  <c r="G12" i="370"/>
  <c r="F12" i="370"/>
  <c r="D12" i="370"/>
  <c r="D12" i="339" s="1"/>
  <c r="C12" i="370"/>
  <c r="C12" i="339" s="1"/>
  <c r="B12" i="370"/>
  <c r="B12" i="339" s="1"/>
  <c r="E48" i="370" l="1"/>
  <c r="I48" i="370"/>
  <c r="I24" i="370"/>
  <c r="E12" i="370"/>
  <c r="L12" i="370"/>
  <c r="I12" i="370"/>
  <c r="M3" i="372"/>
  <c r="L3" i="372"/>
  <c r="K3" i="372"/>
  <c r="I3" i="372"/>
  <c r="H3" i="372"/>
  <c r="G3" i="372"/>
  <c r="E3" i="372"/>
  <c r="D3" i="372"/>
  <c r="C3" i="372"/>
  <c r="F3" i="372" s="1"/>
  <c r="O3" i="343"/>
  <c r="N3" i="343"/>
  <c r="K3" i="343"/>
  <c r="J3" i="343"/>
  <c r="G3" i="343"/>
  <c r="F3" i="343"/>
  <c r="J23" i="370"/>
  <c r="J22" i="370"/>
  <c r="J21" i="370"/>
  <c r="J20" i="370"/>
  <c r="J19" i="370"/>
  <c r="J18" i="370"/>
  <c r="J17" i="370"/>
  <c r="O3" i="377"/>
  <c r="N3" i="377"/>
  <c r="Q3" i="377" s="1"/>
  <c r="K3" i="377"/>
  <c r="J3" i="377"/>
  <c r="G3" i="377"/>
  <c r="P3" i="377" s="1"/>
  <c r="F3" i="377"/>
  <c r="N3" i="345"/>
  <c r="M3" i="345"/>
  <c r="P3" i="345" s="1"/>
  <c r="J3" i="345"/>
  <c r="I3" i="345"/>
  <c r="F3" i="345"/>
  <c r="O3" i="345" s="1"/>
  <c r="E3" i="345"/>
  <c r="M3" i="390"/>
  <c r="L3" i="390"/>
  <c r="J3" i="390"/>
  <c r="I3" i="390"/>
  <c r="G3" i="390"/>
  <c r="F3" i="390"/>
  <c r="T3" i="347"/>
  <c r="R3" i="347"/>
  <c r="P3" i="347"/>
  <c r="O3" i="347"/>
  <c r="N3" i="347"/>
  <c r="M3" i="347"/>
  <c r="M3" i="387"/>
  <c r="L3" i="387"/>
  <c r="J3" i="387"/>
  <c r="K3" i="387" s="1"/>
  <c r="I3" i="387"/>
  <c r="G3" i="387"/>
  <c r="H3" i="387" s="1"/>
  <c r="F3" i="387"/>
  <c r="N3" i="220"/>
  <c r="L3" i="220" s="1"/>
  <c r="N3" i="372" l="1"/>
  <c r="J3" i="372"/>
  <c r="H3" i="390"/>
  <c r="Q3" i="347"/>
  <c r="S3" i="347"/>
  <c r="U3" i="347"/>
  <c r="K3" i="390"/>
  <c r="G5" i="339"/>
  <c r="G6" i="339"/>
  <c r="G7" i="339"/>
  <c r="G8" i="339"/>
  <c r="G9" i="339"/>
  <c r="A10" i="383"/>
  <c r="A34" i="383"/>
  <c r="A33" i="383"/>
  <c r="A32" i="383"/>
  <c r="A31" i="383"/>
  <c r="A30" i="383"/>
  <c r="A29" i="383"/>
  <c r="A28" i="383"/>
  <c r="A27" i="383"/>
  <c r="A26" i="383"/>
  <c r="A25" i="383"/>
  <c r="A22" i="383"/>
  <c r="A21" i="383"/>
  <c r="A20" i="383"/>
  <c r="A19" i="383"/>
  <c r="A17" i="383"/>
  <c r="A16" i="383"/>
  <c r="A14" i="383"/>
  <c r="A12" i="383"/>
  <c r="A11" i="383"/>
  <c r="A7" i="383"/>
  <c r="A6" i="383"/>
  <c r="A5" i="383"/>
  <c r="A4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M8" i="340"/>
  <c r="L8" i="340"/>
  <c r="K8" i="340"/>
  <c r="J8" i="340"/>
  <c r="I8" i="340"/>
  <c r="H8" i="340"/>
  <c r="G8" i="340"/>
  <c r="F8" i="340"/>
  <c r="E8" i="340"/>
  <c r="D8" i="340"/>
  <c r="C8" i="340"/>
  <c r="F11" i="339"/>
  <c r="G11" i="339" s="1"/>
  <c r="F12" i="339"/>
  <c r="E45" i="374"/>
  <c r="D45" i="374"/>
  <c r="E44" i="374"/>
  <c r="D44" i="374"/>
  <c r="E43" i="374"/>
  <c r="D43" i="374"/>
  <c r="E42" i="374"/>
  <c r="D42" i="374"/>
  <c r="E41" i="374"/>
  <c r="D41" i="374"/>
  <c r="E40" i="374"/>
  <c r="D40" i="374"/>
  <c r="E39" i="374"/>
  <c r="D39" i="374"/>
  <c r="E38" i="374"/>
  <c r="D38" i="374"/>
  <c r="E37" i="374"/>
  <c r="D37" i="374"/>
  <c r="E36" i="374"/>
  <c r="D36" i="374"/>
  <c r="E35" i="374"/>
  <c r="D35" i="374"/>
  <c r="E34" i="374"/>
  <c r="D34" i="374"/>
  <c r="E33" i="374"/>
  <c r="D33" i="374"/>
  <c r="M23" i="370"/>
  <c r="L23" i="370"/>
  <c r="M22" i="370"/>
  <c r="L22" i="370"/>
  <c r="M21" i="370"/>
  <c r="L21" i="370"/>
  <c r="M20" i="370"/>
  <c r="L20" i="370"/>
  <c r="M19" i="370"/>
  <c r="L19" i="370"/>
  <c r="M18" i="370"/>
  <c r="L18" i="370"/>
  <c r="M17" i="370"/>
  <c r="L17" i="370"/>
  <c r="M12" i="370"/>
  <c r="M11" i="370"/>
  <c r="L11" i="370"/>
  <c r="M10" i="370"/>
  <c r="L10" i="370"/>
  <c r="M9" i="370"/>
  <c r="L9" i="370"/>
  <c r="M8" i="370"/>
  <c r="L8" i="370"/>
  <c r="M7" i="370"/>
  <c r="L7" i="370"/>
  <c r="M6" i="370"/>
  <c r="L6" i="370"/>
  <c r="M5" i="370"/>
  <c r="L5" i="370"/>
  <c r="Q3" i="343"/>
  <c r="P3" i="343"/>
  <c r="D13" i="339"/>
  <c r="D15" i="339" s="1"/>
  <c r="C13" i="339"/>
  <c r="C15" i="339" s="1"/>
  <c r="B13" i="339"/>
  <c r="B15" i="339" s="1"/>
  <c r="L24" i="370"/>
  <c r="M24" i="370"/>
  <c r="C6" i="340" l="1"/>
  <c r="B4" i="340"/>
  <c r="C4" i="340"/>
  <c r="D6" i="340"/>
  <c r="F13" i="339"/>
  <c r="G12" i="339"/>
  <c r="G13" i="339" l="1"/>
  <c r="F15" i="339"/>
  <c r="G15" i="339" s="1"/>
  <c r="D4" i="340"/>
  <c r="E6" i="340"/>
  <c r="B13" i="340" l="1"/>
  <c r="B12" i="340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sharedStrings.xml><?xml version="1.0" encoding="utf-8"?>
<sst xmlns="http://schemas.openxmlformats.org/spreadsheetml/2006/main" count="30030" uniqueCount="5610">
  <si>
    <t>NS</t>
  </si>
  <si>
    <t>Č. účtu</t>
  </si>
  <si>
    <t>Účet</t>
  </si>
  <si>
    <t>Limit Kč</t>
  </si>
  <si>
    <t>Spotř. Kč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</si>
  <si>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</si>
  <si>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</si>
  <si>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</si>
  <si>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</si>
  <si>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</si>
  <si>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</si>
  <si>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</si>
  <si>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</si>
  <si>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</si>
  <si>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</si>
  <si>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</si>
  <si>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</si>
  <si>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</si>
  <si>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Celk.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</si>
  <si>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</si>
  <si>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</si>
  <si>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</si>
  <si>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</si>
  <si>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</si>
  <si>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</si>
  <si>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</si>
  <si>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</si>
  <si>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</si>
  <si>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</si>
  <si>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</si>
  <si>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</si>
  <si>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</si>
  <si>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</si>
  <si>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</si>
  <si>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2013</t>
  </si>
  <si>
    <t>Rozp. měs. 1/12</t>
  </si>
  <si>
    <t>01/2013</t>
  </si>
  <si>
    <t>02/2013</t>
  </si>
  <si>
    <t>03/2013</t>
  </si>
  <si>
    <t>04/2013</t>
  </si>
  <si>
    <t>05/2013</t>
  </si>
  <si>
    <t>06/2013</t>
  </si>
  <si>
    <t>07/2013</t>
  </si>
  <si>
    <t>08/2013</t>
  </si>
  <si>
    <t>09/2013</t>
  </si>
  <si>
    <t>10/2013</t>
  </si>
  <si>
    <t>11/2013</t>
  </si>
  <si>
    <t>12/2013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</si>
  <si>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</si>
  <si>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</si>
  <si>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</si>
  <si>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</si>
  <si>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</si>
  <si>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</si>
  <si>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</si>
  <si>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</si>
  <si>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</si>
  <si>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</si>
  <si>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</si>
  <si>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</si>
  <si>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</si>
  <si>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</si>
  <si>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</si>
  <si>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</si>
  <si>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</si>
  <si>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</si>
  <si>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</si>
  <si>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</si>
  <si>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</si>
  <si>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</si>
  <si>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</si>
  <si>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</si>
  <si>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</si>
  <si>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</si>
  <si>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</si>
  <si>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</si>
  <si>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</si>
  <si>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LEGENDA:  POMĚROVÉ  PLNĚNÍ = Rozpočet na rok 2012 celkem a 1/12  ročního rozpočtu, skutečnost daných měsíců a % plnění načítané skutečnosti do data k poměrné části rozpočtu do data.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</si>
  <si>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</si>
  <si>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</si>
  <si>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</si>
  <si>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</si>
  <si>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</si>
  <si>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</si>
  <si>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ROZDÍL (Sk.do data - Rozp.do data 2013)</t>
  </si>
  <si>
    <t>% plnění (Skut.do data/Rozp.rok 2013)</t>
  </si>
  <si>
    <t>Skut. 2012 CELKEM</t>
  </si>
  <si>
    <t>ROZDÍL  Skut. - Rozp. 2012</t>
  </si>
  <si>
    <t>% plnění rozp.2012</t>
  </si>
  <si>
    <t>Sk.v tis 2013</t>
  </si>
  <si>
    <t>HV</t>
  </si>
  <si>
    <t>týden</t>
  </si>
  <si>
    <t>měsíc</t>
  </si>
  <si>
    <t>rok</t>
  </si>
  <si>
    <t>Pondělí</t>
  </si>
  <si>
    <t>Úterý</t>
  </si>
  <si>
    <t>Středa</t>
  </si>
  <si>
    <t>Čtvrtek</t>
  </si>
  <si>
    <t>Pátek</t>
  </si>
  <si>
    <t>Sobota</t>
  </si>
  <si>
    <t>Neděle</t>
  </si>
  <si>
    <t>součet lékařských úvazků na pracovišti</t>
  </si>
  <si>
    <t xml:space="preserve">počet lékařů </t>
  </si>
  <si>
    <t>s úvazkem</t>
  </si>
  <si>
    <t>DPČ</t>
  </si>
  <si>
    <r>
      <t>Týdenní plán lékařských pracovních hodin nutný k zajištění provozu pracoviště - POHOTOVOST</t>
    </r>
    <r>
      <rPr>
        <u/>
        <sz val="11"/>
        <color indexed="30"/>
        <rFont val="Calibri"/>
        <family val="2"/>
        <charset val="238"/>
      </rPr>
      <t xml:space="preserve"> (pohotovost mimo pracoviště - čekání, hodiny ve sloupcích 6,7)</t>
    </r>
    <r>
      <rPr>
        <b/>
        <u/>
        <sz val="11"/>
        <color indexed="8"/>
        <rFont val="Calibri"/>
        <family val="2"/>
      </rPr>
      <t xml:space="preserve"> </t>
    </r>
  </si>
  <si>
    <t>Plán / ref. hodnoty</t>
  </si>
  <si>
    <t>Plnění měsíční</t>
  </si>
  <si>
    <t>Plnění celkem</t>
  </si>
  <si>
    <t>Rok</t>
  </si>
  <si>
    <t>Měsíc</t>
  </si>
  <si>
    <t>Rozdíl</t>
  </si>
  <si>
    <t>počet lékařů</t>
  </si>
  <si>
    <t>Odpracované hodiny</t>
  </si>
  <si>
    <t>z toho So + Ne + státní svátek</t>
  </si>
  <si>
    <t>v rámci úvazku (norma hodin v měsíci)</t>
  </si>
  <si>
    <t>ŘD - řádná dovolená</t>
  </si>
  <si>
    <t>v časové mzdě</t>
  </si>
  <si>
    <t>PPV - placené pracovní volno</t>
  </si>
  <si>
    <t>PVP - překážky v práci</t>
  </si>
  <si>
    <t>NV - neplacené volno</t>
  </si>
  <si>
    <t>PN - pracovní neschopnost</t>
  </si>
  <si>
    <t>OČR - ošetřování člena rodiny</t>
  </si>
  <si>
    <t>nad rámec úvazku</t>
  </si>
  <si>
    <t>do úvazku  1.0</t>
  </si>
  <si>
    <t>přesčas 1-34 hodin v měsíci</t>
  </si>
  <si>
    <t>počet hodin práce přesčas s příplatkem 25 % VŠ, SV</t>
  </si>
  <si>
    <t>počet hodin práce přesčas s příplatkem 50 % SO,NE</t>
  </si>
  <si>
    <t>přesčas 34-68 hodin v měsíci</t>
  </si>
  <si>
    <t xml:space="preserve">další dohodnutá práce přesčas s příplatkem 25 % </t>
  </si>
  <si>
    <t xml:space="preserve">další dohodnutá práce přesčas s příplatkem 50 % </t>
  </si>
  <si>
    <t>DPČ, DPP</t>
  </si>
  <si>
    <t>všední den (PDČ)</t>
  </si>
  <si>
    <t>So + Ne + státní svátek (DPČ)</t>
  </si>
  <si>
    <t>DPP</t>
  </si>
  <si>
    <t>Příplatek za noční práci</t>
  </si>
  <si>
    <t>Příplatek za So+Ne</t>
  </si>
  <si>
    <t>Příplatek za státní svátek</t>
  </si>
  <si>
    <t>Pohotovost mimo pracoviště</t>
  </si>
  <si>
    <t>Hrubá mzda [kč]</t>
  </si>
  <si>
    <t>DRG total</t>
  </si>
  <si>
    <t>Casemix</t>
  </si>
  <si>
    <t>Počet hospitalizací- případů DRG</t>
  </si>
  <si>
    <t>CM</t>
  </si>
  <si>
    <t>Hosp.</t>
  </si>
  <si>
    <t>111- VZP</t>
  </si>
  <si>
    <t>201- VoZP</t>
  </si>
  <si>
    <t>205- ČPZP</t>
  </si>
  <si>
    <t>207- OZP</t>
  </si>
  <si>
    <t>209- ZP ŠKODA</t>
  </si>
  <si>
    <t>211- ZP MV</t>
  </si>
  <si>
    <t>213- RBP</t>
  </si>
  <si>
    <t>optimum 95%</t>
  </si>
  <si>
    <t>optimum 90%</t>
  </si>
  <si>
    <t>DRG alfa</t>
  </si>
  <si>
    <t>Výkonově   [tis. Kč]</t>
  </si>
  <si>
    <t>optimum 107% beta, 105% gama</t>
  </si>
  <si>
    <t>Vyjmenované skupiny DRG</t>
  </si>
  <si>
    <t>KL</t>
  </si>
  <si>
    <t>DRG</t>
  </si>
  <si>
    <t>2011</t>
  </si>
  <si>
    <t>2012</t>
  </si>
  <si>
    <t>Váha DRG</t>
  </si>
  <si>
    <t>LTP</t>
  </si>
  <si>
    <t>HTP</t>
  </si>
  <si>
    <t>Alos</t>
  </si>
  <si>
    <t>Alfa</t>
  </si>
  <si>
    <t>Nazev</t>
  </si>
  <si>
    <t>Rozdíly</t>
  </si>
  <si>
    <t>Ošetřovací dny</t>
  </si>
  <si>
    <t>poč.</t>
  </si>
  <si>
    <t>ø dnů</t>
  </si>
  <si>
    <t>ALOS</t>
  </si>
  <si>
    <t>FNOL</t>
  </si>
  <si>
    <t>rozdíl</t>
  </si>
  <si>
    <t>případy nad ALOS</t>
  </si>
  <si>
    <t>Kód</t>
  </si>
  <si>
    <t>Počet</t>
  </si>
  <si>
    <t>Lékový paušál</t>
  </si>
  <si>
    <t>Kč / j.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</si>
  <si>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</si>
  <si>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</si>
  <si>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</si>
  <si>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</si>
  <si>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</si>
  <si>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</si>
  <si>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</si>
  <si>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</si>
  <si>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</si>
  <si>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</si>
  <si>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</si>
  <si>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</si>
  <si>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</si>
  <si>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</si>
  <si>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</si>
  <si>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</si>
  <si>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</si>
  <si>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</si>
  <si>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</si>
  <si>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</si>
  <si>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</si>
  <si>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Přehled délky hospitalizace ve FNOL oproti ALOS (průměru v České republice)</t>
  </si>
  <si>
    <t>b</t>
  </si>
  <si>
    <t>1-13</t>
  </si>
  <si>
    <t>DRG beta + gama</t>
  </si>
  <si>
    <t>Zdravotnické pracoviště poskytující zdravotní výkon</t>
  </si>
  <si>
    <t>Odb. sml.</t>
  </si>
  <si>
    <t>S</t>
  </si>
  <si>
    <t>Kod</t>
  </si>
  <si>
    <t>Cena/j.</t>
  </si>
  <si>
    <t>Sml.odb.</t>
  </si>
  <si>
    <t>Body (tisíce)</t>
  </si>
  <si>
    <t>ZUM + ZULP (tisíce Kč)</t>
  </si>
  <si>
    <t>ZULP Centra (tisíce Kč)</t>
  </si>
  <si>
    <t>Rozp.rok 2013</t>
  </si>
  <si>
    <t>Rozp. 2012            CELKEM</t>
  </si>
  <si>
    <t>casemix 2012</t>
  </si>
  <si>
    <t>Ambulance</t>
  </si>
  <si>
    <t>Lékaři</t>
  </si>
  <si>
    <t>Hospodářský index (Výnosy / Náklady) - vývoj</t>
  </si>
  <si>
    <t>Zdravotnické pracoviště vyžadující zdravotní výkon</t>
  </si>
  <si>
    <t>Osobní náklady - výkaz mzdových nároků</t>
  </si>
  <si>
    <t>Obsah sešitu</t>
  </si>
  <si>
    <t>Náklady a související sestavy</t>
  </si>
  <si>
    <t>Výnosy a související sestavy</t>
  </si>
  <si>
    <t>Plnění casemixu dle FNOL</t>
  </si>
  <si>
    <t>Porovnání DRG dle kódů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</si>
  <si>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</si>
  <si>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</si>
  <si>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</si>
  <si>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</si>
  <si>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</si>
  <si>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</si>
  <si>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</si>
  <si>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</si>
  <si>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</si>
  <si>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ON Výkaz</t>
  </si>
  <si>
    <t>ON Hodiny</t>
  </si>
  <si>
    <t>CaseMix</t>
  </si>
  <si>
    <t>Total</t>
  </si>
  <si>
    <t>OD TISS</t>
  </si>
  <si>
    <t>ZV Vyžád. Detail</t>
  </si>
  <si>
    <t>ZV Vyžád.</t>
  </si>
  <si>
    <t>ZV Vykáz.-A</t>
  </si>
  <si>
    <t>ZV Vykáz.-A Detail</t>
  </si>
  <si>
    <t>ZV Vykáz.-H</t>
  </si>
  <si>
    <t>ZV Vykáz.-H Detail</t>
  </si>
  <si>
    <t>Zdravotní výkony vykázané na pracovišti pro ambulantní pacienty</t>
  </si>
  <si>
    <t>Zdravotní výkony vykázané na pracovišti pro ambulantní pacienty - detail</t>
  </si>
  <si>
    <t>Zdravotní výkony vykázané na pracovišti pro pacienty hospitalizované ve FNOL</t>
  </si>
  <si>
    <t>Zdravotní výkony vykázané na pracovišti pro pacienty hospitalizované ve FNOL - detail</t>
  </si>
  <si>
    <t>Zdravotní výkony (vybraných odborností) vyžádané pro pacienty hospitalizované na vlastním pracovišti</t>
  </si>
  <si>
    <t>Zdravotní výkony (vybraných odborností) vyžádané pro pacienty hospitalizované na vlastním pracovišti - detail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</si>
  <si>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</si>
  <si>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</si>
  <si>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</si>
  <si>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</si>
  <si>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</si>
  <si>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</si>
  <si>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</si>
  <si>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</si>
  <si>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Přehled plnění PL - Spotřeba léčivých přípravků - detail</t>
  </si>
  <si>
    <t>Lékař</t>
  </si>
  <si>
    <t>Přehled plnění PL - Preskripce léčivých přípravků - detail</t>
  </si>
  <si>
    <t>Léky (Kč)</t>
  </si>
  <si>
    <t>Materiál - SZM (Kč)</t>
  </si>
  <si>
    <t>Osobní náklady (Kč)</t>
  </si>
  <si>
    <t>Hospodaření zdravotnického pracoviště (v tisících)</t>
  </si>
  <si>
    <t>Spotřeba léčivých přípravků - detail</t>
  </si>
  <si>
    <t>Spotřeba léčivých přípravků</t>
  </si>
  <si>
    <t>Preskripce a záchyt receptů a poukazů</t>
  </si>
  <si>
    <t>Preskripce a záchyt receptů a poukazů - detail</t>
  </si>
  <si>
    <t>Spotřeba zdravotnického materiálu</t>
  </si>
  <si>
    <t>Spotřeba zdravotnického materiálu - detail</t>
  </si>
  <si>
    <t>Optimum CM pro</t>
  </si>
  <si>
    <t>olomoucký kraj</t>
  </si>
  <si>
    <t>Ošetřovací dny a TISS (v tisících Kč)</t>
  </si>
  <si>
    <t>Přehledové sestavy</t>
  </si>
  <si>
    <t>Akt. měsíc</t>
  </si>
  <si>
    <t>Přečerpáno</t>
  </si>
  <si>
    <t>Kč/ks</t>
  </si>
  <si>
    <t>NS / ATC</t>
  </si>
  <si>
    <t>LŽ PL</t>
  </si>
  <si>
    <t>LRp PL</t>
  </si>
  <si>
    <t>LŽ PL Detail</t>
  </si>
  <si>
    <t>LRp PL Detail</t>
  </si>
  <si>
    <t>Nezachyceno v lékárně</t>
  </si>
  <si>
    <t>Preskripce a záchyt receptů a poukazů dle lékařů</t>
  </si>
  <si>
    <t>LRp Lékaři</t>
  </si>
  <si>
    <t>Předepsal</t>
  </si>
  <si>
    <r>
      <t>Zpět na Obsah</t>
    </r>
    <r>
      <rPr>
        <sz val="9"/>
        <rFont val="Calibri"/>
        <family val="2"/>
        <charset val="238"/>
        <scheme val="minor"/>
      </rPr>
      <t xml:space="preserve"> | 1.-7.měsíc | Kardiochirurgická klinika</t>
    </r>
  </si>
  <si>
    <t>/0</t>
  </si>
  <si>
    <t>Plnění rozpočtu v roce 2013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</si>
  <si>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</si>
  <si>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</si>
  <si>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</si>
  <si>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</si>
  <si>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--</t>
  </si>
  <si>
    <t>50109000     cenové odchylky k materiálu</t>
  </si>
  <si>
    <t>50110     Biologické implantáty</t>
  </si>
  <si>
    <t>50110001     biologické implantáty (sk.507)</t>
  </si>
  <si>
    <t>50113     Léky a léčiva</t>
  </si>
  <si>
    <t>50113001     léky - paušál+TISS (LEK)</t>
  </si>
  <si>
    <t>50113006     léky - enter. a parenter. výživa (LEK)</t>
  </si>
  <si>
    <t>50113007     léky - krev.deriváty ZUL (LEK)</t>
  </si>
  <si>
    <t>50113008     léky - krev.deriváty ZUL (TO)</t>
  </si>
  <si>
    <t>50113013     léky (paušál) - antibiotika (LEK)</t>
  </si>
  <si>
    <t>50113014     léky (paušál) - antimykotika (LEK)</t>
  </si>
  <si>
    <t>50113190     medicinální plyny</t>
  </si>
  <si>
    <t>50114     Krevní přípravky</t>
  </si>
  <si>
    <t>50114002     krevní přípravky</t>
  </si>
  <si>
    <t>50114003     plazma</t>
  </si>
  <si>
    <t>50115     Zdravotnické prostředky</t>
  </si>
  <si>
    <t>50115004     implant.umělé těl.náhr.-ostat.nákl.PZT(s.Z_506)</t>
  </si>
  <si>
    <t>50115020     diagnostika laboratorní-LEK (sk.Z_501)</t>
  </si>
  <si>
    <t>50115040     laboratorní materiál (sk.Z_505)</t>
  </si>
  <si>
    <t>50115050     obvazový materiál (sk.Z_502)</t>
  </si>
  <si>
    <t>50115060     ostatní ZPr - mimo níže uvedené (sk.Z_503)</t>
  </si>
  <si>
    <t>50115062     ostatní ZPr - materiál pro hemodialýzu (sk.Z_525)</t>
  </si>
  <si>
    <t>50115063     ostatní ZPr - vaky, sety (sk.Z_528)</t>
  </si>
  <si>
    <t>50115064     ostatní ZPr - šicí materiál (sk.Z_529)</t>
  </si>
  <si>
    <t>50115065     ostatní ZPr - vpichovací materiál (sk.Z_530)</t>
  </si>
  <si>
    <t>50115067     ostatní ZPr - rukavice (sk.Z_532)</t>
  </si>
  <si>
    <t>50115070     ostatní ZPr - katetry, stenty, porty (sk.Z_513)</t>
  </si>
  <si>
    <t>50115080     ostatní ZPr - staplery, extraktory (sk.Z_523)</t>
  </si>
  <si>
    <t>50116     Potraviny</t>
  </si>
  <si>
    <t>50116001     lůžk. pacienti</t>
  </si>
  <si>
    <t>50116002     lůžk. pacienti nad normu</t>
  </si>
  <si>
    <t>50116099     nápoje - horké dny (daň.neúčinné)</t>
  </si>
  <si>
    <t>50117     Všeobecný materiál</t>
  </si>
  <si>
    <t>50117001     všeobecný materiál (sk.V15,45,46,T110,Z510,Z524)</t>
  </si>
  <si>
    <t>50117002     prací a čistící prostř.,drog.zboží (sk.V41)</t>
  </si>
  <si>
    <t>50117003     desinf. prostř. LEK</t>
  </si>
  <si>
    <t>50117004     tiskopisy a kanc.potřeby (sk.V42, 43)</t>
  </si>
  <si>
    <t>50117005     údržbový materiál ZVIT (sk.B36,61,62,64)</t>
  </si>
  <si>
    <t>50117007     údržbový materiál ostatní - sklady (sk.T17)</t>
  </si>
  <si>
    <t>50117009     spotřební materiál k SZM (sk.Z21)</t>
  </si>
  <si>
    <t>50117010     lékárničky a ZM na provozech</t>
  </si>
  <si>
    <t>50117011     obalový mat. pro sterilizaci (sk.V20)</t>
  </si>
  <si>
    <t>50117015     IT - spotřební materiál (sk. P37, 48)</t>
  </si>
  <si>
    <t>50117022     všeob.mat. - kuchyň tech. (V33) od 1tis do 2999,99</t>
  </si>
  <si>
    <t>50117023     všeob.mat. - kancel.tech. (V34) od 1tis do 2999,99</t>
  </si>
  <si>
    <t>50117024     všeob.mat. - ostatní-vyjímky (V44) od 0,01 do 999,99</t>
  </si>
  <si>
    <t>50117025     všeob.mat. - razítka ostatní (V111) od 0,01 do 2999,99</t>
  </si>
  <si>
    <t>50117190     technické plyny</t>
  </si>
  <si>
    <t>50118     Náhradní díly</t>
  </si>
  <si>
    <t>50118001     ND - ostatní (všeob.sklad) (sk.V38)</t>
  </si>
  <si>
    <t>50118002     ND - zdravot.techn.(sklad) (sk.Z39)</t>
  </si>
  <si>
    <t>50118003     ND - ostatní techn.(dispečink)</t>
  </si>
  <si>
    <t>50118004     ND - zdravot.techn.(dispečink)</t>
  </si>
  <si>
    <t>50118005     ND - výpoč. techn.(sklad) (sk.P47)</t>
  </si>
  <si>
    <t>50118006     ND - ZVIT (sk.B63)</t>
  </si>
  <si>
    <t>50119     DDHM a textil</t>
  </si>
  <si>
    <t>50119077     OOPP a prádlo pro zaměstnance (sk.T14)</t>
  </si>
  <si>
    <t>50119092     pokojový textil (sk. T15)</t>
  </si>
  <si>
    <t>50119099     netkaný textil (sk.T18)</t>
  </si>
  <si>
    <t>50180     Materiál z darů, FKSP</t>
  </si>
  <si>
    <t>50180001     věcné dary</t>
  </si>
  <si>
    <t>50210     Spotřeba energie</t>
  </si>
  <si>
    <t>50210071     elektřina</t>
  </si>
  <si>
    <t>50210072     vodné, stočné</t>
  </si>
  <si>
    <t>50210073     pára</t>
  </si>
  <si>
    <t>51     Služby</t>
  </si>
  <si>
    <t>51102     Technika</t>
  </si>
  <si>
    <t>51102021     opravy zdrav.techniky</t>
  </si>
  <si>
    <t>51102022     opravy - Úsek inf.systémů</t>
  </si>
  <si>
    <t>51102023     opravy ostatní techniky</t>
  </si>
  <si>
    <t>51102024     běžná údržba - správa budov</t>
  </si>
  <si>
    <t>51102025     běžná údržba - hl.energetik</t>
  </si>
  <si>
    <t>51201     Cestovné zaměstnanců-tuzemské</t>
  </si>
  <si>
    <t>51201000     cestovné z mezd</t>
  </si>
  <si>
    <t>51201001     cestovné tuzemské (pokl.)</t>
  </si>
  <si>
    <t>51203     Cestovné zaměstnanců-zahraniční</t>
  </si>
  <si>
    <t>51203000     cestovné zahr. - mzdy</t>
  </si>
  <si>
    <t>51801     Přepravné</t>
  </si>
  <si>
    <t>51801000     přepravné-lab. vzorky,...</t>
  </si>
  <si>
    <t>51802     Spoje</t>
  </si>
  <si>
    <t>51802001     poštovné</t>
  </si>
  <si>
    <t>51802003     spoje - telekom.styk</t>
  </si>
  <si>
    <t>51804     Nájemné</t>
  </si>
  <si>
    <t>51804004     popl. za R a TV, veř. produkce</t>
  </si>
  <si>
    <t>51804005     náj. plynových lahví</t>
  </si>
  <si>
    <t>51805     Projekt. práce a inž. čin.</t>
  </si>
  <si>
    <t>51805001     průzkumné a projektové práce</t>
  </si>
  <si>
    <t>51806     Úklid, odpad, desinf., deratizace</t>
  </si>
  <si>
    <t>51806001     úklid (MW DIAS)</t>
  </si>
  <si>
    <t>51806004     popl. za DDD a ostatní služby</t>
  </si>
  <si>
    <t>51806005     odpad (SITA - spalovna)</t>
  </si>
  <si>
    <t>51808     Revize a smluvní servisy majetku</t>
  </si>
  <si>
    <t>51808007     revize, sml.servis - energetik</t>
  </si>
  <si>
    <t>51808008     revize, tech.kontroly, prev.prohl.- OHM</t>
  </si>
  <si>
    <t>51808009     revize, sml.servis PO - OBKR</t>
  </si>
  <si>
    <t>51808013     revize - kalibrace - metrolog</t>
  </si>
  <si>
    <t>51808018     smluvní servis - OHM</t>
  </si>
  <si>
    <t>51809     Náklady za poplatky na bankovní služby</t>
  </si>
  <si>
    <t>51809001     ČS - poplatky za vedení účtu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</si>
  <si>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</si>
  <si>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</si>
  <si>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</si>
  <si>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</si>
  <si>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</si>
  <si>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</si>
  <si>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</si>
  <si>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</si>
  <si>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</si>
  <si>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</si>
  <si>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</si>
  <si>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</si>
  <si>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</si>
  <si>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</si>
  <si>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</si>
  <si>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</si>
  <si>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</si>
  <si>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</si>
  <si>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54910003     práce výrobní povahy(výroba klíčů,tabulek)</t>
  </si>
  <si>
    <t>54910008     školení - lékaři</t>
  </si>
  <si>
    <t>54910009     školení - ost.zdrav.pracov.</t>
  </si>
  <si>
    <t>54910010     školení - nezdrav.pracov.</t>
  </si>
  <si>
    <t>54972     Školení - lékaři (pouze PaM 9072)</t>
  </si>
  <si>
    <t>54972000     školení - lékaři(pouze PaM 9072)</t>
  </si>
  <si>
    <t>54973     Školení - ostatní zdrav.prac.(pouze PaM)</t>
  </si>
  <si>
    <t>54973000     školení - ostatní zdrav.prac.(pouze PaM)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</si>
  <si>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</si>
  <si>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</si>
  <si>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</si>
  <si>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</si>
  <si>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</si>
  <si>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55110013     odpisy DHM - budovy z dotací</t>
  </si>
  <si>
    <t>55110014     odpisy DHM - zdravot.techn. z dotací</t>
  </si>
  <si>
    <t>55110015     odpisy DHM - ostatní z dotací</t>
  </si>
  <si>
    <t>55120     ZC vyřazeného DM</t>
  </si>
  <si>
    <t>55120004     ZC DHM - zdravot.techn. z odpisů</t>
  </si>
  <si>
    <t>558     Náklady z drobného dlouhodobého majetku</t>
  </si>
  <si>
    <t>55801     DDHM zdravotnický a laboratorní</t>
  </si>
  <si>
    <t>55801001     DDHM - zdravotnické přístroje (sk.N_525)</t>
  </si>
  <si>
    <t>55801002     DDHM - zdravotnické nástroje (sk.Z_515)</t>
  </si>
  <si>
    <t>55801080     DDHM - zdravotnický a laboratorní (věcné dary)</t>
  </si>
  <si>
    <t>55801081     DDHM - zdravotnický a laboratorní (finanční dary)</t>
  </si>
  <si>
    <t>55802     DDHM - provozní</t>
  </si>
  <si>
    <t>55802002     DDHM - ostatní provozní technika (sk.V_35)</t>
  </si>
  <si>
    <t>55802003     DDHM - kacelářská technika (sk.V_37)</t>
  </si>
  <si>
    <t>55802080     DDHM - provozní (věcné dary)</t>
  </si>
  <si>
    <t>55804     DDHM - výpočetní technika</t>
  </si>
  <si>
    <t>55804080     DDHM - výpočetní technika (vecné dary)</t>
  </si>
  <si>
    <t>55805     DDHM - inventář</t>
  </si>
  <si>
    <t>55805002     DDHM - nábytek (sk.V_31)</t>
  </si>
  <si>
    <t>55806     DDHM ostatní</t>
  </si>
  <si>
    <t>55806080     DDHM ostatní (věcné dary)</t>
  </si>
  <si>
    <t>56     Finanční náklady</t>
  </si>
  <si>
    <t>563     Kurzové ztráty</t>
  </si>
  <si>
    <t>56301     Kurzové ztráty</t>
  </si>
  <si>
    <t>56301000     kurzové ztráty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</si>
  <si>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</si>
  <si>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</si>
  <si>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</si>
  <si>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</si>
  <si>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</si>
  <si>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60210323     zdr.služby - státní orgány</t>
  </si>
  <si>
    <t>60210359     zdr.služby - tuzemci (plastika atd. ...)</t>
  </si>
  <si>
    <t>60228     Zdr. výkony - VZP sledov.položky    OZPI</t>
  </si>
  <si>
    <t>60228190     výkony pojištěncům EHS</t>
  </si>
  <si>
    <t>60229     Zdr. výkony - ost. ZP sled.položky  OZPI</t>
  </si>
  <si>
    <t>60229290     výkony pojištěncům EHS</t>
  </si>
  <si>
    <t>60241     Odmítnutí vykázané péče     OZPI</t>
  </si>
  <si>
    <t>60241201     odmítnutí vykázané péče, receptů, poukázek PZt, Tr - ostatní ZP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</si>
  <si>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</si>
  <si>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</si>
  <si>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</si>
  <si>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</si>
  <si>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</si>
  <si>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</si>
  <si>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</si>
  <si>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644     Výnosy z prodeje materiálu</t>
  </si>
  <si>
    <t>64423     Výnosy z prodeje materiálu</t>
  </si>
  <si>
    <t>64423015     prodej zdravotnického materiálu</t>
  </si>
  <si>
    <t>648     Čerpání fondů</t>
  </si>
  <si>
    <t>64803     Čerpání RF - čerpání fin. darů</t>
  </si>
  <si>
    <t>64803000     čerpání RF - čerpání finančních darů</t>
  </si>
  <si>
    <t>64804     Čerpání FRM</t>
  </si>
  <si>
    <t>64804000     čerpání FRM - na opravy a udržování</t>
  </si>
  <si>
    <t>64804221     čerp. FRM - opravy ZT</t>
  </si>
  <si>
    <t>64804222     čerp. FRM - opravy VT</t>
  </si>
  <si>
    <t>64804223     čerp. FRM - opravy ost. techn.</t>
  </si>
  <si>
    <t>64804224     čerp. FRM - údržba OSB</t>
  </si>
  <si>
    <t>64804225     čerp. FRM - údržba OHE</t>
  </si>
  <si>
    <t>649     Ostatní výnosy z činnosti</t>
  </si>
  <si>
    <t>64906     Nárok na náhradu za manka a škody</t>
  </si>
  <si>
    <t>64906000     nárok na náhradu za manka a škody</t>
  </si>
  <si>
    <t>64908     Ostatní výnosy z činnosti</t>
  </si>
  <si>
    <t>64908000     rozdíly v zaokrouhlení</t>
  </si>
  <si>
    <t>64908007     ostatní výnosy</t>
  </si>
  <si>
    <t>64924     Ostatní služby - mimo zdrav.výkony  FAKTURACE</t>
  </si>
  <si>
    <t>64924440     klinické hodnocení - EU (81xx)</t>
  </si>
  <si>
    <t>64924442     telekom.služby, soukr. hovory</t>
  </si>
  <si>
    <t>64924459     školení, stáže, odb. semináře, konference</t>
  </si>
  <si>
    <t>64980     Věcné dary</t>
  </si>
  <si>
    <t>64980001     věcné dary</t>
  </si>
  <si>
    <t>7     Účtová třída 7 - Vnitropodnikové účetnictví - náklady</t>
  </si>
  <si>
    <t>79     Vnitropodnikové náklady</t>
  </si>
  <si>
    <t>79902     VPN - ZVIT technická údržba</t>
  </si>
  <si>
    <t>79902000     výkony ZVIT - technická údržba</t>
  </si>
  <si>
    <t>79903     VPN - doprava</t>
  </si>
  <si>
    <t>79903000     výkony dopravy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</si>
  <si>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</si>
  <si>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</si>
  <si>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</si>
  <si>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</si>
  <si>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</si>
  <si>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</si>
  <si>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79910003     výkony PACS - přeúčtování nákl. (z 9087)</t>
  </si>
  <si>
    <t>79920     VPN - mezistřediskové převody</t>
  </si>
  <si>
    <t>79920000     mezistřediskové převody</t>
  </si>
  <si>
    <t>79920001     převody - agregované výkony laboratoří</t>
  </si>
  <si>
    <t>79920004     převody - klinické studie</t>
  </si>
  <si>
    <t>79950     VPN - správní režie</t>
  </si>
  <si>
    <t>79950001     režie HTS</t>
  </si>
  <si>
    <t>8     Vnútroorganizačné účtovníctvo</t>
  </si>
  <si>
    <t>89     Vnitropodnikové výnosy</t>
  </si>
  <si>
    <t>899     Vnitropodnikové výnosy</t>
  </si>
  <si>
    <t>89920     VPV - mezistřediskové převody</t>
  </si>
  <si>
    <t>89920001     převody - agregované výkony laboratoří</t>
  </si>
  <si>
    <t>89920004     převody - klinické studie</t>
  </si>
  <si>
    <t>50</t>
  </si>
  <si>
    <t/>
  </si>
  <si>
    <t>Kardiochirurgická klinika</t>
  </si>
  <si>
    <t>50113001</t>
  </si>
  <si>
    <t>Lékárna - léčiva</t>
  </si>
  <si>
    <t>50113006</t>
  </si>
  <si>
    <t>Lékárna - enterární výživa</t>
  </si>
  <si>
    <t>50113013</t>
  </si>
  <si>
    <t>Lékárna - antibiotika</t>
  </si>
  <si>
    <t>50113014</t>
  </si>
  <si>
    <t>Lékárna - antimykotika</t>
  </si>
  <si>
    <t>SumaKL</t>
  </si>
  <si>
    <t>5011</t>
  </si>
  <si>
    <t>Kardiochirurgická klinika, lůžkové oddělení 50</t>
  </si>
  <si>
    <t>SumaNS</t>
  </si>
  <si>
    <t>mezeraNS</t>
  </si>
  <si>
    <t>5021</t>
  </si>
  <si>
    <t>Kardiochirurgická klinika, ambulance</t>
  </si>
  <si>
    <t>5031</t>
  </si>
  <si>
    <t>Kardiochirurgická klinika, JIP 50B</t>
  </si>
  <si>
    <t>5062</t>
  </si>
  <si>
    <t>Kardiochirurgická klinika, operační sál - lokální</t>
  </si>
  <si>
    <t>MILURIT</t>
  </si>
  <si>
    <t>TBL 50X100MG</t>
  </si>
  <si>
    <t>UNIPRES 20</t>
  </si>
  <si>
    <t>TBL 30X20MG</t>
  </si>
  <si>
    <t>CONCOR COR 2.5 MG</t>
  </si>
  <si>
    <t>TBL OBD 28X2.5MG</t>
  </si>
  <si>
    <t>FINAJELF 5 MG POTAHOVANÉ TABLETY</t>
  </si>
  <si>
    <t>POR TBL FLM 30X5MG</t>
  </si>
  <si>
    <t>LUSOPRESS</t>
  </si>
  <si>
    <t>TBL 28X20MG</t>
  </si>
  <si>
    <t>LACTULOSA BIOMEDICA</t>
  </si>
  <si>
    <t>POR SIR 250ML 50%</t>
  </si>
  <si>
    <t>CIPRALEX 10 MG</t>
  </si>
  <si>
    <t>POR TBL FLM 28X10MG</t>
  </si>
  <si>
    <t>AMPRILAN 2.5</t>
  </si>
  <si>
    <t>PORTBL NOB 30X2.5MG</t>
  </si>
  <si>
    <t>MICARDIS 80 MG</t>
  </si>
  <si>
    <t>POR TBL NOB 28X80MG</t>
  </si>
  <si>
    <t>PROPOFOL-LIPURO 1 % (10MG/ML)</t>
  </si>
  <si>
    <t>INJ+INF EML 10X100ML/1000MG</t>
  </si>
  <si>
    <t>MIDAZOLAM TORREX 5MG/ML</t>
  </si>
  <si>
    <t>INJ 10X1ML/5MG</t>
  </si>
  <si>
    <t>HELICID « 40 INF. LYOF.1X40MG</t>
  </si>
  <si>
    <t>BISOPROLOL-RATIOPHARM 5 MG</t>
  </si>
  <si>
    <t>POR TBL NOB 30X5MG</t>
  </si>
  <si>
    <t>LORADUR MITE</t>
  </si>
  <si>
    <t>POR TBL NOB 50</t>
  </si>
  <si>
    <t>MODURETIC</t>
  </si>
  <si>
    <t>POR TBL NOB 30</t>
  </si>
  <si>
    <t>DEPREX LÉČIVA</t>
  </si>
  <si>
    <t>POR CPS DUR 30X20MG</t>
  </si>
  <si>
    <t>PRESTARIUM NEO</t>
  </si>
  <si>
    <t>NOLPAZA 40 MG ENTEROSOLVENTNÍ TABLETY</t>
  </si>
  <si>
    <t>POR TBL ENT 28X40MG</t>
  </si>
  <si>
    <t>PRESTARIUM NEO FORTE</t>
  </si>
  <si>
    <t>POR TBL FLM 90X10MG</t>
  </si>
  <si>
    <t>POR TBL FLM 90X5MG</t>
  </si>
  <si>
    <t>APO-CITAL 20 MG</t>
  </si>
  <si>
    <t>POR TBL FLM 30X20MG</t>
  </si>
  <si>
    <t>PRESTARIUM NEO COMBI</t>
  </si>
  <si>
    <t>POR TBL FLM 30</t>
  </si>
  <si>
    <t>POR TBL FLM 90</t>
  </si>
  <si>
    <t>LAWARIN 2</t>
  </si>
  <si>
    <t>POR TBL NOB 50X2MG</t>
  </si>
  <si>
    <t>ZYLLT 75 MG</t>
  </si>
  <si>
    <t>POR TBL FLM 28X75MG</t>
  </si>
  <si>
    <t>POR TBL ENT 84X40MG</t>
  </si>
  <si>
    <t>O</t>
  </si>
  <si>
    <t>GLUKÓZA 10 BRAUN</t>
  </si>
  <si>
    <t>INF SOL 10X500ML-PE</t>
  </si>
  <si>
    <t>GLUKÓZA 5 BRAUN</t>
  </si>
  <si>
    <t>INF SOL 20X100ML-PE</t>
  </si>
  <si>
    <t>BETALOC ZOK 100 MG</t>
  </si>
  <si>
    <t>POR TBL PRO 100X100MG</t>
  </si>
  <si>
    <t>CHLORID SODNÝ 0,9% BRAUN</t>
  </si>
  <si>
    <t>INF SOL 20X100MLPELAH</t>
  </si>
  <si>
    <t>INF SOL 10X250MLPELAH</t>
  </si>
  <si>
    <t>INF SOL 10X500MLPELAH</t>
  </si>
  <si>
    <t>INF SOL 10X1000MLPLAH</t>
  </si>
  <si>
    <t>DOLMINA 100 SR</t>
  </si>
  <si>
    <t>POR TBL PRO 20X100MG</t>
  </si>
  <si>
    <t>GENTAMICIN LEK 80 MG/2 ML</t>
  </si>
  <si>
    <t>INJ SOL 10X2ML/80MG</t>
  </si>
  <si>
    <t>HYDROGENUHLIČITAN SODNÝ 4.2%(W/V)-BRAUN</t>
  </si>
  <si>
    <t>INF SOL 1X250ML</t>
  </si>
  <si>
    <t>HYDROCHLOROTHIAZID LECIVA</t>
  </si>
  <si>
    <t>TBL 20X25MG</t>
  </si>
  <si>
    <t>PREDNISON 5 LECIVA</t>
  </si>
  <si>
    <t>TBL 20X5MG</t>
  </si>
  <si>
    <t>ADRENALIN LECIVA</t>
  </si>
  <si>
    <t>INJ 5X1ML/1MG</t>
  </si>
  <si>
    <t>ATROPIN BIOTIKA 1MG</t>
  </si>
  <si>
    <t>INJ 10X1ML/1MG</t>
  </si>
  <si>
    <t>CALCIUM CHLORATUM BIOTIKA</t>
  </si>
  <si>
    <t>INJ 5X10ML 10%</t>
  </si>
  <si>
    <t>MAGNESIUM SULFURICUM BIOTIKA</t>
  </si>
  <si>
    <t>INJ 5X10ML 20%</t>
  </si>
  <si>
    <t>MESOCAIN</t>
  </si>
  <si>
    <t>INJ 10X10ML 1%</t>
  </si>
  <si>
    <t>NORADRENALIN LECIVA</t>
  </si>
  <si>
    <t>SYNTOPHYLLIN</t>
  </si>
  <si>
    <t>INJ 5X10ML/240MG</t>
  </si>
  <si>
    <t>SYNTOSTIGMIN</t>
  </si>
  <si>
    <t>INJ 10X1ML/0.5MG</t>
  </si>
  <si>
    <t>KANAVIT</t>
  </si>
  <si>
    <t>GTT 1X5ML 20MG/ML</t>
  </si>
  <si>
    <t>OPHTHALMO-SEPTONEX</t>
  </si>
  <si>
    <t>GTT OPH 1X10ML</t>
  </si>
  <si>
    <t>CALCIUM PANTHOTEN. SLOVAKOFARMA</t>
  </si>
  <si>
    <t>UNG 1X30GM</t>
  </si>
  <si>
    <t>OPHTHALMO-AZULEN</t>
  </si>
  <si>
    <t>UNG OPH 1X5GM</t>
  </si>
  <si>
    <t>SPECIES UROLOGICAE PLANTA</t>
  </si>
  <si>
    <t>SPC 1X100GM</t>
  </si>
  <si>
    <t>MORPHIN BIOTIKA 1%</t>
  </si>
  <si>
    <t>INJ 10X1ML/10MG</t>
  </si>
  <si>
    <t>DIAPREL MR</t>
  </si>
  <si>
    <t>TBL RET 60X30MG</t>
  </si>
  <si>
    <t>CARDILAN</t>
  </si>
  <si>
    <t>INJ 10X10ML</t>
  </si>
  <si>
    <t>FUROSEMID BIOTIKA</t>
  </si>
  <si>
    <t>INJ 5X2ML/20MG</t>
  </si>
  <si>
    <t>UBRETID</t>
  </si>
  <si>
    <t>DIAZEPAM SLOVAKOFARMA</t>
  </si>
  <si>
    <t>TBL 20X10MG</t>
  </si>
  <si>
    <t>DITHIADEN</t>
  </si>
  <si>
    <t>TBL 20X2MG</t>
  </si>
  <si>
    <t>KALIUM CHLORATUM LECIVA 7.5%</t>
  </si>
  <si>
    <t>INJ 5X10ML 7.5%</t>
  </si>
  <si>
    <t>HALOPERIDOL</t>
  </si>
  <si>
    <t>INJ 5X1ML/5MG</t>
  </si>
  <si>
    <t>MAXITROL</t>
  </si>
  <si>
    <t>UNG OPH 1X3.5GM</t>
  </si>
  <si>
    <t>BERODUAL N</t>
  </si>
  <si>
    <t>INH SOL PSS 200DÁV</t>
  </si>
  <si>
    <t>GEL 1X20GM</t>
  </si>
  <si>
    <t>PREDNISON 20 LECIVA</t>
  </si>
  <si>
    <t>TBL 20X20MG(BLISTR)</t>
  </si>
  <si>
    <t>DIGOXIN 0.250 LECIVA</t>
  </si>
  <si>
    <t>TBL 30X0.25MG</t>
  </si>
  <si>
    <t>HEPAROID LECIVA</t>
  </si>
  <si>
    <t>SUPPOSITORIA GLYCERINI LECIVA</t>
  </si>
  <si>
    <t>SUP 10X2.35GM</t>
  </si>
  <si>
    <t>NITRO POHL INFUS.</t>
  </si>
  <si>
    <t>INF 10X10ML/10MG</t>
  </si>
  <si>
    <t>NOVALGIN</t>
  </si>
  <si>
    <t>INJ 10X2ML/1000MG</t>
  </si>
  <si>
    <t>DIPIDOLOR</t>
  </si>
  <si>
    <t>INJ 5X2ML 7.5MG/ML</t>
  </si>
  <si>
    <t>HEMINEVRIN 300MG</t>
  </si>
  <si>
    <t>CPS 100X300MG</t>
  </si>
  <si>
    <t>HYLAK FORTE</t>
  </si>
  <si>
    <t>GTT 1X100ML</t>
  </si>
  <si>
    <t>ISOPTIN 40</t>
  </si>
  <si>
    <t>TBL OBD 50X40MG</t>
  </si>
  <si>
    <t>NEODOLPASSE</t>
  </si>
  <si>
    <t>INF 10X250ML</t>
  </si>
  <si>
    <t>LOPERON CPS</t>
  </si>
  <si>
    <t>POR CPS DUR 10X2MG</t>
  </si>
  <si>
    <t>SYMBICORT TURBUHALER 200/6</t>
  </si>
  <si>
    <t>INH PLV 120 DAVEK</t>
  </si>
  <si>
    <t>GERATAM 3G</t>
  </si>
  <si>
    <t>INJ 4X15ML/3GM</t>
  </si>
  <si>
    <t>PLASMALYTE ROZTOK</t>
  </si>
  <si>
    <t>INF SOL 10X1000ML</t>
  </si>
  <si>
    <t>YAL</t>
  </si>
  <si>
    <t>SOL 2X67.5ML</t>
  </si>
  <si>
    <t>DETRALEX</t>
  </si>
  <si>
    <t>POR TBL FLM 60</t>
  </si>
  <si>
    <t>LESCOL XL</t>
  </si>
  <si>
    <t>POR TBL PRO 28X80MG</t>
  </si>
  <si>
    <t>BRAUNOVIDON MAST</t>
  </si>
  <si>
    <t>DRM UNG 1X250GM</t>
  </si>
  <si>
    <t>DICYNONE 250</t>
  </si>
  <si>
    <t>INJ SOL 4X2ML/250MG</t>
  </si>
  <si>
    <t>KALIUM CHLORATUM BIOMEDICA</t>
  </si>
  <si>
    <t>POR TBLFLM100X500MG</t>
  </si>
  <si>
    <t>RINGERFUNDIN B.BRAUN</t>
  </si>
  <si>
    <t>INF SOL10X1000ML PE</t>
  </si>
  <si>
    <t>SIOFOR 1000</t>
  </si>
  <si>
    <t>POR TBLFLM60X1000MG</t>
  </si>
  <si>
    <t>OFTAQUIX 5MG/ML OČNÍ KAPKY</t>
  </si>
  <si>
    <t>OPH GTT SOL 5X5MG</t>
  </si>
  <si>
    <t>FAKTU</t>
  </si>
  <si>
    <t>RCT SUP 20</t>
  </si>
  <si>
    <t>NIPRUSS</t>
  </si>
  <si>
    <t>INJ SIC 5X60MG</t>
  </si>
  <si>
    <t>PERFALGAN 10 MG/ML</t>
  </si>
  <si>
    <t>INF SOL12X100ML/1GM</t>
  </si>
  <si>
    <t>HYDROCORTISON VUAB 100 MG</t>
  </si>
  <si>
    <t>INJ PLV SOL 1X100MG</t>
  </si>
  <si>
    <t>HELICID 20 ZENTIVA</t>
  </si>
  <si>
    <t>POR CPS ETD 90X20MG</t>
  </si>
  <si>
    <t>AERIUS</t>
  </si>
  <si>
    <t>MICARDISPLUS 80/12.5 MG</t>
  </si>
  <si>
    <t>POR TBL NOB 28</t>
  </si>
  <si>
    <t>LANTUS 100 IU/ML</t>
  </si>
  <si>
    <t>INJ SOL 5X3ML - CA</t>
  </si>
  <si>
    <t>LANTUS 100 JEDNOTEK/ML</t>
  </si>
  <si>
    <t>SDR INJ SOL 5X3ML SOLOSTAR</t>
  </si>
  <si>
    <t>AERIUS 5 MG</t>
  </si>
  <si>
    <t>POR TBL DIS 30X5MG</t>
  </si>
  <si>
    <t>VEROSPIRON</t>
  </si>
  <si>
    <t>TBL 100X25MG</t>
  </si>
  <si>
    <t>BETALOC ZOK 25 MG</t>
  </si>
  <si>
    <t>TBL RET 100X25MG</t>
  </si>
  <si>
    <t>CEFTAZIDIM KABI 1 GM</t>
  </si>
  <si>
    <t>INJ PLV SOL 10X1GM</t>
  </si>
  <si>
    <t>PEROXID VODÍKU 3% TMD</t>
  </si>
  <si>
    <t>DRM SPR SOL100GM 3%</t>
  </si>
  <si>
    <t>ATROVENT N</t>
  </si>
  <si>
    <t>INH SOL PSS200X20RG</t>
  </si>
  <si>
    <t>DORETA 37,5 MG/325 MG</t>
  </si>
  <si>
    <t>POR TBL FLM 10</t>
  </si>
  <si>
    <t>HYDROCORTISON VALEANT</t>
  </si>
  <si>
    <t>EUPHYLLIN CR N 100</t>
  </si>
  <si>
    <t>CPS RET 50X100MG</t>
  </si>
  <si>
    <t>EUPHYLLIN CR N 200</t>
  </si>
  <si>
    <t>CPS RET 50X200MG</t>
  </si>
  <si>
    <t>TBL RET 30X100MG</t>
  </si>
  <si>
    <t>IBALGIN KRÉM 50G</t>
  </si>
  <si>
    <t>DRM CRM 1X50GM</t>
  </si>
  <si>
    <t>EUTHYROX 75</t>
  </si>
  <si>
    <t>TBL 100X75RG</t>
  </si>
  <si>
    <t>HUMULIN R 100 M.J./ML</t>
  </si>
  <si>
    <t>INJ 1X10ML/1KU</t>
  </si>
  <si>
    <t>HUMULIN N 100 M.J./ML</t>
  </si>
  <si>
    <t>GLUKÓZA 5 BRAUN, REF.450074</t>
  </si>
  <si>
    <t>INF SOL 1X100ML-PE</t>
  </si>
  <si>
    <t>TIAPRIDAL</t>
  </si>
  <si>
    <t>POR TBLNOB 50X100MG</t>
  </si>
  <si>
    <t>CALCIUM GLUCONICUM 10% B.BRAUN</t>
  </si>
  <si>
    <t>INJ SOL 20X10ML</t>
  </si>
  <si>
    <t>MOLSIHEXAL RETARD</t>
  </si>
  <si>
    <t>TBL RET 30X8MG</t>
  </si>
  <si>
    <t>ALGIFEN NEO</t>
  </si>
  <si>
    <t>POR GTT SOL 1X25ML</t>
  </si>
  <si>
    <t>CHLORID SODNÝ 0.9% BRAUN, REF. 395120</t>
  </si>
  <si>
    <t>INFSOL1X100ML-PELAH</t>
  </si>
  <si>
    <t>EGILOK 25MG</t>
  </si>
  <si>
    <t>TBL 60X25MG</t>
  </si>
  <si>
    <t>DOLMINA INJ.</t>
  </si>
  <si>
    <t>INJ 5X3ML/75MG</t>
  </si>
  <si>
    <t>TBL OBD 20X500MG</t>
  </si>
  <si>
    <t>INJ 5X5ML/2500MG</t>
  </si>
  <si>
    <t>ERCEFURYL 200 MG CPS.</t>
  </si>
  <si>
    <t>POR CPS DUR 14X200MG</t>
  </si>
  <si>
    <t>PEROXID VODIKU 3%</t>
  </si>
  <si>
    <t>LIQ  1X100ML</t>
  </si>
  <si>
    <t>OPHTAL LIQ 2X50ML</t>
  </si>
  <si>
    <t>SIOFOR 850</t>
  </si>
  <si>
    <t>TBL OBD 60X850MG</t>
  </si>
  <si>
    <t>FURORESE 250</t>
  </si>
  <si>
    <t>TBL 20X250MG</t>
  </si>
  <si>
    <t>CODEIN SLOVAKOFARMA 30MG</t>
  </si>
  <si>
    <t>TBL 10X30MG-BLISTR</t>
  </si>
  <si>
    <t>ACC LONG</t>
  </si>
  <si>
    <t>TBL EFF 20X600MG</t>
  </si>
  <si>
    <t>BETALOC ZOK 50MG</t>
  </si>
  <si>
    <t>TBL RET 30X50MG</t>
  </si>
  <si>
    <t>DOLMINA 50</t>
  </si>
  <si>
    <t>TBL OBD 30X50MG</t>
  </si>
  <si>
    <t>RINGERUV ROZTOK BRAUN</t>
  </si>
  <si>
    <t>INF 10X500ML(LDPE)</t>
  </si>
  <si>
    <t>SMECTA</t>
  </si>
  <si>
    <t>PLV POR 1X30SACKU</t>
  </si>
  <si>
    <t>MAGNOSOLV</t>
  </si>
  <si>
    <t>GRA 30X6.1GM(SACKY)</t>
  </si>
  <si>
    <t>BRILIQUE 90 MG</t>
  </si>
  <si>
    <t>POR TBL FLM 56X90MG</t>
  </si>
  <si>
    <t>CEREBROLYSIN</t>
  </si>
  <si>
    <t>INJ 5X5ML</t>
  </si>
  <si>
    <t>EUTHYROX 50</t>
  </si>
  <si>
    <t>TBL 100X50RG</t>
  </si>
  <si>
    <t>BURONIL 25MG</t>
  </si>
  <si>
    <t>TBL OBD 50X25MG</t>
  </si>
  <si>
    <t>INJECTIO PROCAIN.CHLOR.0.2% ARD</t>
  </si>
  <si>
    <t>INJ 1X500ML 0.2%</t>
  </si>
  <si>
    <t>ASACOL 400</t>
  </si>
  <si>
    <t>POR TBL ENT 100X400MG</t>
  </si>
  <si>
    <t>ARDEAELYTOSOL NA.HYDR.CARB.4.2%</t>
  </si>
  <si>
    <t>INF 1X80ML</t>
  </si>
  <si>
    <t>ARDEANUTRISOL G 40</t>
  </si>
  <si>
    <t>DICLOFENAC AL RETARD</t>
  </si>
  <si>
    <t>TBL OBD 20X100MG</t>
  </si>
  <si>
    <t>ACIDUM FOLICUM LECIVA</t>
  </si>
  <si>
    <t>DRG 30X10MG</t>
  </si>
  <si>
    <t>HYDROCORTISON 10MG</t>
  </si>
  <si>
    <t>EBRANTIL 30 RETARD</t>
  </si>
  <si>
    <t>POR CPS PRO 50X30MG</t>
  </si>
  <si>
    <t>EBRANTIL 60 RETARD</t>
  </si>
  <si>
    <t>POR CPS PRO 50X60MG</t>
  </si>
  <si>
    <t>DIGOXIN 0.125 LECIVA</t>
  </si>
  <si>
    <t>TBL 30X0.125MG</t>
  </si>
  <si>
    <t>BETALOC</t>
  </si>
  <si>
    <t>INJ 5X5ML/5MG</t>
  </si>
  <si>
    <t>DEXAMED</t>
  </si>
  <si>
    <t>INJ 10X2ML/8MG</t>
  </si>
  <si>
    <t>TENAXUM</t>
  </si>
  <si>
    <t>TBL 30X1MG</t>
  </si>
  <si>
    <t>FLUDROCORTISON SQUIBB</t>
  </si>
  <si>
    <t>POR TBL NOB 100X0.1MG</t>
  </si>
  <si>
    <t>ISOKET SPRAY</t>
  </si>
  <si>
    <t>SPR 1X12.4GM(=15ML)</t>
  </si>
  <si>
    <t>ISOKET LOSUNG 0.1% PRO INFUS.</t>
  </si>
  <si>
    <t>INJ PRO INF 10X10ML</t>
  </si>
  <si>
    <t>ERDOMED 300MG</t>
  </si>
  <si>
    <t>CPS 20X300MG</t>
  </si>
  <si>
    <t>RAPIFEN</t>
  </si>
  <si>
    <t>INJ 5X2ML</t>
  </si>
  <si>
    <t>LEXAURIN</t>
  </si>
  <si>
    <t>TBL 30X3MG</t>
  </si>
  <si>
    <t>TBL 100X175MG</t>
  </si>
  <si>
    <t>TBL.CALCII CARBONICI 0.5</t>
  </si>
  <si>
    <t>TBL 100X500MG</t>
  </si>
  <si>
    <t>AQUA PRO INJECTIONE ARDEAPHARMA</t>
  </si>
  <si>
    <t>INF 1X250ML</t>
  </si>
  <si>
    <t>GARASONE</t>
  </si>
  <si>
    <t>GTT OPH 1X5ML</t>
  </si>
  <si>
    <t>TORECAN</t>
  </si>
  <si>
    <t>INJ 5X1ML/6.5MG</t>
  </si>
  <si>
    <t>ROWATINEX</t>
  </si>
  <si>
    <t>GTT 1X10ML</t>
  </si>
  <si>
    <t>ROWACHOL</t>
  </si>
  <si>
    <t>ATROVENT 0.025%</t>
  </si>
  <si>
    <t>INH SOL 1X20ML</t>
  </si>
  <si>
    <t>CPS 10X300MG</t>
  </si>
  <si>
    <t>POR CPS DUR 20X2MG</t>
  </si>
  <si>
    <t>DEGAN</t>
  </si>
  <si>
    <t>TBL 40X10MG</t>
  </si>
  <si>
    <t>INJ 50X2ML/10MG</t>
  </si>
  <si>
    <t>INDOMETACIN 100 BERLIN-CHEMIE</t>
  </si>
  <si>
    <t>SUP 10X100MG</t>
  </si>
  <si>
    <t>HEPARIN LECIVA</t>
  </si>
  <si>
    <t>INJ 1X10ML/50KU</t>
  </si>
  <si>
    <t>ZOLPIDEM-RATIOPHARM 10 MG</t>
  </si>
  <si>
    <t>POR TBL FLM 20X10MG</t>
  </si>
  <si>
    <t>AKTIFERRIN</t>
  </si>
  <si>
    <t>CPS 50</t>
  </si>
  <si>
    <t>SOLUVIT N PRO INFUS.</t>
  </si>
  <si>
    <t>INJ SIC 10</t>
  </si>
  <si>
    <t>AMBROBENE</t>
  </si>
  <si>
    <t>INJ 5X2ML/15MG</t>
  </si>
  <si>
    <t>AMBROBENE 7.5MG/ML</t>
  </si>
  <si>
    <t>SOL 1X40ML</t>
  </si>
  <si>
    <t>MAGNE B6</t>
  </si>
  <si>
    <t>DRG 50</t>
  </si>
  <si>
    <t>GLUCOSE 10 BRAUN (PLASCO LAHV.)</t>
  </si>
  <si>
    <t>INF 1X500ML 10%</t>
  </si>
  <si>
    <t>0.9% W/V SODIUM CHLORIDE I.V. REF.3500390</t>
  </si>
  <si>
    <t>INF 1X500ML(PE)</t>
  </si>
  <si>
    <t>EUTHYROX 100</t>
  </si>
  <si>
    <t>TBL 100X100RG</t>
  </si>
  <si>
    <t>SORBIFER DURULES</t>
  </si>
  <si>
    <t>TBL FC 50X100MG</t>
  </si>
  <si>
    <t>CHLORID SODNY 0.9% BRAUN, REF.3500381</t>
  </si>
  <si>
    <t>INFSOL1X250ML-PELAH</t>
  </si>
  <si>
    <t>PENTOMER RETARD 400MG</t>
  </si>
  <si>
    <t>TBL OBD 20X400MG</t>
  </si>
  <si>
    <t>FURON</t>
  </si>
  <si>
    <t>TBL 50X40MG</t>
  </si>
  <si>
    <t>GTT 1X30ML</t>
  </si>
  <si>
    <t>ANOPYRIN 100MG</t>
  </si>
  <si>
    <t>TBL 20X100MG</t>
  </si>
  <si>
    <t>FUROSEMID BIOTIKA FORTE</t>
  </si>
  <si>
    <t>INJ 10X10ML/125MG</t>
  </si>
  <si>
    <t>BURONIL 25 MG</t>
  </si>
  <si>
    <t>POR TBL OBD 50X25MG</t>
  </si>
  <si>
    <t>Aqua Touch Jelly 25x6ml</t>
  </si>
  <si>
    <t>TANTUM VERDE</t>
  </si>
  <si>
    <t>LIQ 1X240ML-PET TR</t>
  </si>
  <si>
    <t>DZ SOFTASEPT N BEZBARVÝ 250 ml</t>
  </si>
  <si>
    <t>KL TBL MAGNESII LACTAS 500mg, 100TBL</t>
  </si>
  <si>
    <t>magistraliter</t>
  </si>
  <si>
    <t xml:space="preserve">IR  PosiFlush  30x 10 ml </t>
  </si>
  <si>
    <t>10 ml F1/1 v předplněné stříkačce</t>
  </si>
  <si>
    <t>Isonid 100 mg 100 tbl.</t>
  </si>
  <si>
    <t>individuální dovoz</t>
  </si>
  <si>
    <t>Rouška z plic do plic resuscitační</t>
  </si>
  <si>
    <t>Emspoma Z 500g/proti bolesti</t>
  </si>
  <si>
    <t>Emspoma M 500g/chladivá</t>
  </si>
  <si>
    <t>Emspoma O 500g/hřejivá</t>
  </si>
  <si>
    <t>Lactobacillus acidophil.cps.75 bez laktózy</t>
  </si>
  <si>
    <t>Vitar Soda tbl.150</t>
  </si>
  <si>
    <t>neleč.</t>
  </si>
  <si>
    <t>MENALIND Kožní ochranný krém 200 ml</t>
  </si>
  <si>
    <t>MENALIND Mycí emulze 500ml</t>
  </si>
  <si>
    <t>MENALIND Krém na ruce 200ml</t>
  </si>
  <si>
    <t>KL ETHER 130G</t>
  </si>
  <si>
    <t>Emspoma Z 300 ml/proti bolesti</t>
  </si>
  <si>
    <t>MENALIND Ubrousky 50ks náhradní náplň</t>
  </si>
  <si>
    <t>MENALIND Professional olej.přís. 500ml</t>
  </si>
  <si>
    <t>DZ SOFTASEPT N BAREVNÝ 250 ml</t>
  </si>
  <si>
    <t>MENALIND Ošetřující šampon 500ml</t>
  </si>
  <si>
    <t>MUCOSOLVAN</t>
  </si>
  <si>
    <t>POR GTT SOL+INH SOL 60ML</t>
  </si>
  <si>
    <t>SPC 20X1.5GM(SÁČKY)</t>
  </si>
  <si>
    <t>MUCOSOLVAN PRO DOSPĚLÉ</t>
  </si>
  <si>
    <t>POR SIR 1X100ML</t>
  </si>
  <si>
    <t>KL ETHANOL.C.BENZINO 160G</t>
  </si>
  <si>
    <t>DIGOXIN ORION INJ</t>
  </si>
  <si>
    <t>INJ SOL 25X1ML/0.25MG</t>
  </si>
  <si>
    <t>TBL 60X100 MG</t>
  </si>
  <si>
    <t>AESCIN-TEVA</t>
  </si>
  <si>
    <t>VALSACOR 160 MG</t>
  </si>
  <si>
    <t>POR TBL FLM 28X160MG</t>
  </si>
  <si>
    <t>Biopron9 tob.60</t>
  </si>
  <si>
    <t>ANALGIN</t>
  </si>
  <si>
    <t>INJ SOL 5X5ML</t>
  </si>
  <si>
    <t>KALNORMIN</t>
  </si>
  <si>
    <t>POR TBL PRO 30X1GM</t>
  </si>
  <si>
    <t>PYRIDOXIN LÉČIVA TBL</t>
  </si>
  <si>
    <t xml:space="preserve">POR TBL NOB 20X20MG </t>
  </si>
  <si>
    <t>DECA DURABOLIN  50</t>
  </si>
  <si>
    <t xml:space="preserve">INJ SOL 1X1ML/50MG </t>
  </si>
  <si>
    <t>NEBIVOLOL SANDOZ 5 MG</t>
  </si>
  <si>
    <t>POR TBL NOB 28X5MG</t>
  </si>
  <si>
    <t>Dobutamin Admeda 250 inf.sol50ml</t>
  </si>
  <si>
    <t>IBALGIN 200</t>
  </si>
  <si>
    <t>POR TBL FLM 24X200MG</t>
  </si>
  <si>
    <t>ACC INJEKT</t>
  </si>
  <si>
    <t>INJ SOL 5X3ML/300MG</t>
  </si>
  <si>
    <t>ADENOCOR</t>
  </si>
  <si>
    <t>INJ SOL 6X2ML/6MG</t>
  </si>
  <si>
    <t>FERRLECIT</t>
  </si>
  <si>
    <t>INJ SOL 6X5ML/62.5MG</t>
  </si>
  <si>
    <t>APO-IBUPROFEN 400 MG</t>
  </si>
  <si>
    <t>POR TBL FLM 100X400MG</t>
  </si>
  <si>
    <t>POR TBL FLM 30X400MG</t>
  </si>
  <si>
    <t>GODASAL 100</t>
  </si>
  <si>
    <t>POR TBL NOB 100</t>
  </si>
  <si>
    <t>INJ SOL 12X2ML/100MG</t>
  </si>
  <si>
    <t>KALIUMCHLORID 7.45% BRAUN</t>
  </si>
  <si>
    <t>INF CNC SOL 20X100ML</t>
  </si>
  <si>
    <t>POR TBL FLM 100X100MG</t>
  </si>
  <si>
    <t>POR TBL FLM 20</t>
  </si>
  <si>
    <t>COLCHICUM-DISPERT</t>
  </si>
  <si>
    <t>POR TBL OBD 20X500RG</t>
  </si>
  <si>
    <t>PARALEN 500</t>
  </si>
  <si>
    <t>POR TBL NOB 24X500MG</t>
  </si>
  <si>
    <t>THIOPENTAL VUAB INJ. PLV. SOL. 0,5 G</t>
  </si>
  <si>
    <t>INJ PLV SOL 1X0.5GM</t>
  </si>
  <si>
    <t>MONO MACK DEPOT</t>
  </si>
  <si>
    <t>POR TBL PRO 28X100MG</t>
  </si>
  <si>
    <t>PROTHAZIN</t>
  </si>
  <si>
    <t>POR TBL FLM 20X25MG</t>
  </si>
  <si>
    <t>Menalind professional tělové mléko 500ml</t>
  </si>
  <si>
    <t>KL TBL MAGN.LACT 0,5G+B6 0,02G, 100TBL</t>
  </si>
  <si>
    <t>KL PRIPRAVEK</t>
  </si>
  <si>
    <t>IR  OMNIFLUSH NaCl 0,9% 10 ml v 10 ml</t>
  </si>
  <si>
    <t>F1/1 ve stříkačce</t>
  </si>
  <si>
    <t>DZ OCTENISEPT 250 ml</t>
  </si>
  <si>
    <t>DPH 15%</t>
  </si>
  <si>
    <t>DZ BRAUNOL 1 L</t>
  </si>
  <si>
    <t>KL ETHER 180G</t>
  </si>
  <si>
    <t>KL ETHER 200G</t>
  </si>
  <si>
    <t>DZ PRONTOSAN ROZTOK 350ml</t>
  </si>
  <si>
    <t>Menalind Professional čistící pěna 400ml</t>
  </si>
  <si>
    <t>Menalind vlhké ošetř.ubrousky 50ks náhradní náplň</t>
  </si>
  <si>
    <t>SUPP.GLYCERINI SANOVA Glycerín.čípky Extra 3g 10ks</t>
  </si>
  <si>
    <t>P</t>
  </si>
  <si>
    <t>TRITACE 1,25 MG</t>
  </si>
  <si>
    <t>POR TBL NOB 20X1.25MG</t>
  </si>
  <si>
    <t>TRITACE 2,5 MG</t>
  </si>
  <si>
    <t>POR TBL NOB 20X2.5MG</t>
  </si>
  <si>
    <t>FRAXIPARINE FORTE</t>
  </si>
  <si>
    <t>INJ SOL 2X0.8ML</t>
  </si>
  <si>
    <t>SOLU-MEDROL</t>
  </si>
  <si>
    <t>INJ SIC 1X40MG+1ML</t>
  </si>
  <si>
    <t>TRANSMETIL 500MG INJEKCE</t>
  </si>
  <si>
    <t>INJ SIC 5X500MG+5ML</t>
  </si>
  <si>
    <t>CORDARONE</t>
  </si>
  <si>
    <t>POR TBL NOB30X200MG</t>
  </si>
  <si>
    <t>POR TBL NOB60X200MG</t>
  </si>
  <si>
    <t>FOKUSIN</t>
  </si>
  <si>
    <t>POR CPS RDR30X0.4MG</t>
  </si>
  <si>
    <t>TRITACE 10</t>
  </si>
  <si>
    <t>POR TBL NOB 30X10MG</t>
  </si>
  <si>
    <t>MOXOSTAD 0.2 MG</t>
  </si>
  <si>
    <t>POR TBL FLM30X0.2MG</t>
  </si>
  <si>
    <t>LANZUL</t>
  </si>
  <si>
    <t>CPS 28X30MG</t>
  </si>
  <si>
    <t>CPS 56X30MG</t>
  </si>
  <si>
    <t>CITALEC 10 ZENTIVA</t>
  </si>
  <si>
    <t>POR TBL FLM30X10MG</t>
  </si>
  <si>
    <t>PROPOFOL 1% MCT/LCT FRESENIUS</t>
  </si>
  <si>
    <t>INJ EML 5X20ML</t>
  </si>
  <si>
    <t>QUETIAPIN SANDOZ 25 MG</t>
  </si>
  <si>
    <t>POR TBL FLM 30X25MG</t>
  </si>
  <si>
    <t>DORMICUM</t>
  </si>
  <si>
    <t>INJ SOL 10X1ML/5MG</t>
  </si>
  <si>
    <t>ARIXTRA</t>
  </si>
  <si>
    <t>INJ SOL 10X0.5ML</t>
  </si>
  <si>
    <t>NOVORAPID 100 U/ML</t>
  </si>
  <si>
    <t>INJ SOL 1X10ML</t>
  </si>
  <si>
    <t>IMIPENEM/CILASTATIN KABI 500 MG/500 MG</t>
  </si>
  <si>
    <t>INF PLV SOL 10LAH/20ML</t>
  </si>
  <si>
    <t>REASEC</t>
  </si>
  <si>
    <t>TBL 20X2.5MG</t>
  </si>
  <si>
    <t>VENTOLIN INHALER N</t>
  </si>
  <si>
    <t>INHSUSPSS200X100RG</t>
  </si>
  <si>
    <t>FRAXIPARINE</t>
  </si>
  <si>
    <t>INJ SOL 10X0.3ML</t>
  </si>
  <si>
    <t>INJ SOL 10X0.4ML</t>
  </si>
  <si>
    <t>INJ SOL 10X0.6ML</t>
  </si>
  <si>
    <t>INJ SOL 10X0.8ML</t>
  </si>
  <si>
    <t>INJ SOL 10X1ML</t>
  </si>
  <si>
    <t>TRACRIUM 50</t>
  </si>
  <si>
    <t>INJ 5X5ML/50MG</t>
  </si>
  <si>
    <t>LACTULOSE AL SIRUP</t>
  </si>
  <si>
    <t>POR SIR 1X200ML</t>
  </si>
  <si>
    <t>LETROX 50</t>
  </si>
  <si>
    <t>VALTREX 500 MG</t>
  </si>
  <si>
    <t>TBL OBD 42X500MG</t>
  </si>
  <si>
    <t>RIVOCOR 5</t>
  </si>
  <si>
    <t>CONTROLOC 40 MG</t>
  </si>
  <si>
    <t>POR CPS RDR 90X0.4MG</t>
  </si>
  <si>
    <t>CONTROLOC I.V.</t>
  </si>
  <si>
    <t>INJ PLV SOL 1X40MG</t>
  </si>
  <si>
    <t>LOKREN 20 MG</t>
  </si>
  <si>
    <t>POR TBL FLM 28X20MG</t>
  </si>
  <si>
    <t>TEVAGRASTIM 30 MU/0,5 ML</t>
  </si>
  <si>
    <t>INJ+INF SOL 5X0.5ML</t>
  </si>
  <si>
    <t>CPS 14X30MG</t>
  </si>
  <si>
    <t>SIOFOR 500</t>
  </si>
  <si>
    <t>TBL OBD 60X500MG</t>
  </si>
  <si>
    <t>TRITACE 5</t>
  </si>
  <si>
    <t>TBL 30X5MG</t>
  </si>
  <si>
    <t>VENTOLIN ROZTOK K INHALACI</t>
  </si>
  <si>
    <t>INH SOL1X20ML/120MG</t>
  </si>
  <si>
    <t>INJ 10X0.6ML/11.4KU</t>
  </si>
  <si>
    <t>INJ 10X0.8ML/15.2KU</t>
  </si>
  <si>
    <t>INJ SOL 10X1.0ML</t>
  </si>
  <si>
    <t>ZODAC</t>
  </si>
  <si>
    <t>TBL OBD 30X10MG</t>
  </si>
  <si>
    <t>GOPTEN 2MG</t>
  </si>
  <si>
    <t>CPS 28X2MG</t>
  </si>
  <si>
    <t>NEURONTIN 300MG</t>
  </si>
  <si>
    <t>CPS 50X300MG</t>
  </si>
  <si>
    <t>INJ SOL 5X3ML/15MG</t>
  </si>
  <si>
    <t>XANAX</t>
  </si>
  <si>
    <t>WARFARIN PMCS 2 MG</t>
  </si>
  <si>
    <t>POR TBL NOB 100X2MG</t>
  </si>
  <si>
    <t>DEPAKINE CHRONO 500MG(PULENE)</t>
  </si>
  <si>
    <t>TBL RET 30X500MG</t>
  </si>
  <si>
    <t>SORTIS 20MG</t>
  </si>
  <si>
    <t>TBL OBD 30X20MG</t>
  </si>
  <si>
    <t>SORTIS 40MG</t>
  </si>
  <si>
    <t>TBL OBD 30X40MG</t>
  </si>
  <si>
    <t>SORTIS 40 MG</t>
  </si>
  <si>
    <t>POR TBL FLM100X40MG</t>
  </si>
  <si>
    <t>WARFARIN</t>
  </si>
  <si>
    <t>TBL 100X3MG</t>
  </si>
  <si>
    <t>TBL 100X5MG</t>
  </si>
  <si>
    <t>GOPTEN 4 MG</t>
  </si>
  <si>
    <t>POR CPS DUR 28X4MG</t>
  </si>
  <si>
    <t>APO-AMILZIDE 5/50 MG</t>
  </si>
  <si>
    <t>POR TBL NOB 100X5MG/50MG</t>
  </si>
  <si>
    <t>INJ SOL 6X3ML/150MG</t>
  </si>
  <si>
    <t>ROSUCARD 20 MG POTAHOVANÉ TABLETY</t>
  </si>
  <si>
    <t>ROSUCARD 40 MG POTAHOVANÉ TABLETY</t>
  </si>
  <si>
    <t>POR TBL FLM 30X40MG</t>
  </si>
  <si>
    <t>ESOPREX 10 MG</t>
  </si>
  <si>
    <t>POR TBL FLM 30X10MG</t>
  </si>
  <si>
    <t>NITRESAN 20 MG</t>
  </si>
  <si>
    <t>POR TBL NOB 30X20MG</t>
  </si>
  <si>
    <t>AMARYL 3 MG</t>
  </si>
  <si>
    <t>POR TBL NOB 30X3MG</t>
  </si>
  <si>
    <t>AMARYL 2 MG</t>
  </si>
  <si>
    <t>POR TBL NOB 30X2MG</t>
  </si>
  <si>
    <t>APO-AMLO 5</t>
  </si>
  <si>
    <t>POR TBL NOB 100X5MG</t>
  </si>
  <si>
    <t>POR TBL NOB 100X20MG</t>
  </si>
  <si>
    <t>POR TBL ENT 100X40MG</t>
  </si>
  <si>
    <t>APO-AMLO 10</t>
  </si>
  <si>
    <t>CARVESAN 6,25</t>
  </si>
  <si>
    <t>POR TBL NOB 30X6,25MG</t>
  </si>
  <si>
    <t>CLOPIDOGREL APOTEX 75 MG</t>
  </si>
  <si>
    <t>POR TBL FLM 30X75MG</t>
  </si>
  <si>
    <t>APO-PERINDO 4 MG</t>
  </si>
  <si>
    <t>POR TBL NOB 30X4MG</t>
  </si>
  <si>
    <t>AMINOPLASMAL B.BRAUN 5% E</t>
  </si>
  <si>
    <t>INF SOL 10X500ML</t>
  </si>
  <si>
    <t>NUTRAMIN VLI</t>
  </si>
  <si>
    <t>INF 1X500ML</t>
  </si>
  <si>
    <t>NUTRIDRINK  Creme vanilkový</t>
  </si>
  <si>
    <t>4x125ml</t>
  </si>
  <si>
    <t>PreOp 200ml</t>
  </si>
  <si>
    <t>NUTRIDRINK CREME S PŘÍCHUTÍ VANILKOVOU</t>
  </si>
  <si>
    <t>POR SOL 4X125GM</t>
  </si>
  <si>
    <t>NUTRIDRINK CREME S PŘÍCHUTÍ ČOKOLÁDOVOU</t>
  </si>
  <si>
    <t>NUTRIDRINK S KARAMEL. PŘÍCHUTÍ</t>
  </si>
  <si>
    <t>POR SOL 1X200ML</t>
  </si>
  <si>
    <t>NUTRIDRINK S PŘÍCH. TROP. OVOCE</t>
  </si>
  <si>
    <t>NUTRIDRINK BALÍČEK 5+1</t>
  </si>
  <si>
    <t>POR SOL 6X200ML</t>
  </si>
  <si>
    <t>DIASIP S PŘÍCHUTÍ JAHODOVOU (SOL)</t>
  </si>
  <si>
    <t>NUTRIDRINK JUICE STYLE S PŘÍCHUTÍ JABLEČNOU</t>
  </si>
  <si>
    <t>NUTRIDRINK  Creme čokoláda</t>
  </si>
  <si>
    <t>DIASIP S PŘÍCHUTÍ CAPPUCHINO</t>
  </si>
  <si>
    <t>Nutridrink PROTEIN s čokoládovou příchutí 200ml</t>
  </si>
  <si>
    <t>NUTRIDRINK S PŘÍCH. VANILKOVOU 200ml</t>
  </si>
  <si>
    <t>Nutridrink PROTEIN vanilka 200ml</t>
  </si>
  <si>
    <t>CEFAZOLINE PANPHARMA</t>
  </si>
  <si>
    <t>INJ SIC 25X1GM</t>
  </si>
  <si>
    <t>CIPRINOL 250</t>
  </si>
  <si>
    <t>TBL OBD 10X250MG</t>
  </si>
  <si>
    <t>FRAMYKOIN</t>
  </si>
  <si>
    <t>UNG 1X10GM</t>
  </si>
  <si>
    <t>OPHTHALMO-FRAMYKOIN</t>
  </si>
  <si>
    <t>ZYVOXID</t>
  </si>
  <si>
    <t>INF SOL 10X300ML</t>
  </si>
  <si>
    <t>DOXYBENE 200 MG TABLETY</t>
  </si>
  <si>
    <t>POR TBL NOB10X200MG</t>
  </si>
  <si>
    <t>SUMETROLIM</t>
  </si>
  <si>
    <t>TBL 20X480MG</t>
  </si>
  <si>
    <t>METRONIDAZOL 500MG BRAUN</t>
  </si>
  <si>
    <t>INJ 10X100ML(LDPE)</t>
  </si>
  <si>
    <t>BISEPTOL 480</t>
  </si>
  <si>
    <t>INJ 10X5ML</t>
  </si>
  <si>
    <t>UNASYN</t>
  </si>
  <si>
    <t>POR TBL FLM12X375MG</t>
  </si>
  <si>
    <t>COLOMYCIN INJEKCE 1000000 IU</t>
  </si>
  <si>
    <t>INJ PLV SOL 10X1MU</t>
  </si>
  <si>
    <t>MERONEM</t>
  </si>
  <si>
    <t>INJ SIC 10X1GM</t>
  </si>
  <si>
    <t>MAXIPIME 1GM</t>
  </si>
  <si>
    <t>INJ SIC 1X1GM</t>
  </si>
  <si>
    <t xml:space="preserve">GENTAMICIN B.BRAUN 3 MG/ML INFUZNÍ ROZTOK </t>
  </si>
  <si>
    <t>INF SOL 20X80ML</t>
  </si>
  <si>
    <t>CIPROFLOXACIN KABI 400 MG/200 ML INFUZNÍ ROZTOK</t>
  </si>
  <si>
    <t>INF SOL 10X400MG/200ML</t>
  </si>
  <si>
    <t>AMOKSIKLAV 1G</t>
  </si>
  <si>
    <t>TBL OBD 14X1GM</t>
  </si>
  <si>
    <t>DALACIN C PHOSPHATE</t>
  </si>
  <si>
    <t>INJ 1X4ML 600MG</t>
  </si>
  <si>
    <t>DALACIN C</t>
  </si>
  <si>
    <t>INJ SOL 1X6ML/900MG</t>
  </si>
  <si>
    <t>INJ PLV SOL 1X1.5GM</t>
  </si>
  <si>
    <t>CEFOBID 1 G</t>
  </si>
  <si>
    <t>ZINNAT 500 MG</t>
  </si>
  <si>
    <t>TBL OBD 10X500MG</t>
  </si>
  <si>
    <t>CIPHIN 500</t>
  </si>
  <si>
    <t>KLACID 500</t>
  </si>
  <si>
    <t>TBL OBD 14X500MG</t>
  </si>
  <si>
    <t>CIPHIN PRO INFUSION.200MG/100ML</t>
  </si>
  <si>
    <t>INF 1X100ML/200MG</t>
  </si>
  <si>
    <t>CEFAZOLIN SANDOZ 1 G</t>
  </si>
  <si>
    <t>AMOKSIKLAV 1.2GM</t>
  </si>
  <si>
    <t>INJ SIC 5X1.2GM</t>
  </si>
  <si>
    <t>AMOKSIKLAV</t>
  </si>
  <si>
    <t>TBL OBD 21X625MG</t>
  </si>
  <si>
    <t>EDICIN 0,5GM</t>
  </si>
  <si>
    <t>INJ.SICC.1X500MG</t>
  </si>
  <si>
    <t>EDICIN 1GM</t>
  </si>
  <si>
    <t>INJ.SICC.1X1GM</t>
  </si>
  <si>
    <t>DALACIN C 300 MG</t>
  </si>
  <si>
    <t>POR CPS DUR 16X300MG</t>
  </si>
  <si>
    <t>IMAZOL KRÉMPASTA</t>
  </si>
  <si>
    <t>DRM PST 1X30GM</t>
  </si>
  <si>
    <t>BELOGENT MAST</t>
  </si>
  <si>
    <t>NIZORAL</t>
  </si>
  <si>
    <t>TBL 30X200MG</t>
  </si>
  <si>
    <t>MYCOMAX 100</t>
  </si>
  <si>
    <t>CPS 28X100MG</t>
  </si>
  <si>
    <t>BEROTEC N 100 MCG</t>
  </si>
  <si>
    <t>INH SOL PSS200 DAV</t>
  </si>
  <si>
    <t>Persantin 5 x 2 ml/10 mg</t>
  </si>
  <si>
    <t>Sonografický gel Vita 520ml</t>
  </si>
  <si>
    <t>POR SIR 500ML 50%</t>
  </si>
  <si>
    <t>VALPROAT CHRONO SANDOZ 500 MG</t>
  </si>
  <si>
    <t>POR TBL PRO 30X500MG</t>
  </si>
  <si>
    <t>XYZAL</t>
  </si>
  <si>
    <t>POR TBL FLM 50X5MG</t>
  </si>
  <si>
    <t>SUFENTA FORTE I.V.</t>
  </si>
  <si>
    <t>INJ 5X1ML/0.05MG</t>
  </si>
  <si>
    <t>EPHEDRIN BIOTIKA</t>
  </si>
  <si>
    <t>INJ SOL 10X1ML/50MG</t>
  </si>
  <si>
    <t>INVANZ 1 G</t>
  </si>
  <si>
    <t>INF PLV SOL 1X1GM</t>
  </si>
  <si>
    <t>INF SOL 10X250ML-PE</t>
  </si>
  <si>
    <t>GLUKÓZA 20 BRAUN</t>
  </si>
  <si>
    <t>CALCIUM BIOTIKA</t>
  </si>
  <si>
    <t>INJ 10X10ML/1GM</t>
  </si>
  <si>
    <t>INJ 5X1ML/10MG</t>
  </si>
  <si>
    <t>NATRIUM CHLORATUM BIOTIKA 10%</t>
  </si>
  <si>
    <t>PLEGOMAZIN</t>
  </si>
  <si>
    <t>INJ 10X5ML/25MG</t>
  </si>
  <si>
    <t>VITAMIN B12 LECIVA 1000RG</t>
  </si>
  <si>
    <t>INJ 5X1ML/1000RG</t>
  </si>
  <si>
    <t>PITYOL</t>
  </si>
  <si>
    <t>MILURIT 300</t>
  </si>
  <si>
    <t>TBL 30X300MG</t>
  </si>
  <si>
    <t>SUS OPH 1X5ML</t>
  </si>
  <si>
    <t>INJ 10X2ML</t>
  </si>
  <si>
    <t>DOBEXIL H UNG</t>
  </si>
  <si>
    <t>RCT UNG 1X20GM</t>
  </si>
  <si>
    <t>GERATAM 1200</t>
  </si>
  <si>
    <t>TBL OBD 60X1200MG</t>
  </si>
  <si>
    <t xml:space="preserve">PROTAMIN MEDA AMPULLEN </t>
  </si>
  <si>
    <t>INJ 5X5ML/5KU</t>
  </si>
  <si>
    <t>URSOSAN</t>
  </si>
  <si>
    <t>POR CPSDUR100X250MG</t>
  </si>
  <si>
    <t>ISUPREL inj.</t>
  </si>
  <si>
    <t>5x1 ml</t>
  </si>
  <si>
    <t>RIVOTRIL</t>
  </si>
  <si>
    <t>INJ 5X1ML/1MG+SOLV.</t>
  </si>
  <si>
    <t>ANEXATE</t>
  </si>
  <si>
    <t>INJ 5X5ML/0.5MG</t>
  </si>
  <si>
    <t>COROTROP</t>
  </si>
  <si>
    <t>INJ SOL 10X10ML/10MG</t>
  </si>
  <si>
    <t>POR CPS ETD 28X20MG</t>
  </si>
  <si>
    <t>ZYPREXA 5 MG</t>
  </si>
  <si>
    <t>POR TBL FLM 28X5MG</t>
  </si>
  <si>
    <t>CEFTAZIDIM MYLAN 2 G</t>
  </si>
  <si>
    <t>INJ+INF PLV SOL 5X2GM</t>
  </si>
  <si>
    <t>TACHOSIL</t>
  </si>
  <si>
    <t>DRM SPO 9.5X4.8CM</t>
  </si>
  <si>
    <t>CEFTAZIDIM KABI 2 GM</t>
  </si>
  <si>
    <t>INJ+INF PLV SOL 10X2GM</t>
  </si>
  <si>
    <t>MEDISOL BI0</t>
  </si>
  <si>
    <t>DLPHFLSOL1X4.8LT+SO</t>
  </si>
  <si>
    <t>TBL RET 28X25MG</t>
  </si>
  <si>
    <t>SUCCINYLCHOLINJOD.VALEANT 100MG</t>
  </si>
  <si>
    <t>VITALIPID N ADULT</t>
  </si>
  <si>
    <t>INF CNC SOL 10X10ML</t>
  </si>
  <si>
    <t>CERNEVIT</t>
  </si>
  <si>
    <t>INJ PLV SOL10X750MG</t>
  </si>
  <si>
    <t>EUTHYROX 112 MIKROGRAMŮ</t>
  </si>
  <si>
    <t>POR TBL NOB 100X112RG II</t>
  </si>
  <si>
    <t>EXACYL</t>
  </si>
  <si>
    <t>INJ 5X5ML/500MG</t>
  </si>
  <si>
    <t>THIOCTACID 600 T</t>
  </si>
  <si>
    <t>INJ SOL 5X24ML/600MG</t>
  </si>
  <si>
    <t>MEDISOL K2</t>
  </si>
  <si>
    <t>SOL 1X5LT(VAK)</t>
  </si>
  <si>
    <t>FLOXAL</t>
  </si>
  <si>
    <t>UNG OPH 1X3GM</t>
  </si>
  <si>
    <t>FURORESE 40</t>
  </si>
  <si>
    <t>CODEIN SLOVAKOFARMA 15MG</t>
  </si>
  <si>
    <t>TBL 10X15MG-BLISTR</t>
  </si>
  <si>
    <t>TBL EFF 10X600MG</t>
  </si>
  <si>
    <t>CALCIUM RESONIUM</t>
  </si>
  <si>
    <t>PLV 1X300GM</t>
  </si>
  <si>
    <t>BROMHEXIN - EGIS</t>
  </si>
  <si>
    <t>SOL 1X60ML/120MG</t>
  </si>
  <si>
    <t>TRACUTIL</t>
  </si>
  <si>
    <t>INF 5X10ML</t>
  </si>
  <si>
    <t>TIMOPTOL 0.5% MSD</t>
  </si>
  <si>
    <t>OPH GTTSOL1X5ML-OCU</t>
  </si>
  <si>
    <t>PLV POR 1X10SACKU</t>
  </si>
  <si>
    <t>BETADINE</t>
  </si>
  <si>
    <t>LIQ 1X1000ML</t>
  </si>
  <si>
    <t>DEXDOR</t>
  </si>
  <si>
    <t>INF CNC SOL 4X4ML</t>
  </si>
  <si>
    <t>INJ 5X10ML</t>
  </si>
  <si>
    <t>ARDEAELYTOSOL L-ARGININCHL.21%</t>
  </si>
  <si>
    <t>ARDEAELYTOSOL NA.HYDR.CARB.8.4%</t>
  </si>
  <si>
    <t>TBL OBD 50X100MG</t>
  </si>
  <si>
    <t>BERODUAL</t>
  </si>
  <si>
    <t>INH LIQ 1X20ML</t>
  </si>
  <si>
    <t>SUXAMETHONIUM JODID VUAB 100 MG</t>
  </si>
  <si>
    <t>THIOGAMMA 600 INJECT</t>
  </si>
  <si>
    <t>INJ 5X20ML/600MG</t>
  </si>
  <si>
    <t>OTOBACID N</t>
  </si>
  <si>
    <t>AUR GTT SOL 1X5ML</t>
  </si>
  <si>
    <t>ALDACTONE-AMPULE</t>
  </si>
  <si>
    <t>INJ 10X10ML/200MG</t>
  </si>
  <si>
    <t>CALYPSOL</t>
  </si>
  <si>
    <t>INJ 5X10ML/500MG</t>
  </si>
  <si>
    <t>ARDUAN</t>
  </si>
  <si>
    <t>INJ SIC 25X4MG+2ML</t>
  </si>
  <si>
    <t>INF 1X200ML</t>
  </si>
  <si>
    <t>TBL 30X1.5MG</t>
  </si>
  <si>
    <t>EBRANTIL I.V.25</t>
  </si>
  <si>
    <t>INJ 5X5ML/25MG</t>
  </si>
  <si>
    <t>EBRANTIL I.V.50</t>
  </si>
  <si>
    <t>INJ 5X10ML/50MG</t>
  </si>
  <si>
    <t>VENTER</t>
  </si>
  <si>
    <t>TBL 50X1GM</t>
  </si>
  <si>
    <t>ACIDUM ASCORBICUM</t>
  </si>
  <si>
    <t>INDOMETACIN 50 BERLIN-CHEMIE</t>
  </si>
  <si>
    <t>SUP 10X50MG</t>
  </si>
  <si>
    <t>CPS 20</t>
  </si>
  <si>
    <t>SOL 1X100ML</t>
  </si>
  <si>
    <t>SIR 100ML 15MG/5ML</t>
  </si>
  <si>
    <t>APAURIN</t>
  </si>
  <si>
    <t>INJ 10X2ML/10MG</t>
  </si>
  <si>
    <t>GLUKÓZA 5 BRAUN, REF.349130</t>
  </si>
  <si>
    <t>INF 1X250ML-PE</t>
  </si>
  <si>
    <t>GLUCOSE 5 BRAUN (PLASCO LAHV.), REF. 3600010</t>
  </si>
  <si>
    <t>INF 1X500ML 5%</t>
  </si>
  <si>
    <t>OBINADLO HYDROFILNI PLETENÉ STE</t>
  </si>
  <si>
    <t>RILNI  6X5</t>
  </si>
  <si>
    <t>OBINADLO HYDROFILNI PLETENE STE</t>
  </si>
  <si>
    <t>RILNI 8X 5</t>
  </si>
  <si>
    <t>KRYTÍ GELOVÉ HEMAGEL 5G</t>
  </si>
  <si>
    <t>HEMAGEL V TUBĚ O OBSAHU 5G</t>
  </si>
  <si>
    <t>KL POLYSAN, OL.HELIANTHI AA AD 300G</t>
  </si>
  <si>
    <t>IR  AQUA STERILE OPLACH.1x1000 ml ECOTAINER</t>
  </si>
  <si>
    <t>IR OPLACH</t>
  </si>
  <si>
    <t>Aqua Touch Jelly 25x11ml</t>
  </si>
  <si>
    <t>HYDROGENUHLIČITAN SODNÝ 8,4 (W/V)-BRAUN</t>
  </si>
  <si>
    <t>INF SOL 10X250ML</t>
  </si>
  <si>
    <t>Esmolol Amomed 2500mg/10ml</t>
  </si>
  <si>
    <t>1x10ml</t>
  </si>
  <si>
    <t>KL UNG.LENIENS, 200G</t>
  </si>
  <si>
    <t>Pressyn AR 20 UPS inj.10x2ml</t>
  </si>
  <si>
    <t>IR  AQUA STERILE OPLACH 1000 ml Pour Bottle Prom.</t>
  </si>
  <si>
    <t>Canesten Gyn 3 dny</t>
  </si>
  <si>
    <t>crm.vag.1x20g+3apl.</t>
  </si>
  <si>
    <t>IR  Ci-Ca DIALYSAT K4</t>
  </si>
  <si>
    <t>IR DIALYSACNI RPZT.</t>
  </si>
  <si>
    <t>MENALIND Olejový spray na ochranu kůže</t>
  </si>
  <si>
    <t>IR  AQUA STERILE OPLACH.6x1000 ml</t>
  </si>
  <si>
    <t>IR OPLACH-FR</t>
  </si>
  <si>
    <t>Carbosorb tbl.20-blistr</t>
  </si>
  <si>
    <t>DZ BRAUNODERM 1 l</t>
  </si>
  <si>
    <t>UN 1993</t>
  </si>
  <si>
    <t>CATAPRES 0,15MG INJ</t>
  </si>
  <si>
    <t>INJ 5X1ML/0.15MG</t>
  </si>
  <si>
    <t>VOLUVEN  6%</t>
  </si>
  <si>
    <t>INF SOL 20X500MLVAK+P</t>
  </si>
  <si>
    <t>Emspoma M 950g/chladivá</t>
  </si>
  <si>
    <t>TETRASPAN 6%</t>
  </si>
  <si>
    <t>INF SOL 20X500ML</t>
  </si>
  <si>
    <t>ROSALGIN</t>
  </si>
  <si>
    <t>VAG PLV SOL10X0.5GM</t>
  </si>
  <si>
    <t>VAG PLV SOL 6X0.5GM</t>
  </si>
  <si>
    <t>MEGACE 160 MG</t>
  </si>
  <si>
    <t>POR TBL NOB 30X160MG</t>
  </si>
  <si>
    <t>Biopron9    PREMIUM tob.120</t>
  </si>
  <si>
    <t>SIMDAX 2,5 MG/ML</t>
  </si>
  <si>
    <t>INF CNC SOL 1X5ML</t>
  </si>
  <si>
    <t>ESSENTIALE FORTE N</t>
  </si>
  <si>
    <t>POR CPS DUR 50</t>
  </si>
  <si>
    <t>Emspoma M 200ml/chladivá tuba</t>
  </si>
  <si>
    <t>TRENTAL</t>
  </si>
  <si>
    <t>INF SOL 5X5ML/100MG</t>
  </si>
  <si>
    <t>Esmocard HCL 100mg/10ml inj.5 x 100mg/10ml</t>
  </si>
  <si>
    <t>APO-DICLO SR 100</t>
  </si>
  <si>
    <t>POR TBL RET 100X100MG</t>
  </si>
  <si>
    <t>AMBROSAN 15 MG/5 ML SIRUP</t>
  </si>
  <si>
    <t>POR SIR 1X100ML/300MG</t>
  </si>
  <si>
    <t>Citra-lock 4% 5ml</t>
  </si>
  <si>
    <t>DZ TRIXO LIND 500ML</t>
  </si>
  <si>
    <t>KL ETHER  LÉKOPISNÝ 1000 ml Fagron, Kulich</t>
  </si>
  <si>
    <t>jednotka 1 ks   UN 1155</t>
  </si>
  <si>
    <t>KL KAL.PERMANGANAS 10G</t>
  </si>
  <si>
    <t>VOLULYTE 6%</t>
  </si>
  <si>
    <t>IR  NATRIUM CITRICUM 4%2000ml</t>
  </si>
  <si>
    <t>IR dialyzační roztokl Phoenix</t>
  </si>
  <si>
    <t>IR  CITRALYSAT K2 5000 ml</t>
  </si>
  <si>
    <t>dialys.rozt.</t>
  </si>
  <si>
    <t>DZ OCTENIDOL 250ml</t>
  </si>
  <si>
    <t>TBL OBD 60X10MG</t>
  </si>
  <si>
    <t>ZOFRAN</t>
  </si>
  <si>
    <t>INJ SOL 5X2ML/4MG</t>
  </si>
  <si>
    <t>INJ SOL 5X4ML/8MG</t>
  </si>
  <si>
    <t>CITALEC 20 ZENTIVA</t>
  </si>
  <si>
    <t>POR TBL FLM30X20MG</t>
  </si>
  <si>
    <t>INJ EML 10X100ML</t>
  </si>
  <si>
    <t>NOVOSEVEN 50 KIU (1 MG)</t>
  </si>
  <si>
    <t>INJ PSO LQF 1MG</t>
  </si>
  <si>
    <t>LETROX 75</t>
  </si>
  <si>
    <t>POR TBL NOB 100X75MCG</t>
  </si>
  <si>
    <t>CADUET 10MG/10MG</t>
  </si>
  <si>
    <t>POR SIR 1X500ML</t>
  </si>
  <si>
    <t>ZOLOFT 50MG</t>
  </si>
  <si>
    <t>TBL OBD 28X50MG</t>
  </si>
  <si>
    <t>ENAP I.V.</t>
  </si>
  <si>
    <t>INJ 5X1ML/1.25MG</t>
  </si>
  <si>
    <t>TBL 30X0.5MG</t>
  </si>
  <si>
    <t>INJ SIC 1X250MG+4ML</t>
  </si>
  <si>
    <t>CEZERA 5 MG</t>
  </si>
  <si>
    <t>CARVESAN 25</t>
  </si>
  <si>
    <t>POR TBL NOB 30X25MG</t>
  </si>
  <si>
    <t>OLICLINOMEL N8-800</t>
  </si>
  <si>
    <t>INF EML4X2000ML</t>
  </si>
  <si>
    <t>NEPHROTECT</t>
  </si>
  <si>
    <t>INF 10X500ML</t>
  </si>
  <si>
    <t>AMINOPLASMAL B.BRAUN 10%</t>
  </si>
  <si>
    <t>NUTRIFLEX OMEGA SPECIAL</t>
  </si>
  <si>
    <t>INF EML 5X1250ML</t>
  </si>
  <si>
    <t>NUTRISON ADVANCED CUBISON</t>
  </si>
  <si>
    <t>POR SOL 1X1000ML</t>
  </si>
  <si>
    <t>NUTRISON MULTI FIBRE</t>
  </si>
  <si>
    <t>POR SOL 1X1000ML-VA</t>
  </si>
  <si>
    <t>Nutrison Advanced DIASON LOW ENERGY</t>
  </si>
  <si>
    <t>por.sol.1000ml</t>
  </si>
  <si>
    <t>SEFOTAK 1 G</t>
  </si>
  <si>
    <t>INJ PLV SOL 1X1GM</t>
  </si>
  <si>
    <t>AUGMENTIN 1GM</t>
  </si>
  <si>
    <t>TBL 14X1GM</t>
  </si>
  <si>
    <t>DOXYBENE 100MG</t>
  </si>
  <si>
    <t>CPS 10X100MG</t>
  </si>
  <si>
    <t>AMIKIN</t>
  </si>
  <si>
    <t>INJ 1X2ML/500MG</t>
  </si>
  <si>
    <t>INJ 1X4ML/1GM</t>
  </si>
  <si>
    <t>AMPICILIN BIOTIKA</t>
  </si>
  <si>
    <t>INJ 10X1000MG</t>
  </si>
  <si>
    <t>ABAKTAL</t>
  </si>
  <si>
    <t>TBL OBD 10X400MG</t>
  </si>
  <si>
    <t>SULPERAZON 2 G IM/IV</t>
  </si>
  <si>
    <t>INJ 1X(1GM+1GM)</t>
  </si>
  <si>
    <t>TAZOCIN 4.5 G</t>
  </si>
  <si>
    <t>INJ PLV SOL12X4.5GM</t>
  </si>
  <si>
    <t>TYGACIL 50 MG</t>
  </si>
  <si>
    <t>INF PLV SOL 10X50MG/5ML</t>
  </si>
  <si>
    <t>AZITROMYCIN SANDOZ 500 MG</t>
  </si>
  <si>
    <t>POR TBL FLM 3X500MG</t>
  </si>
  <si>
    <t>KLACID I.V.</t>
  </si>
  <si>
    <t>PLV INF 1X500MG</t>
  </si>
  <si>
    <t>ZINACEF AD INJ.</t>
  </si>
  <si>
    <t>INJ SIC 1X1.5GM</t>
  </si>
  <si>
    <t>CLOTRIMAZOL AL 1%</t>
  </si>
  <si>
    <t>CRM 1X20GM 1%</t>
  </si>
  <si>
    <t>VFEND 200 MG</t>
  </si>
  <si>
    <t>INF PLV SOL 1X200MG</t>
  </si>
  <si>
    <t>MYCOMAX « INF. INFUZ</t>
  </si>
  <si>
    <t>SEVORANE</t>
  </si>
  <si>
    <t>INH SOL 1X250ML</t>
  </si>
  <si>
    <t>SEDACORON</t>
  </si>
  <si>
    <t>INJ 5X3ML/150MG</t>
  </si>
  <si>
    <t>ULTIVA 1 MG</t>
  </si>
  <si>
    <t>INJ PLV SOL 5X1MG</t>
  </si>
  <si>
    <t>ATROPIN BIOTIKA 0.5MG</t>
  </si>
  <si>
    <t>LEKOPTIN</t>
  </si>
  <si>
    <t>INJ 50X2ML/5MG</t>
  </si>
  <si>
    <t>INF SOL 10X500ML PE</t>
  </si>
  <si>
    <t>DRM SPO 3.0X2.5CM</t>
  </si>
  <si>
    <t>REMESTYP 1.0</t>
  </si>
  <si>
    <t>INJ 5X10ML/1MG</t>
  </si>
  <si>
    <t>IR  SOL.THOMAS</t>
  </si>
  <si>
    <t>INF CNC SOL 1X50ML</t>
  </si>
  <si>
    <t>INF 10X1000ML(LDPE)</t>
  </si>
  <si>
    <t>ARDEAOSMOSOL MA 20 (Mannitol)</t>
  </si>
  <si>
    <t>INJ 50X5ML</t>
  </si>
  <si>
    <t>0.9% W/V SODIUM CHLORIDE I.V.   REF. 3500403</t>
  </si>
  <si>
    <t>INF 1X1000ML(PE)</t>
  </si>
  <si>
    <t>FYZIOLOGICKÝ ROZTOK VIAFLO</t>
  </si>
  <si>
    <t>ARDEAELYTOSOL R1/1</t>
  </si>
  <si>
    <t>Naloxone 400 mcg/ml</t>
  </si>
  <si>
    <t>5 x 1 ml</t>
  </si>
  <si>
    <t>KL MS HYDROG.PEROX. 3% 1000g</t>
  </si>
  <si>
    <t>VOLUVEN 10% 500 ML</t>
  </si>
  <si>
    <t>INF. 10X500 ML</t>
  </si>
  <si>
    <t>ESMERON INJ.SOL.10X5ML</t>
  </si>
  <si>
    <t>ROCURONIUM B. BRAUN 10 MG/ML</t>
  </si>
  <si>
    <t xml:space="preserve">INJ+INF SOL 10X5ML </t>
  </si>
  <si>
    <t>Sofnolime - absorpční vápno</t>
  </si>
  <si>
    <t>KL SOL.HYD.PEROX.3% 1000G</t>
  </si>
  <si>
    <t>KL SOL.FORMAL.K FIXACI TKANI,1000G</t>
  </si>
  <si>
    <t>DZ OCTENISEPT 1 l</t>
  </si>
  <si>
    <t>DPH 15 %</t>
  </si>
  <si>
    <t>KL SOL.FORMALDEHYDI 10% 1000 g</t>
  </si>
  <si>
    <t>UN 2209</t>
  </si>
  <si>
    <t>KY Jelly lubrikační gel 50ml</t>
  </si>
  <si>
    <t>INJ SIC 1X500MG+8ML</t>
  </si>
  <si>
    <t>DORMICUM 15 MG</t>
  </si>
  <si>
    <t>TBL OBD 10X15MG</t>
  </si>
  <si>
    <t>SUFENTANIL TORREX 50 MCG/ML</t>
  </si>
  <si>
    <t>INJ SOL 5X5ML/250RG</t>
  </si>
  <si>
    <t>SEVOFLURANE BAXTER 100 %</t>
  </si>
  <si>
    <t>INH LIQ VAP 1X250ML</t>
  </si>
  <si>
    <t>PAMYCON NA PRIPRAVU STER.ROZT.</t>
  </si>
  <si>
    <t>PLV 10X1LAHV.</t>
  </si>
  <si>
    <t>5031 - Kardiochirurgická klinika, JIP 50B</t>
  </si>
  <si>
    <t>5011 - Kardiochirurgická klinika, lůžkové oddělení 50</t>
  </si>
  <si>
    <t>5062 - Kardiochirurgická klinika, operační sál - lokální</t>
  </si>
  <si>
    <t>5021 - Kardiochirurgická klinika, ambulance</t>
  </si>
  <si>
    <t>Přehled plnění PL - Spotřeba léčivých přípravků dle objemu Kč mimo PL</t>
  </si>
  <si>
    <t>B01AB06 - Nadroparin</t>
  </si>
  <si>
    <t>B02BD08 - Eptakog alfa (aktivovaný)</t>
  </si>
  <si>
    <t>J02AC03 - Vorikonazol</t>
  </si>
  <si>
    <t>V06XX - Potraviny pro zvláštní lékařské účely (PZLÚ)</t>
  </si>
  <si>
    <t>N01AX10 - Propofol</t>
  </si>
  <si>
    <t>N01AH03 - Sufentanyl</t>
  </si>
  <si>
    <t>J01DH02 - Meropenem</t>
  </si>
  <si>
    <t>J01DH51 - Imipenem a enzymový inhibitor</t>
  </si>
  <si>
    <t>N05CD08 - Midazolam</t>
  </si>
  <si>
    <t>J01CR01 - Ampicilin a enzymový inhibitor</t>
  </si>
  <si>
    <t>J01XA01 - Vankomycin</t>
  </si>
  <si>
    <t>C01BD01 - Amiodaron</t>
  </si>
  <si>
    <t>J01CR02 - Amoxicilin a enzymový inhibitor</t>
  </si>
  <si>
    <t>A02BC01 - Omeprazol</t>
  </si>
  <si>
    <t>J01DB04 - Cefazolin</t>
  </si>
  <si>
    <t>J01CR05 - Piperacilin a enzymový inhibitor</t>
  </si>
  <si>
    <t>J01FA09 - Klarithromycin</t>
  </si>
  <si>
    <t>J02AC01 - Flukonazol</t>
  </si>
  <si>
    <t>J01AA12 - Tigecyklin</t>
  </si>
  <si>
    <t>C10AA05 - Atorvastatin</t>
  </si>
  <si>
    <t>J01MA02 - Ciprofloxacin</t>
  </si>
  <si>
    <t>J01DD02 - Ceftazidim</t>
  </si>
  <si>
    <t>A02BC02 - Pantoprazol</t>
  </si>
  <si>
    <t>M03AC04 - Atrakurium</t>
  </si>
  <si>
    <t>J01FF01 - Klindamycin</t>
  </si>
  <si>
    <t>B01AX05 - Fondaparinux</t>
  </si>
  <si>
    <t>A04AA01 - Ondansetron</t>
  </si>
  <si>
    <t>A10AB05 - Inzulin aspart</t>
  </si>
  <si>
    <t>R03AC02 - Salbutamol</t>
  </si>
  <si>
    <t>C10AA07 - Rosuvastatin</t>
  </si>
  <si>
    <t>L03AA02 - Filgrastim</t>
  </si>
  <si>
    <t>J01DD62 - Cefoperazon, kombinace</t>
  </si>
  <si>
    <t>N01AB08 - Sevofluran</t>
  </si>
  <si>
    <t>A16AA02 - Ademethionin</t>
  </si>
  <si>
    <t>C09AA05 - Ramipril</t>
  </si>
  <si>
    <t>A02BC03 - Lansoprazol</t>
  </si>
  <si>
    <t>B01AC04 - Klopidogrel</t>
  </si>
  <si>
    <t>H02AB04 - Methylprednisolon</t>
  </si>
  <si>
    <t>B01AA03 - Warfarin</t>
  </si>
  <si>
    <t>J01DC02 - Cefuroxim</t>
  </si>
  <si>
    <t>G04CA02 - Tamsulosin</t>
  </si>
  <si>
    <t>C07AB07 - Bisoprolol</t>
  </si>
  <si>
    <t>J05AB11 - Valaciklovir</t>
  </si>
  <si>
    <t>J01DD12 - Cefoperazon</t>
  </si>
  <si>
    <t>N05BA12 - Alprazolam</t>
  </si>
  <si>
    <t>C08CA01 - Amlodipin</t>
  </si>
  <si>
    <t>N06AB04 - Citalopram</t>
  </si>
  <si>
    <t>C10BX03 - Atorvastatin a amlodipin</t>
  </si>
  <si>
    <t>R06AE07 - Cetirizin</t>
  </si>
  <si>
    <t>C09AA10 - Trandolapril</t>
  </si>
  <si>
    <t>A06AD11 - Laktulóza</t>
  </si>
  <si>
    <t>N03AX12 - Gabapentin</t>
  </si>
  <si>
    <t>J01FA10 - Azithromycin</t>
  </si>
  <si>
    <t>A10BA02 - Metformin</t>
  </si>
  <si>
    <t>C08CA08 - Nitrendipin</t>
  </si>
  <si>
    <t>N05AH04 - Kvetiapin</t>
  </si>
  <si>
    <t>C03EA01 - Hydrochlorothiazid a kalium šetřící diuretika</t>
  </si>
  <si>
    <t>A10BB12 - Glimepirid</t>
  </si>
  <si>
    <t>C07AG02 - Karvedilol</t>
  </si>
  <si>
    <t>N06AB10 - Escitalopram</t>
  </si>
  <si>
    <t>H03AA01 - Levothyroxin, sodná sůl</t>
  </si>
  <si>
    <t>C09AA04 - Perindopril</t>
  </si>
  <si>
    <t>C07AB05 - Betaxolol</t>
  </si>
  <si>
    <t>N06AB06 - Sertralin</t>
  </si>
  <si>
    <t>N03AG01 - Kyselina valproová</t>
  </si>
  <si>
    <t>C02AC05 - Moxonidin</t>
  </si>
  <si>
    <t>R06AE09 - Levocetirizin</t>
  </si>
  <si>
    <t>A07DA - Antipropulziva</t>
  </si>
  <si>
    <t>C09AA02 - Enalapril</t>
  </si>
  <si>
    <t>J01DD01 - Cefotaxim</t>
  </si>
  <si>
    <t>A10AE04 - Inzulin glargin</t>
  </si>
  <si>
    <t>N06AB03 - Fluoxetin</t>
  </si>
  <si>
    <t>J01AA02 - Doxycyklin</t>
  </si>
  <si>
    <t>C09CA07 - Telmisartan</t>
  </si>
  <si>
    <t>C07AB02 - Metoprolol</t>
  </si>
  <si>
    <t>A10AC01 - Inzulin lidský</t>
  </si>
  <si>
    <t>M04AA01 - Alopurinol</t>
  </si>
  <si>
    <t>C08DA01 - Verapamil</t>
  </si>
  <si>
    <t>A10AB01 - Inzulin lidský</t>
  </si>
  <si>
    <t>C09BA04 - Perindopril a diuretika</t>
  </si>
  <si>
    <t>G04CB01 - Finasterid</t>
  </si>
  <si>
    <t>A02BC01</t>
  </si>
  <si>
    <t>25366</t>
  </si>
  <si>
    <t>31739</t>
  </si>
  <si>
    <t>HELICID 40 INF</t>
  </si>
  <si>
    <t>INF PLV SOL 1X40MG</t>
  </si>
  <si>
    <t>A02BC02</t>
  </si>
  <si>
    <t>109411</t>
  </si>
  <si>
    <t>109415</t>
  </si>
  <si>
    <t>119688</t>
  </si>
  <si>
    <t>POR TBL ENT 100X40MG I</t>
  </si>
  <si>
    <t>49123</t>
  </si>
  <si>
    <t>POR TBL ENT 28X40MG I</t>
  </si>
  <si>
    <t>49531</t>
  </si>
  <si>
    <t>A02BC03</t>
  </si>
  <si>
    <t>17121</t>
  </si>
  <si>
    <t>LANZUL 30 MG</t>
  </si>
  <si>
    <t>POR CPS DUR 28X30MG</t>
  </si>
  <si>
    <t>17122</t>
  </si>
  <si>
    <t>POR CPS DUR 56X30MG</t>
  </si>
  <si>
    <t>56102</t>
  </si>
  <si>
    <t>POR CPS DUR 14X30MG</t>
  </si>
  <si>
    <t>A06AD11</t>
  </si>
  <si>
    <t>17190</t>
  </si>
  <si>
    <t>POR SIR 1X250ML 50%</t>
  </si>
  <si>
    <t>42546</t>
  </si>
  <si>
    <t>A07DA</t>
  </si>
  <si>
    <t>30652</t>
  </si>
  <si>
    <t>A10AB05</t>
  </si>
  <si>
    <t>26786</t>
  </si>
  <si>
    <t>A10AC01</t>
  </si>
  <si>
    <t>47195</t>
  </si>
  <si>
    <t>INJ SUS 1X10ML/1KU</t>
  </si>
  <si>
    <t>A10AE04</t>
  </si>
  <si>
    <t>27506</t>
  </si>
  <si>
    <t>SDR INJ SOL 5X3ML</t>
  </si>
  <si>
    <t>27953</t>
  </si>
  <si>
    <t>A10BA02</t>
  </si>
  <si>
    <t>18630</t>
  </si>
  <si>
    <t>POR TBL FLM 60X1000MG</t>
  </si>
  <si>
    <t>56503</t>
  </si>
  <si>
    <t>POR TBL FLM 60X500MG</t>
  </si>
  <si>
    <t>A10BB12</t>
  </si>
  <si>
    <t>163077</t>
  </si>
  <si>
    <t>163085</t>
  </si>
  <si>
    <t>A16AA02</t>
  </si>
  <si>
    <t>12319</t>
  </si>
  <si>
    <t>TRANSMETIL 500 MG INJEKCE</t>
  </si>
  <si>
    <t>INJ PSO LQF 5X500MG</t>
  </si>
  <si>
    <t>B01AA03</t>
  </si>
  <si>
    <t>119774</t>
  </si>
  <si>
    <t>192340</t>
  </si>
  <si>
    <t>94113</t>
  </si>
  <si>
    <t>WARFARIN ORION 3 MG</t>
  </si>
  <si>
    <t>POR TBL NOB 100X3MG</t>
  </si>
  <si>
    <t>94114</t>
  </si>
  <si>
    <t>WARFARIN ORION 5 MG</t>
  </si>
  <si>
    <t>B01AB06</t>
  </si>
  <si>
    <t>32058</t>
  </si>
  <si>
    <t>32059</t>
  </si>
  <si>
    <t>32061</t>
  </si>
  <si>
    <t>32063</t>
  </si>
  <si>
    <t>32064</t>
  </si>
  <si>
    <t>59806</t>
  </si>
  <si>
    <t>59807</t>
  </si>
  <si>
    <t>59808</t>
  </si>
  <si>
    <t>59810</t>
  </si>
  <si>
    <t>B01AC04</t>
  </si>
  <si>
    <t>149480</t>
  </si>
  <si>
    <t>149543</t>
  </si>
  <si>
    <t>B01AX05</t>
  </si>
  <si>
    <t>26409</t>
  </si>
  <si>
    <t>ARIXTRA 2,5 MG/0,5 ML</t>
  </si>
  <si>
    <t>C01BD01</t>
  </si>
  <si>
    <t>107938</t>
  </si>
  <si>
    <t>13767</t>
  </si>
  <si>
    <t>POR TBL NOB 30X200MG</t>
  </si>
  <si>
    <t>13768</t>
  </si>
  <si>
    <t>POR TBL NOB 60X200MG</t>
  </si>
  <si>
    <t>C02AC05</t>
  </si>
  <si>
    <t>16913</t>
  </si>
  <si>
    <t>MOXOSTAD 0,2 MG</t>
  </si>
  <si>
    <t>POR TBL FLM 30X0.2MG</t>
  </si>
  <si>
    <t>C03EA01</t>
  </si>
  <si>
    <t>125524</t>
  </si>
  <si>
    <t>47478</t>
  </si>
  <si>
    <t>94804</t>
  </si>
  <si>
    <t>C07AB02</t>
  </si>
  <si>
    <t>54150</t>
  </si>
  <si>
    <t>EGILOK 25 MG</t>
  </si>
  <si>
    <t>POR TBL NOB 60X25MG</t>
  </si>
  <si>
    <t>C07AB05</t>
  </si>
  <si>
    <t>49909</t>
  </si>
  <si>
    <t>C07AB07</t>
  </si>
  <si>
    <t>32963</t>
  </si>
  <si>
    <t>3801</t>
  </si>
  <si>
    <t>CONCOR COR 2,5 MG</t>
  </si>
  <si>
    <t>POR TBL FLM 28X2.5MG</t>
  </si>
  <si>
    <t>47740</t>
  </si>
  <si>
    <t>C07AG02</t>
  </si>
  <si>
    <t>102596</t>
  </si>
  <si>
    <t>C08CA01</t>
  </si>
  <si>
    <t>125046</t>
  </si>
  <si>
    <t>125060</t>
  </si>
  <si>
    <t>125066</t>
  </si>
  <si>
    <t>C08CA08</t>
  </si>
  <si>
    <t>111902</t>
  </si>
  <si>
    <t>111904</t>
  </si>
  <si>
    <t>13316</t>
  </si>
  <si>
    <t>POR TBL NOB 28X20MG</t>
  </si>
  <si>
    <t>3078</t>
  </si>
  <si>
    <t>C09AA04</t>
  </si>
  <si>
    <t>101205</t>
  </si>
  <si>
    <t>101211</t>
  </si>
  <si>
    <t>101233</t>
  </si>
  <si>
    <t>POR TBL FLM 90X10 MG</t>
  </si>
  <si>
    <t>120791</t>
  </si>
  <si>
    <t>C09AA05</t>
  </si>
  <si>
    <t>15864</t>
  </si>
  <si>
    <t>TRITACE 10 MG</t>
  </si>
  <si>
    <t>23958</t>
  </si>
  <si>
    <t>AMPRILAN 2,5</t>
  </si>
  <si>
    <t>POR TBL NOB 30X2.5MG</t>
  </si>
  <si>
    <t>56972</t>
  </si>
  <si>
    <t>56976</t>
  </si>
  <si>
    <t>56981</t>
  </si>
  <si>
    <t>TRITACE 5 MG</t>
  </si>
  <si>
    <t>C09AA10</t>
  </si>
  <si>
    <t>83730</t>
  </si>
  <si>
    <t>GOPTEN 2 MG</t>
  </si>
  <si>
    <t>POR CPS DUR 28X2MG</t>
  </si>
  <si>
    <t>95819</t>
  </si>
  <si>
    <t>C09BA04</t>
  </si>
  <si>
    <t>122685</t>
  </si>
  <si>
    <t>PRESTARIUM NEO COMBI 5 MG/1,25 MG</t>
  </si>
  <si>
    <t>122690</t>
  </si>
  <si>
    <t>C09CA07</t>
  </si>
  <si>
    <t>26554</t>
  </si>
  <si>
    <t>C10AA05</t>
  </si>
  <si>
    <t>93016</t>
  </si>
  <si>
    <t>SORTIS 20 MG</t>
  </si>
  <si>
    <t>93019</t>
  </si>
  <si>
    <t>93021</t>
  </si>
  <si>
    <t>POR TBL FLM 100X40MG</t>
  </si>
  <si>
    <t>C10AA07</t>
  </si>
  <si>
    <t>148072</t>
  </si>
  <si>
    <t>148076</t>
  </si>
  <si>
    <t>G04CA02</t>
  </si>
  <si>
    <t>14439</t>
  </si>
  <si>
    <t>POR CPS RDR 30X0.4MG</t>
  </si>
  <si>
    <t>49195</t>
  </si>
  <si>
    <t>G04CB01</t>
  </si>
  <si>
    <t>111254</t>
  </si>
  <si>
    <t>H02AB04</t>
  </si>
  <si>
    <t>9709</t>
  </si>
  <si>
    <t>SOLU-MEDROL 40 MG/ML</t>
  </si>
  <si>
    <t>INJ PSO LQF 40MG+1ML</t>
  </si>
  <si>
    <t>H03AA01</t>
  </si>
  <si>
    <t>47141</t>
  </si>
  <si>
    <t>POR TBL NOB 100X50RG I</t>
  </si>
  <si>
    <t>69189</t>
  </si>
  <si>
    <t>EUTHYROX 50 MIKROGRAMŮ</t>
  </si>
  <si>
    <t>POR TBL NOB 100X50RG</t>
  </si>
  <si>
    <t>97186</t>
  </si>
  <si>
    <t>EUTHYROX 100 MIKROGRAMŮ</t>
  </si>
  <si>
    <t>POR TBL NOB 100X100RG</t>
  </si>
  <si>
    <t>J01CR01</t>
  </si>
  <si>
    <t>16600</t>
  </si>
  <si>
    <t>J01CR02</t>
  </si>
  <si>
    <t>5951</t>
  </si>
  <si>
    <t>AMOKSIKLAV 1 G</t>
  </si>
  <si>
    <t>POR TBL FLM 14X1GM</t>
  </si>
  <si>
    <t>72972</t>
  </si>
  <si>
    <t>AMOKSIKLAV 1,2 G</t>
  </si>
  <si>
    <t>INJ PLV SOL 5X1.2GM</t>
  </si>
  <si>
    <t>85525</t>
  </si>
  <si>
    <t>AMOKSIKLAV 625 MG</t>
  </si>
  <si>
    <t>POR TBL FLM 21X625MG</t>
  </si>
  <si>
    <t>J01DB04</t>
  </si>
  <si>
    <t>2205</t>
  </si>
  <si>
    <t>INJ PLV SOL 25X1GM</t>
  </si>
  <si>
    <t>58092</t>
  </si>
  <si>
    <t>J01DC02</t>
  </si>
  <si>
    <t>47727</t>
  </si>
  <si>
    <t>POR TBL FLM 10X500MG</t>
  </si>
  <si>
    <t>J01DD02</t>
  </si>
  <si>
    <t>131654</t>
  </si>
  <si>
    <t>J01DD12</t>
  </si>
  <si>
    <t>17041</t>
  </si>
  <si>
    <t>J01DH02</t>
  </si>
  <si>
    <t>83417</t>
  </si>
  <si>
    <t>MERONEM 1 G</t>
  </si>
  <si>
    <t>INJ+INF PLV SOL 10X1GM</t>
  </si>
  <si>
    <t>J01DH51</t>
  </si>
  <si>
    <t>129767</t>
  </si>
  <si>
    <t>J01FA09</t>
  </si>
  <si>
    <t>53853</t>
  </si>
  <si>
    <t>POR TBL FLM 14X500MG</t>
  </si>
  <si>
    <t>J01FF01</t>
  </si>
  <si>
    <t>100339</t>
  </si>
  <si>
    <t>8807</t>
  </si>
  <si>
    <t>INJ SOL 1X4ML/600MG</t>
  </si>
  <si>
    <t>8808</t>
  </si>
  <si>
    <t>J01MA02</t>
  </si>
  <si>
    <t>53202</t>
  </si>
  <si>
    <t>53922</t>
  </si>
  <si>
    <t>CIPHIN PRO INFUSIONE 200 MG/100 ML</t>
  </si>
  <si>
    <t>INF SOL 1X100ML/200MG</t>
  </si>
  <si>
    <t>94453</t>
  </si>
  <si>
    <t>POR TBL FLM 10X250MG</t>
  </si>
  <si>
    <t>J01XA01</t>
  </si>
  <si>
    <t>92289</t>
  </si>
  <si>
    <t>EDICIN 0,5 G</t>
  </si>
  <si>
    <t>INJ PLV SOL 1X500MG</t>
  </si>
  <si>
    <t>92290</t>
  </si>
  <si>
    <t>EDICIN 1 G</t>
  </si>
  <si>
    <t>J02AC01</t>
  </si>
  <si>
    <t>66036</t>
  </si>
  <si>
    <t>POR CPS DUR 28X100MG</t>
  </si>
  <si>
    <t>J05AB11</t>
  </si>
  <si>
    <t>47467</t>
  </si>
  <si>
    <t>POR TBL FLM 42X500MG</t>
  </si>
  <si>
    <t>L03AA02</t>
  </si>
  <si>
    <t>149993</t>
  </si>
  <si>
    <t>M03AC04</t>
  </si>
  <si>
    <t>42392</t>
  </si>
  <si>
    <t>INJ SOL 5X5ML/50MG</t>
  </si>
  <si>
    <t>M04AA01</t>
  </si>
  <si>
    <t>2592</t>
  </si>
  <si>
    <t>MILURIT 100</t>
  </si>
  <si>
    <t>POR TBL NOB 50X100MG</t>
  </si>
  <si>
    <t>N01AX10</t>
  </si>
  <si>
    <t>129027</t>
  </si>
  <si>
    <t>18167</t>
  </si>
  <si>
    <t>N03AG01</t>
  </si>
  <si>
    <t>92587</t>
  </si>
  <si>
    <t>DEPAKINE CHRONO 500 MG SÉCABLE</t>
  </si>
  <si>
    <t>POR TBL RET 30X500MG</t>
  </si>
  <si>
    <t>N03AX12</t>
  </si>
  <si>
    <t>84399</t>
  </si>
  <si>
    <t>NEURONTIN 300 MG</t>
  </si>
  <si>
    <t>POR CPS DUR 50X300MG</t>
  </si>
  <si>
    <t>N05AH04</t>
  </si>
  <si>
    <t>122678</t>
  </si>
  <si>
    <t>N05BA12</t>
  </si>
  <si>
    <t>90957</t>
  </si>
  <si>
    <t>XANAX 0,25 MG</t>
  </si>
  <si>
    <t>POR TBL NOB 30X0.25MG</t>
  </si>
  <si>
    <t>N05CD08</t>
  </si>
  <si>
    <t>25034</t>
  </si>
  <si>
    <t>30187</t>
  </si>
  <si>
    <t>MIDAZOLAM TORREX 5 MG/ML</t>
  </si>
  <si>
    <t>85325</t>
  </si>
  <si>
    <t>N06AB03</t>
  </si>
  <si>
    <t>98791</t>
  </si>
  <si>
    <t>N06AB04</t>
  </si>
  <si>
    <t>114287</t>
  </si>
  <si>
    <t>17425</t>
  </si>
  <si>
    <t>POR TBL FLM 30X10 MG</t>
  </si>
  <si>
    <t>N06AB10</t>
  </si>
  <si>
    <t>135928</t>
  </si>
  <si>
    <t>20132</t>
  </si>
  <si>
    <t>POR TBL FLM 28X10MG I</t>
  </si>
  <si>
    <t>R03AC02</t>
  </si>
  <si>
    <t>31934</t>
  </si>
  <si>
    <t>INH SUS PSS 200X100RG</t>
  </si>
  <si>
    <t>58380</t>
  </si>
  <si>
    <t>R06AE07</t>
  </si>
  <si>
    <t>66030</t>
  </si>
  <si>
    <t>V06XX</t>
  </si>
  <si>
    <t>33323</t>
  </si>
  <si>
    <t>NUTRIDRINK S PŘÍCHUTÍ KARAMELOVOU</t>
  </si>
  <si>
    <t>33328</t>
  </si>
  <si>
    <t>NUTRIDRINK S PŘÍCHUTÍ TROPICKÉHO OVOCE</t>
  </si>
  <si>
    <t>33331</t>
  </si>
  <si>
    <t>33339</t>
  </si>
  <si>
    <t>DIASIP S PŘÍCHUTÍ JAHODOVOU</t>
  </si>
  <si>
    <t>33474</t>
  </si>
  <si>
    <t>33488</t>
  </si>
  <si>
    <t>NUTRIDRINK PROTEIN S PŘÍCHUTÍ VANILKOVOU</t>
  </si>
  <si>
    <t>33489</t>
  </si>
  <si>
    <t>NUTRIDRINK PROTEIN S PŘÍCHUTÍ ČOKOLÁDOVOU</t>
  </si>
  <si>
    <t>33704</t>
  </si>
  <si>
    <t>DIASIP S PŘÍCHUTÍ CAPPUCCINO</t>
  </si>
  <si>
    <t>33705</t>
  </si>
  <si>
    <t>NUTRIDRINK S PŘÍCHUTÍ VANILKOVOU</t>
  </si>
  <si>
    <t>33750</t>
  </si>
  <si>
    <t>33751</t>
  </si>
  <si>
    <t>25365</t>
  </si>
  <si>
    <t>A04AA01</t>
  </si>
  <si>
    <t>10803</t>
  </si>
  <si>
    <t>10820</t>
  </si>
  <si>
    <t>17191</t>
  </si>
  <si>
    <t>POR SIR 1X500ML 50%</t>
  </si>
  <si>
    <t>42547</t>
  </si>
  <si>
    <t>A10AB01</t>
  </si>
  <si>
    <t>47193</t>
  </si>
  <si>
    <t>INJ SOL 1X10ML/1KU</t>
  </si>
  <si>
    <t>B02BD08</t>
  </si>
  <si>
    <t>29448</t>
  </si>
  <si>
    <t>102608</t>
  </si>
  <si>
    <t>C09AA02</t>
  </si>
  <si>
    <t>62597</t>
  </si>
  <si>
    <t>INJ SOL 5X1ML/1.25MG</t>
  </si>
  <si>
    <t>C10BX03</t>
  </si>
  <si>
    <t>30560</t>
  </si>
  <si>
    <t>CADUET 10 MG/10 MG</t>
  </si>
  <si>
    <t>94882</t>
  </si>
  <si>
    <t>SOLU-MEDROL 62,5 MG/ML</t>
  </si>
  <si>
    <t>INJ PSO LQF 250MG+4ML</t>
  </si>
  <si>
    <t>147458</t>
  </si>
  <si>
    <t>30018</t>
  </si>
  <si>
    <t>POR TBL NOB 100X75MCG I</t>
  </si>
  <si>
    <t>46692</t>
  </si>
  <si>
    <t>EUTHYROX 75 MIKROGRAMŮ</t>
  </si>
  <si>
    <t>POR TBL NOB 100X75RG</t>
  </si>
  <si>
    <t>J01AA02</t>
  </si>
  <si>
    <t>4013</t>
  </si>
  <si>
    <t>POR TBL NOB 10X200MG</t>
  </si>
  <si>
    <t>97654</t>
  </si>
  <si>
    <t>DOXYBENE 100 MG</t>
  </si>
  <si>
    <t>POR CPS MOL 10X100MG</t>
  </si>
  <si>
    <t>J01AA12</t>
  </si>
  <si>
    <t>26127</t>
  </si>
  <si>
    <t>12494</t>
  </si>
  <si>
    <t>AUGMENTIN 1 G</t>
  </si>
  <si>
    <t>J01CR05</t>
  </si>
  <si>
    <t>17810</t>
  </si>
  <si>
    <t>TAZOCIN 4,5 G</t>
  </si>
  <si>
    <t>INJ PLV SOL 12X4.5GM</t>
  </si>
  <si>
    <t>76360</t>
  </si>
  <si>
    <t>ZINACEF 1,5 G</t>
  </si>
  <si>
    <t>J01DD01</t>
  </si>
  <si>
    <t>198192</t>
  </si>
  <si>
    <t>127517</t>
  </si>
  <si>
    <t>131656</t>
  </si>
  <si>
    <t>J01DD62</t>
  </si>
  <si>
    <t>15273</t>
  </si>
  <si>
    <t>INJ PLV SOL 1X(1GM+1GM)</t>
  </si>
  <si>
    <t>56801</t>
  </si>
  <si>
    <t>INF PLV SOL 1X500MG</t>
  </si>
  <si>
    <t>J01FA10</t>
  </si>
  <si>
    <t>45010</t>
  </si>
  <si>
    <t>65989</t>
  </si>
  <si>
    <t>MYCOMAX INF</t>
  </si>
  <si>
    <t>INF SOL 100ML/200MG</t>
  </si>
  <si>
    <t>J02AC03</t>
  </si>
  <si>
    <t>26902</t>
  </si>
  <si>
    <t>N01AH03</t>
  </si>
  <si>
    <t>85526</t>
  </si>
  <si>
    <t>SUFENTA FORTE</t>
  </si>
  <si>
    <t>INJ SOL 5X1ML/50RG</t>
  </si>
  <si>
    <t>18175</t>
  </si>
  <si>
    <t>24423</t>
  </si>
  <si>
    <t>90959</t>
  </si>
  <si>
    <t>XANAX 0,5 MG</t>
  </si>
  <si>
    <t>POR TBL NOB 30X0.5MG</t>
  </si>
  <si>
    <t>17431</t>
  </si>
  <si>
    <t>POR TBL FLM 30X20 MG</t>
  </si>
  <si>
    <t>N06AB06</t>
  </si>
  <si>
    <t>53950</t>
  </si>
  <si>
    <t>ZOLOFT 50 MG</t>
  </si>
  <si>
    <t>POR TBL FLM 28X50MG</t>
  </si>
  <si>
    <t>5496</t>
  </si>
  <si>
    <t>POR TBL FLM 60X10MG</t>
  </si>
  <si>
    <t>R06AE09</t>
  </si>
  <si>
    <t>124343</t>
  </si>
  <si>
    <t>32720</t>
  </si>
  <si>
    <t>33146</t>
  </si>
  <si>
    <t>33422</t>
  </si>
  <si>
    <t>NUTRISON ADVANCED DIASON LOW ENERGY</t>
  </si>
  <si>
    <t>33424</t>
  </si>
  <si>
    <t>96600</t>
  </si>
  <si>
    <t>INJ SOL 5X3ML/150MG</t>
  </si>
  <si>
    <t>C08DA01</t>
  </si>
  <si>
    <t>9210</t>
  </si>
  <si>
    <t>INJ SOL 50X2ML/5MG</t>
  </si>
  <si>
    <t>9711</t>
  </si>
  <si>
    <t>INJ PSO LQF 500MG+8ML</t>
  </si>
  <si>
    <t>N01AB08</t>
  </si>
  <si>
    <t>13024</t>
  </si>
  <si>
    <t>160319</t>
  </si>
  <si>
    <t>21088</t>
  </si>
  <si>
    <t>15010</t>
  </si>
  <si>
    <t>POR TBL FLM 10X15MG</t>
  </si>
  <si>
    <t>HVLP</t>
  </si>
  <si>
    <t>IPLP</t>
  </si>
  <si>
    <t>PZT</t>
  </si>
  <si>
    <t>89301501</t>
  </si>
  <si>
    <t>Standardní lůžková péče Celkem</t>
  </si>
  <si>
    <t>89301502</t>
  </si>
  <si>
    <t>Všeobecná ambulance Celkem</t>
  </si>
  <si>
    <t>Kardiochirurgická klinika Celkem</t>
  </si>
  <si>
    <t>Bruk Vilém</t>
  </si>
  <si>
    <t>Fluger Ivo</t>
  </si>
  <si>
    <t>Gwozdziewicz Marek</t>
  </si>
  <si>
    <t>Hanák Václav</t>
  </si>
  <si>
    <t>Kaláb Martin</t>
  </si>
  <si>
    <t>Klváček Aleš</t>
  </si>
  <si>
    <t>Lonský Vladimír</t>
  </si>
  <si>
    <t>Marcián Pavel</t>
  </si>
  <si>
    <t>Pozdíšek Zbyněk</t>
  </si>
  <si>
    <t>Steriovský Andrea</t>
  </si>
  <si>
    <t>Šantavý Petr</t>
  </si>
  <si>
    <t>Šimek Martin</t>
  </si>
  <si>
    <t>Troubil Martin</t>
  </si>
  <si>
    <t>Amiodaron</t>
  </si>
  <si>
    <t>Amlodipin</t>
  </si>
  <si>
    <t>125044</t>
  </si>
  <si>
    <t>POR TBL NOB 28X10MG</t>
  </si>
  <si>
    <t>125059</t>
  </si>
  <si>
    <t>32924</t>
  </si>
  <si>
    <t>ZOREM 5 MG</t>
  </si>
  <si>
    <t>Atorvastatin</t>
  </si>
  <si>
    <t>187495</t>
  </si>
  <si>
    <t>POR TBL FLM 14X20MG</t>
  </si>
  <si>
    <t>187497</t>
  </si>
  <si>
    <t>187510</t>
  </si>
  <si>
    <t>POR TBL FLM 14X40MG</t>
  </si>
  <si>
    <t>187512</t>
  </si>
  <si>
    <t>POR TBL FLM 28X40MG</t>
  </si>
  <si>
    <t>49007</t>
  </si>
  <si>
    <t>ATORIS 20</t>
  </si>
  <si>
    <t>Bisoprolol</t>
  </si>
  <si>
    <t>3822</t>
  </si>
  <si>
    <t>CONCOR COR 5 MG</t>
  </si>
  <si>
    <t>Digoxin</t>
  </si>
  <si>
    <t>83318</t>
  </si>
  <si>
    <t>DIGOXIN 0,125 LÉČIVA</t>
  </si>
  <si>
    <t>POR TBL NOB 30X0.125MG</t>
  </si>
  <si>
    <t>Erdostein</t>
  </si>
  <si>
    <t>87076</t>
  </si>
  <si>
    <t>ERDOMED</t>
  </si>
  <si>
    <t>POR CPS DUR 20X300MG</t>
  </si>
  <si>
    <t>Furosemid</t>
  </si>
  <si>
    <t>98218</t>
  </si>
  <si>
    <t>FURON 40 MG</t>
  </si>
  <si>
    <t>POR TBL NOB 20X40MG</t>
  </si>
  <si>
    <t>98219</t>
  </si>
  <si>
    <t>POR TBL NOB 50X40MG</t>
  </si>
  <si>
    <t>Hydrochlorothiazid a kalium šetřící diuretika</t>
  </si>
  <si>
    <t>47477</t>
  </si>
  <si>
    <t>POR TBL NOB 20</t>
  </si>
  <si>
    <t>Klopidogrel</t>
  </si>
  <si>
    <t>149481</t>
  </si>
  <si>
    <t>149482</t>
  </si>
  <si>
    <t>POR TBL FLM 50X75MG</t>
  </si>
  <si>
    <t>149484</t>
  </si>
  <si>
    <t>POR TBL FLM 60X75MG</t>
  </si>
  <si>
    <t>158389</t>
  </si>
  <si>
    <t>CLOPIDOGREL ACCORD 75 MG POTAHOVANÉ TABLETY</t>
  </si>
  <si>
    <t>POR TBL FLM 14X75MG</t>
  </si>
  <si>
    <t>169251</t>
  </si>
  <si>
    <t>TROMBEX 75 MG POTAHOVANE TABLETY</t>
  </si>
  <si>
    <t>Kyselina acetylsalicylova</t>
  </si>
  <si>
    <t>151142</t>
  </si>
  <si>
    <t>ANOPYRIN 100 MG</t>
  </si>
  <si>
    <t>POR TBL NOB 30X100MG</t>
  </si>
  <si>
    <t>71960</t>
  </si>
  <si>
    <t>POR TBL NOB 5X10X100MG</t>
  </si>
  <si>
    <t>Kyselina acetylsalicylová</t>
  </si>
  <si>
    <t>1288</t>
  </si>
  <si>
    <t>Lansoprazol</t>
  </si>
  <si>
    <t>Levothyroxin, sodná sůl</t>
  </si>
  <si>
    <t>Pantoprazol</t>
  </si>
  <si>
    <t>109409</t>
  </si>
  <si>
    <t>POR TBL ENT 14X40MG</t>
  </si>
  <si>
    <t>109410</t>
  </si>
  <si>
    <t>POR TBL ENT 15X40MG</t>
  </si>
  <si>
    <t>NOLPAZA 40 MG ENTEROSOLVENTNI TABLETY</t>
  </si>
  <si>
    <t>Perindopril</t>
  </si>
  <si>
    <t>101201</t>
  </si>
  <si>
    <t>POR TBL FLM 14X5MG</t>
  </si>
  <si>
    <t>101203</t>
  </si>
  <si>
    <t>POR TBL FLM 20X5MG</t>
  </si>
  <si>
    <t>Perindopril a diuretika</t>
  </si>
  <si>
    <t>162007</t>
  </si>
  <si>
    <t>PRESTARIUM NEO COMBI 10 MG/2,5 MG</t>
  </si>
  <si>
    <t>POR TBL FLM 28</t>
  </si>
  <si>
    <t>Ramipril</t>
  </si>
  <si>
    <t>191012</t>
  </si>
  <si>
    <t>POR TBL NOB 28X2.5MG</t>
  </si>
  <si>
    <t>56977</t>
  </si>
  <si>
    <t>Rosuvastatin</t>
  </si>
  <si>
    <t>161095</t>
  </si>
  <si>
    <t>SORVASTA 20 MG</t>
  </si>
  <si>
    <t>Spironolakton</t>
  </si>
  <si>
    <t>3550</t>
  </si>
  <si>
    <t>POR TBL NOB 20X25MG</t>
  </si>
  <si>
    <t>Telmisartan</t>
  </si>
  <si>
    <t>167673</t>
  </si>
  <si>
    <t>TOLURA 80 MG</t>
  </si>
  <si>
    <t>167674</t>
  </si>
  <si>
    <t>POR TBL NOB 30X80MG</t>
  </si>
  <si>
    <t>Theofylin</t>
  </si>
  <si>
    <t>44303</t>
  </si>
  <si>
    <t>POR CPS PRO 50X100MG</t>
  </si>
  <si>
    <t>Warfarin</t>
  </si>
  <si>
    <t>192341</t>
  </si>
  <si>
    <t>WARFARIN PMCS 5 MG</t>
  </si>
  <si>
    <t>POR TBL NOB 50X5MG</t>
  </si>
  <si>
    <t>Acetylcystein</t>
  </si>
  <si>
    <t>107235</t>
  </si>
  <si>
    <t>POR TBL EFF 50X600MG</t>
  </si>
  <si>
    <t>Ambroxol</t>
  </si>
  <si>
    <t>104694</t>
  </si>
  <si>
    <t>96599</t>
  </si>
  <si>
    <t>POR TBL NOB 50X200MG</t>
  </si>
  <si>
    <t>125058</t>
  </si>
  <si>
    <t>21907</t>
  </si>
  <si>
    <t>POR TBL FLM 100X5MG</t>
  </si>
  <si>
    <t>Doxazosin</t>
  </si>
  <si>
    <t>3063</t>
  </si>
  <si>
    <t>ZOXON 2</t>
  </si>
  <si>
    <t>POR TBL NOB 10X2MG</t>
  </si>
  <si>
    <t>56802</t>
  </si>
  <si>
    <t>Karvedilol</t>
  </si>
  <si>
    <t>1286</t>
  </si>
  <si>
    <t>Metoprolol</t>
  </si>
  <si>
    <t>58038</t>
  </si>
  <si>
    <t>BETALOC ZOK 50 MG</t>
  </si>
  <si>
    <t>POR TBL PRO 100X50MG</t>
  </si>
  <si>
    <t>56982</t>
  </si>
  <si>
    <t>Sertralin</t>
  </si>
  <si>
    <t>167672</t>
  </si>
  <si>
    <t>POR TBL NOB 14X80MG</t>
  </si>
  <si>
    <t>47741</t>
  </si>
  <si>
    <t>RIVOCOR 10</t>
  </si>
  <si>
    <t>21562</t>
  </si>
  <si>
    <t>ASPIRIN PROTECT 100</t>
  </si>
  <si>
    <t>POR TBL ENT 20X100MG</t>
  </si>
  <si>
    <t>99295</t>
  </si>
  <si>
    <t>POR TBL NOB 2X10X100MG</t>
  </si>
  <si>
    <t>58037</t>
  </si>
  <si>
    <t>POR TBL PRO 30X50MG</t>
  </si>
  <si>
    <t>Nadroparin</t>
  </si>
  <si>
    <t>Různé jiné kombinace železa</t>
  </si>
  <si>
    <t>119653</t>
  </si>
  <si>
    <t>POR TBL FLM 60X100MG</t>
  </si>
  <si>
    <t>Sulfamethoxazol a trimethoprim</t>
  </si>
  <si>
    <t>6264</t>
  </si>
  <si>
    <t>POR TBL NOB 20X480MG</t>
  </si>
  <si>
    <t>Tramadol, kombinace</t>
  </si>
  <si>
    <t>138841</t>
  </si>
  <si>
    <t>Cefuroxim</t>
  </si>
  <si>
    <t>45215</t>
  </si>
  <si>
    <t>ZOXON 4</t>
  </si>
  <si>
    <t>Hydrochlorothiazid</t>
  </si>
  <si>
    <t>168</t>
  </si>
  <si>
    <t>HYDROCHLOROTHIAZID LÉČIVA</t>
  </si>
  <si>
    <t>Irbesartan a diuretika</t>
  </si>
  <si>
    <t>168096</t>
  </si>
  <si>
    <t>IFIRMACOMBI 150 MG/12,5 MG</t>
  </si>
  <si>
    <t>Jiná</t>
  </si>
  <si>
    <t>999999</t>
  </si>
  <si>
    <t>Jiný</t>
  </si>
  <si>
    <t>132527</t>
  </si>
  <si>
    <t>TROMBEX 75 MG</t>
  </si>
  <si>
    <t>POR TBL FLM 90X75MG</t>
  </si>
  <si>
    <t>125114</t>
  </si>
  <si>
    <t>POR TBL NOB 3X20X100MG</t>
  </si>
  <si>
    <t>21563</t>
  </si>
  <si>
    <t>POR TBL ENT 50X100MG</t>
  </si>
  <si>
    <t>Methyldopa (levotočivá)</t>
  </si>
  <si>
    <t>1328</t>
  </si>
  <si>
    <t>DOPEGYT</t>
  </si>
  <si>
    <t>POR TBL NOB 50X250MG</t>
  </si>
  <si>
    <t>31536</t>
  </si>
  <si>
    <t>POR TBL PRO 100X25MG</t>
  </si>
  <si>
    <t>45499</t>
  </si>
  <si>
    <t>POR TBL PRO 30X100MG</t>
  </si>
  <si>
    <t>49941</t>
  </si>
  <si>
    <t>Nitrendipin</t>
  </si>
  <si>
    <t>Perindopril a amlodipin</t>
  </si>
  <si>
    <t>124088</t>
  </si>
  <si>
    <t>PRESTANCE 5 MG/5 MG</t>
  </si>
  <si>
    <t>124128</t>
  </si>
  <si>
    <t>PRESTANCE 10 MG/10 MG</t>
  </si>
  <si>
    <t>148074</t>
  </si>
  <si>
    <t>POR TBL FLM 90X20MG</t>
  </si>
  <si>
    <t>Simvastatin</t>
  </si>
  <si>
    <t>125082</t>
  </si>
  <si>
    <t>APO-SIMVA 20</t>
  </si>
  <si>
    <t>30434</t>
  </si>
  <si>
    <t>POR TBL NOB 100X25MG</t>
  </si>
  <si>
    <t>Sultamicilin</t>
  </si>
  <si>
    <t>17149</t>
  </si>
  <si>
    <t>POR TBL FLM 12X375MG</t>
  </si>
  <si>
    <t>158191</t>
  </si>
  <si>
    <t>TELMISARTAN SANDOZ 80 MG</t>
  </si>
  <si>
    <t>Urapidil</t>
  </si>
  <si>
    <t>164411</t>
  </si>
  <si>
    <t>98932</t>
  </si>
  <si>
    <t>Amoxicilin a enzymový inhibitor</t>
  </si>
  <si>
    <t>94164</t>
  </si>
  <si>
    <t>CONCOR 5</t>
  </si>
  <si>
    <t>Citalopram</t>
  </si>
  <si>
    <t>94948</t>
  </si>
  <si>
    <t>SEROPRAM 20 MG</t>
  </si>
  <si>
    <t>Doxycyklin</t>
  </si>
  <si>
    <t>Chlorid draselný</t>
  </si>
  <si>
    <t>125599</t>
  </si>
  <si>
    <t>Kodein</t>
  </si>
  <si>
    <t>90</t>
  </si>
  <si>
    <t>CODEIN SLOVAKOFARMA 30 MG</t>
  </si>
  <si>
    <t>POR TBL NOB 10X30MG</t>
  </si>
  <si>
    <t>Metformin</t>
  </si>
  <si>
    <t>144460</t>
  </si>
  <si>
    <t>METFORMIN 1000 MG ZENTIVA</t>
  </si>
  <si>
    <t>POR TBL FLM 60X1000 MG</t>
  </si>
  <si>
    <t>58036</t>
  </si>
  <si>
    <t>POR TBL PRO 56X50MG</t>
  </si>
  <si>
    <t>109412</t>
  </si>
  <si>
    <t>POR TBL ENT 30X40MG</t>
  </si>
  <si>
    <t>101207</t>
  </si>
  <si>
    <t>Prednison</t>
  </si>
  <si>
    <t>2963</t>
  </si>
  <si>
    <t>PREDNISON 20 LÉČIVA</t>
  </si>
  <si>
    <t>POR TBL NOB 20X20MG</t>
  </si>
  <si>
    <t>5782</t>
  </si>
  <si>
    <t>Repaglinid</t>
  </si>
  <si>
    <t>149694</t>
  </si>
  <si>
    <t>ENYGLID 1 MG</t>
  </si>
  <si>
    <t>POR TBL NOB 30X1MG</t>
  </si>
  <si>
    <t>94584</t>
  </si>
  <si>
    <t>POR CPS MOL 50</t>
  </si>
  <si>
    <t>97402</t>
  </si>
  <si>
    <t>POR TBL FLM 50X100MG</t>
  </si>
  <si>
    <t>3377</t>
  </si>
  <si>
    <t>Sulfasalazin</t>
  </si>
  <si>
    <t>47712</t>
  </si>
  <si>
    <t>SALAZOPYRIN EN</t>
  </si>
  <si>
    <t>POR TBL ENT 100X500MG</t>
  </si>
  <si>
    <t>138840</t>
  </si>
  <si>
    <t>138842</t>
  </si>
  <si>
    <t>POR TBL FLM 40</t>
  </si>
  <si>
    <t>119777</t>
  </si>
  <si>
    <t>LAWARIN 5</t>
  </si>
  <si>
    <t>3824</t>
  </si>
  <si>
    <t>CONCOR COR 10 MG</t>
  </si>
  <si>
    <t>94803</t>
  </si>
  <si>
    <t>124129</t>
  </si>
  <si>
    <t>162008</t>
  </si>
  <si>
    <t>Sotalol</t>
  </si>
  <si>
    <t>49013</t>
  </si>
  <si>
    <t>SOTAHEXAL 80</t>
  </si>
  <si>
    <t>POR TBL NOB 50X80MG</t>
  </si>
  <si>
    <t>Valsartan</t>
  </si>
  <si>
    <t>125598</t>
  </si>
  <si>
    <t>POR TBL FLM 84X160MG</t>
  </si>
  <si>
    <t>57395</t>
  </si>
  <si>
    <t>POR TBL EFF 10X600MG</t>
  </si>
  <si>
    <t>125045</t>
  </si>
  <si>
    <t>19592</t>
  </si>
  <si>
    <t>TORVACARD 20</t>
  </si>
  <si>
    <t>Betaxolol</t>
  </si>
  <si>
    <t>92757</t>
  </si>
  <si>
    <t>POR CPS DUR 10X300MG</t>
  </si>
  <si>
    <t>2079</t>
  </si>
  <si>
    <t>FUROSEMID-SLOVAKOFARMA</t>
  </si>
  <si>
    <t>Glimepirid</t>
  </si>
  <si>
    <t>163093</t>
  </si>
  <si>
    <t>AMARYL 4 MG</t>
  </si>
  <si>
    <t>56992</t>
  </si>
  <si>
    <t>CODEIN SLOVAKOFARMA 15 MG</t>
  </si>
  <si>
    <t>POR TBL NOB 10X15MG</t>
  </si>
  <si>
    <t>17968</t>
  </si>
  <si>
    <t>12355</t>
  </si>
  <si>
    <t>POR TBL FLM 30X850MG</t>
  </si>
  <si>
    <t>144459</t>
  </si>
  <si>
    <t>POR TBL FLM 30X1000 MG</t>
  </si>
  <si>
    <t>18629</t>
  </si>
  <si>
    <t>POR TBL FLM 30X1000MG</t>
  </si>
  <si>
    <t>13778</t>
  </si>
  <si>
    <t>49937</t>
  </si>
  <si>
    <t>POR TBL PRO 28X50MG</t>
  </si>
  <si>
    <t>111898</t>
  </si>
  <si>
    <t>NITRESAN 10 MG</t>
  </si>
  <si>
    <t>Ruzne jine kombinace zeleza</t>
  </si>
  <si>
    <t>3423</t>
  </si>
  <si>
    <t>AKTIFERRIN COMPOSITUM</t>
  </si>
  <si>
    <t>POR CPS MOL 30</t>
  </si>
  <si>
    <t>94329</t>
  </si>
  <si>
    <t>POR CPS MOL 20</t>
  </si>
  <si>
    <t>46755</t>
  </si>
  <si>
    <t>VEROSPIRON 50 MG</t>
  </si>
  <si>
    <t>POR CPS DUR 30X50MG</t>
  </si>
  <si>
    <t>Tamsulosin</t>
  </si>
  <si>
    <t>Tamsulosin a dutasterid</t>
  </si>
  <si>
    <t>145987</t>
  </si>
  <si>
    <t>DUODART 0,5 MG/0,4 MG</t>
  </si>
  <si>
    <t>POR CPS DUR 30</t>
  </si>
  <si>
    <t>142005</t>
  </si>
  <si>
    <t>POR CPS PRO 50X200MG</t>
  </si>
  <si>
    <t>125595</t>
  </si>
  <si>
    <t>119776</t>
  </si>
  <si>
    <t>14839</t>
  </si>
  <si>
    <t>DILATREND 6,25</t>
  </si>
  <si>
    <t>POR TBL NOB 30X6.25MG</t>
  </si>
  <si>
    <t>Acebutolol</t>
  </si>
  <si>
    <t>80058</t>
  </si>
  <si>
    <t>SECTRAL 400 MG</t>
  </si>
  <si>
    <t>Distigmin</t>
  </si>
  <si>
    <t>2360</t>
  </si>
  <si>
    <t>UBRETID 5 MG</t>
  </si>
  <si>
    <t>POR TBL NOB 20X5MG</t>
  </si>
  <si>
    <t>Chlorid draselny</t>
  </si>
  <si>
    <t>Isosorbid-mononitrát</t>
  </si>
  <si>
    <t>21794</t>
  </si>
  <si>
    <t>MONOTAB SR</t>
  </si>
  <si>
    <t>POR TBL PRO 50X100MG</t>
  </si>
  <si>
    <t>Pentoxifylin</t>
  </si>
  <si>
    <t>53479</t>
  </si>
  <si>
    <t>TRENTAL 400</t>
  </si>
  <si>
    <t>POR TBL RET 20X400MG</t>
  </si>
  <si>
    <t>148068</t>
  </si>
  <si>
    <t>ROSUCARD 10 MG POTAHOVANÉ TABLETY</t>
  </si>
  <si>
    <t>184453</t>
  </si>
  <si>
    <t>167666</t>
  </si>
  <si>
    <t>TOLURA 40 MG</t>
  </si>
  <si>
    <t>POR TBL NOB 28X40MG</t>
  </si>
  <si>
    <t>Tramadol</t>
  </si>
  <si>
    <t>32086</t>
  </si>
  <si>
    <t>TRALGIT</t>
  </si>
  <si>
    <t>POR CPS DUR 20X50MG</t>
  </si>
  <si>
    <t>Trimetazidin</t>
  </si>
  <si>
    <t>32917</t>
  </si>
  <si>
    <t>PREDUCTAL MR</t>
  </si>
  <si>
    <t>POR TBL RET 60X35MG</t>
  </si>
  <si>
    <t>Amoxicilin a enzymovy inhibitor</t>
  </si>
  <si>
    <t>109849</t>
  </si>
  <si>
    <t>ATORVASTATIN ACTAVIS 20 MG</t>
  </si>
  <si>
    <t>132556</t>
  </si>
  <si>
    <t>3802</t>
  </si>
  <si>
    <t>POR TBL FLM 56X2.5MG</t>
  </si>
  <si>
    <t>Escitalopram</t>
  </si>
  <si>
    <t>56808</t>
  </si>
  <si>
    <t>FURORESE 125</t>
  </si>
  <si>
    <t>POR TBL NOB 50X125MG</t>
  </si>
  <si>
    <t>Horcik (ruzne sole v kombinaci)</t>
  </si>
  <si>
    <t>66555</t>
  </si>
  <si>
    <t>POR GRA SOL 30</t>
  </si>
  <si>
    <t>149487</t>
  </si>
  <si>
    <t>POR TBL FLM 100X75MG</t>
  </si>
  <si>
    <t>101231</t>
  </si>
  <si>
    <t>POR TBL FLM 60X10 MG</t>
  </si>
  <si>
    <t>119991</t>
  </si>
  <si>
    <t>POR TBL NOB 90X10MG</t>
  </si>
  <si>
    <t>83270</t>
  </si>
  <si>
    <t>Alprazolam</t>
  </si>
  <si>
    <t>96977</t>
  </si>
  <si>
    <t>XANAX 1 MG</t>
  </si>
  <si>
    <t>Donepezil</t>
  </si>
  <si>
    <t>146052</t>
  </si>
  <si>
    <t>YASNAL 10 MG</t>
  </si>
  <si>
    <t>POR TBL FLM 56X10MG</t>
  </si>
  <si>
    <t>Ezetimib</t>
  </si>
  <si>
    <t>8673</t>
  </si>
  <si>
    <t>EZETROL 10 MG TABLETY</t>
  </si>
  <si>
    <t>POR TBL NOB 30X10MG A</t>
  </si>
  <si>
    <t>Mirtazapin</t>
  </si>
  <si>
    <t>17685</t>
  </si>
  <si>
    <t>MIRZATEN 30 MG</t>
  </si>
  <si>
    <t>POR TBL FLM 30X30MG</t>
  </si>
  <si>
    <t>46163</t>
  </si>
  <si>
    <t>ZOCOR FORTE 40 MG</t>
  </si>
  <si>
    <t>POR TBL FLM 98X40MG</t>
  </si>
  <si>
    <t>12687</t>
  </si>
  <si>
    <t>TRAMAL RETARD TABLETY 100 MG</t>
  </si>
  <si>
    <t>56847</t>
  </si>
  <si>
    <t>TRAMAL RETARD TABLETY 200 MG</t>
  </si>
  <si>
    <t>POR TBL PRO 30X200MG</t>
  </si>
  <si>
    <t>59672</t>
  </si>
  <si>
    <t>TRALGIT SR 100</t>
  </si>
  <si>
    <t>Venlafaxin</t>
  </si>
  <si>
    <t>24987</t>
  </si>
  <si>
    <t>OLWEXYA 150 MG</t>
  </si>
  <si>
    <t>POR CPS PRO 30X150MG</t>
  </si>
  <si>
    <t>24989</t>
  </si>
  <si>
    <t>POR CPS PRO 60X150MG</t>
  </si>
  <si>
    <t>Azithromycin</t>
  </si>
  <si>
    <t>14870</t>
  </si>
  <si>
    <t>SUMAMED 500 MG</t>
  </si>
  <si>
    <t>Fenoxymethylpenicilin</t>
  </si>
  <si>
    <t>66360</t>
  </si>
  <si>
    <t>OSPEN 1500</t>
  </si>
  <si>
    <t>POR TBL FLM 12X1500KU</t>
  </si>
  <si>
    <t>Jiná antihistaminika pro systémovou aplikaci</t>
  </si>
  <si>
    <t>2479</t>
  </si>
  <si>
    <t>POR TBL NOB 20X2MG</t>
  </si>
  <si>
    <t>76649</t>
  </si>
  <si>
    <t>AFONILUM SR 250 MG</t>
  </si>
  <si>
    <t>POR CPS PRO 20X250MG</t>
  </si>
  <si>
    <t>83099</t>
  </si>
  <si>
    <t>XANAX SR 0,5 MG</t>
  </si>
  <si>
    <t>POR TBL PRO 30X0.5MG</t>
  </si>
  <si>
    <t>Ciprofloxacin</t>
  </si>
  <si>
    <t>15658</t>
  </si>
  <si>
    <t>CIPLOX 500</t>
  </si>
  <si>
    <t>Ibuprofen</t>
  </si>
  <si>
    <t>32081</t>
  </si>
  <si>
    <t>IBALGIN 400</t>
  </si>
  <si>
    <t>Isosorbid-dinitrát</t>
  </si>
  <si>
    <t>85719</t>
  </si>
  <si>
    <t>ORM SPR SLG 1X12.7GM</t>
  </si>
  <si>
    <t>Jiná střevní antiinfektiva</t>
  </si>
  <si>
    <t>2818</t>
  </si>
  <si>
    <t>ENDIARON</t>
  </si>
  <si>
    <t>POR TBL FLM 20X250MG</t>
  </si>
  <si>
    <t>Nifuroxazid</t>
  </si>
  <si>
    <t>46405</t>
  </si>
  <si>
    <t>Alopurinol</t>
  </si>
  <si>
    <t>119773</t>
  </si>
  <si>
    <t>POR TBL NOB 100X100MG</t>
  </si>
  <si>
    <t>91788</t>
  </si>
  <si>
    <t>NEUROL 0,25</t>
  </si>
  <si>
    <t>125052</t>
  </si>
  <si>
    <t>POR TBL NOB 100X10MG</t>
  </si>
  <si>
    <t>49009</t>
  </si>
  <si>
    <t>Atorvastatin a amlodipin</t>
  </si>
  <si>
    <t>101172</t>
  </si>
  <si>
    <t>CADUET 5 MG/10 MG</t>
  </si>
  <si>
    <t>Betamethason</t>
  </si>
  <si>
    <t>98032</t>
  </si>
  <si>
    <t>DIPROSONE</t>
  </si>
  <si>
    <t>DRM UNG 1X30GM</t>
  </si>
  <si>
    <t>49910</t>
  </si>
  <si>
    <t>POR TBL FLM 98X20MG</t>
  </si>
  <si>
    <t>Celiprolol</t>
  </si>
  <si>
    <t>163143</t>
  </si>
  <si>
    <t>TENOLOC 200</t>
  </si>
  <si>
    <t>POR TBL FLM 30X200MG</t>
  </si>
  <si>
    <t>Dabigatran-etexilat</t>
  </si>
  <si>
    <t>29328</t>
  </si>
  <si>
    <t>PRADAXA 110 MG</t>
  </si>
  <si>
    <t>POR CPS DUR 60X1X110MG</t>
  </si>
  <si>
    <t>Diosmin, kombinace</t>
  </si>
  <si>
    <t>14075</t>
  </si>
  <si>
    <t>Draslík</t>
  </si>
  <si>
    <t>88356</t>
  </si>
  <si>
    <t>Fluocinolon-acetonid</t>
  </si>
  <si>
    <t>42182</t>
  </si>
  <si>
    <t>FLUCINAR</t>
  </si>
  <si>
    <t>DRM GEL 15GM 0.025%</t>
  </si>
  <si>
    <t>56804</t>
  </si>
  <si>
    <t>Hořčík (různé sole v kombinaci)</t>
  </si>
  <si>
    <t>47476</t>
  </si>
  <si>
    <t>LORADUR</t>
  </si>
  <si>
    <t>Hydrokortison a antibiotika</t>
  </si>
  <si>
    <t>41515</t>
  </si>
  <si>
    <t>PIMAFUCORT</t>
  </si>
  <si>
    <t>DRM CRM 1X15GM</t>
  </si>
  <si>
    <t>168104</t>
  </si>
  <si>
    <t>IFIRMACOMBI 300 MG/12,5 MG</t>
  </si>
  <si>
    <t>164344</t>
  </si>
  <si>
    <t>59467</t>
  </si>
  <si>
    <t>76402</t>
  </si>
  <si>
    <t>SORBIMON 20 MG</t>
  </si>
  <si>
    <t>Jina antibiotika pro lokalni aplikaci</t>
  </si>
  <si>
    <t>55759</t>
  </si>
  <si>
    <t>PAMYCON NA PRIPRAVU KAPEK</t>
  </si>
  <si>
    <t>DRM PLV SOL 1X1LAH</t>
  </si>
  <si>
    <t>Kortikosteroidy</t>
  </si>
  <si>
    <t>84700</t>
  </si>
  <si>
    <t>Levocetirizin</t>
  </si>
  <si>
    <t>124346</t>
  </si>
  <si>
    <t>145175</t>
  </si>
  <si>
    <t>ZENARO 5 MG</t>
  </si>
  <si>
    <t>POR TBL FLM 90X5MG I</t>
  </si>
  <si>
    <t>Levonorgestrel a estrogen</t>
  </si>
  <si>
    <t>78246</t>
  </si>
  <si>
    <t>MINISISTON</t>
  </si>
  <si>
    <t>POR TBL OBD 3X21(=63)</t>
  </si>
  <si>
    <t>Levonorgestrel a ethinylestradiol</t>
  </si>
  <si>
    <t>47144</t>
  </si>
  <si>
    <t>LETROX 100</t>
  </si>
  <si>
    <t>POR TBL NOB 100X100RG I</t>
  </si>
  <si>
    <t>Losartan</t>
  </si>
  <si>
    <t>114070</t>
  </si>
  <si>
    <t>LOZAP 100 ZENTIVA</t>
  </si>
  <si>
    <t>POR TBL FLM 90X100MG</t>
  </si>
  <si>
    <t>Losartan a diuretika</t>
  </si>
  <si>
    <t>15317</t>
  </si>
  <si>
    <t>LOZAP H</t>
  </si>
  <si>
    <t>Mebendazol</t>
  </si>
  <si>
    <t>59238</t>
  </si>
  <si>
    <t>VERMOX</t>
  </si>
  <si>
    <t>POR TBL NOB 6X100MG</t>
  </si>
  <si>
    <t>53480</t>
  </si>
  <si>
    <t>POR TBL RET 100X400MG</t>
  </si>
  <si>
    <t>124133</t>
  </si>
  <si>
    <t>POR TBL NOB 90</t>
  </si>
  <si>
    <t>Propafenon</t>
  </si>
  <si>
    <t>53535</t>
  </si>
  <si>
    <t>PROPAFENON AL 150</t>
  </si>
  <si>
    <t>POR TBL FLM 50X150MG</t>
  </si>
  <si>
    <t>Přípravky pro léčbu bradavic a kuřích ok</t>
  </si>
  <si>
    <t>60890</t>
  </si>
  <si>
    <t>VERRUMAL</t>
  </si>
  <si>
    <t>DRM SOL 1X13ML</t>
  </si>
  <si>
    <t>191042</t>
  </si>
  <si>
    <t>POR TBL NOB 98X10MG</t>
  </si>
  <si>
    <t>Rilmenidin</t>
  </si>
  <si>
    <t>125641</t>
  </si>
  <si>
    <t>POR TBL NOB 90X1MG</t>
  </si>
  <si>
    <t>145845</t>
  </si>
  <si>
    <t>MERTENIL 10 MG POTAHOVANÉ TABLETY</t>
  </si>
  <si>
    <t>Salbutamol</t>
  </si>
  <si>
    <t>125077</t>
  </si>
  <si>
    <t>APO-SIMVA 10</t>
  </si>
  <si>
    <t>POR TBL FLM 100X10MG</t>
  </si>
  <si>
    <t>Sodná sůl dokusátu, včetně kombinací</t>
  </si>
  <si>
    <t>12770</t>
  </si>
  <si>
    <t>RCT SOL 2X67.5ML</t>
  </si>
  <si>
    <t>Sodná sůl metamizolu</t>
  </si>
  <si>
    <t>55823</t>
  </si>
  <si>
    <t>NOVALGIN TABLETY</t>
  </si>
  <si>
    <t>POR TBL FLM 20X500MG</t>
  </si>
  <si>
    <t>167670</t>
  </si>
  <si>
    <t>POR TBL NOB 90X40MG</t>
  </si>
  <si>
    <t>Telmisartan a amlodipin</t>
  </si>
  <si>
    <t>167859</t>
  </si>
  <si>
    <t>TWYNSTA 80 MG/10 MG</t>
  </si>
  <si>
    <t>Telmisartan a diuretika</t>
  </si>
  <si>
    <t>26578</t>
  </si>
  <si>
    <t>MICARDISPLUS 80/12,5 MG</t>
  </si>
  <si>
    <t>59673</t>
  </si>
  <si>
    <t>192342</t>
  </si>
  <si>
    <t>Kompresivní punčochy a návleky</t>
  </si>
  <si>
    <t>45387</t>
  </si>
  <si>
    <t>PUNČOCHY KOMPRESNÍ LÝTKOVÉ               II.K.T.</t>
  </si>
  <si>
    <t>MAXIS COMFORT  A-D</t>
  </si>
  <si>
    <t>45463</t>
  </si>
  <si>
    <t>PUNČOCHY KOMPRESNÍ STEHENNÍ              II.K.T.</t>
  </si>
  <si>
    <t>LONARIS EXTRA B  VELIKOST 1,2,3  A-G</t>
  </si>
  <si>
    <t>Obvazový materiál</t>
  </si>
  <si>
    <t>19580</t>
  </si>
  <si>
    <t>OBINADLO ELASTICKÉ UNIVERSÁLNÍ LENKELAST</t>
  </si>
  <si>
    <t>12X5M V NATAŽENÉM STAVU,STŘEDNÍ TAH,1KS</t>
  </si>
  <si>
    <t>Pomůcky ortopedickoprotetické</t>
  </si>
  <si>
    <t>5112</t>
  </si>
  <si>
    <t>PÁS BŘIŠNÍ VERBA 932 521 4</t>
  </si>
  <si>
    <t>OBDVOD TRUPU 105-115CM,VEL.5</t>
  </si>
  <si>
    <t>5113</t>
  </si>
  <si>
    <t>PÁS BŘIŠNÍ VERBA 932 520 5</t>
  </si>
  <si>
    <t>OBDVOD TRUPU 95-105CM,VEL.4</t>
  </si>
  <si>
    <t>Desogestrel</t>
  </si>
  <si>
    <t>113097</t>
  </si>
  <si>
    <t>AZALIA 75 MIKROGRAMŮ POTAHOVANÉ TABLETY</t>
  </si>
  <si>
    <t>POR TBL FLM 3X28X75MCG</t>
  </si>
  <si>
    <t>Desogestrel a ethinylestradiol</t>
  </si>
  <si>
    <t>83991</t>
  </si>
  <si>
    <t>MERCILON</t>
  </si>
  <si>
    <t>POR TBL NOB 1X21</t>
  </si>
  <si>
    <t>47718</t>
  </si>
  <si>
    <t>DOXYCYCLIN AL 100</t>
  </si>
  <si>
    <t>POR TBL NOB 10X100MG</t>
  </si>
  <si>
    <t>Enalapril</t>
  </si>
  <si>
    <t>59976</t>
  </si>
  <si>
    <t>ENAP 2,5 MG</t>
  </si>
  <si>
    <t>6550</t>
  </si>
  <si>
    <t>POR TBL NOB 100X2.5MG</t>
  </si>
  <si>
    <t>Fenobarbital</t>
  </si>
  <si>
    <t>68578</t>
  </si>
  <si>
    <t>PHENAEMALETTEN</t>
  </si>
  <si>
    <t>POR TBL NOB 50X15MG</t>
  </si>
  <si>
    <t>Cholekalciferol</t>
  </si>
  <si>
    <t>12023</t>
  </si>
  <si>
    <t>VIGANTOL</t>
  </si>
  <si>
    <t>POR GTT SOL 1X10ML</t>
  </si>
  <si>
    <t>Jiná antibiotika pro lokální aplikaci</t>
  </si>
  <si>
    <t>1066</t>
  </si>
  <si>
    <t>DRM UNG 1X10GM</t>
  </si>
  <si>
    <t>POR TBL NOB 60X100MG</t>
  </si>
  <si>
    <t>Sumatriptan</t>
  </si>
  <si>
    <t>22094</t>
  </si>
  <si>
    <t>ROSEMIG SPRINTAB 50 MG</t>
  </si>
  <si>
    <t>POR TBL SUS 6X50MG</t>
  </si>
  <si>
    <t>Tadalafil</t>
  </si>
  <si>
    <t>29255</t>
  </si>
  <si>
    <t>CIALIS 10 MG</t>
  </si>
  <si>
    <t>POR TBL FLM 4X10MG</t>
  </si>
  <si>
    <t>Amoxicilin</t>
  </si>
  <si>
    <t>32559</t>
  </si>
  <si>
    <t>OSPAMOX 1000 MG</t>
  </si>
  <si>
    <t>POR TBL FLM 14X1000MG</t>
  </si>
  <si>
    <t>Cetirizin</t>
  </si>
  <si>
    <t>99600</t>
  </si>
  <si>
    <t>Dimetinden</t>
  </si>
  <si>
    <t>15495</t>
  </si>
  <si>
    <t>FENISTIL 24</t>
  </si>
  <si>
    <t>POR CPS PRO 10X4MG</t>
  </si>
  <si>
    <t>Fluvastatin</t>
  </si>
  <si>
    <t>16054</t>
  </si>
  <si>
    <t>POR TBL PRO 7X80MG</t>
  </si>
  <si>
    <t>16055</t>
  </si>
  <si>
    <t>Jiná antiinfektiva</t>
  </si>
  <si>
    <t>802</t>
  </si>
  <si>
    <t>OPH GTT SOL 1X10ML</t>
  </si>
  <si>
    <t>Kombinace různých antibiotik</t>
  </si>
  <si>
    <t>1076</t>
  </si>
  <si>
    <t>OPH UNG 1X5GM</t>
  </si>
  <si>
    <t>Midazolam</t>
  </si>
  <si>
    <t>15013</t>
  </si>
  <si>
    <t>DORMICUM 7,5 MG</t>
  </si>
  <si>
    <t>POR TBL FLM 10X7.5MG</t>
  </si>
  <si>
    <t>Nimesulid</t>
  </si>
  <si>
    <t>122873</t>
  </si>
  <si>
    <t>COXTRAL 100 MG TABLETY</t>
  </si>
  <si>
    <t>Oseltamivir</t>
  </si>
  <si>
    <t>27698</t>
  </si>
  <si>
    <t>TAMIFLU 75 MG</t>
  </si>
  <si>
    <t>POR CPS DUR 10X75MG</t>
  </si>
  <si>
    <t>17926</t>
  </si>
  <si>
    <t>ZALDIAR</t>
  </si>
  <si>
    <t>Zolpidem</t>
  </si>
  <si>
    <t>47459</t>
  </si>
  <si>
    <t>STILNOX</t>
  </si>
  <si>
    <t>POR TBL FLM 10X10MG</t>
  </si>
  <si>
    <t>107869</t>
  </si>
  <si>
    <t>APO-ALLOPURINOL</t>
  </si>
  <si>
    <t>163111</t>
  </si>
  <si>
    <t>ZOREM 10 MG</t>
  </si>
  <si>
    <t>95582</t>
  </si>
  <si>
    <t>95583</t>
  </si>
  <si>
    <t>85524</t>
  </si>
  <si>
    <t>AMOKSIKLAV 375 MG</t>
  </si>
  <si>
    <t>POR TBL FLM 21X375MG</t>
  </si>
  <si>
    <t>93015</t>
  </si>
  <si>
    <t>SORTIS 10 MG</t>
  </si>
  <si>
    <t>93018</t>
  </si>
  <si>
    <t>POR TBL FLM 100X20MG</t>
  </si>
  <si>
    <t>95724</t>
  </si>
  <si>
    <t>SORTIS 80 MG</t>
  </si>
  <si>
    <t>POR TBL FLM 30X80MG</t>
  </si>
  <si>
    <t>101171</t>
  </si>
  <si>
    <t>30530</t>
  </si>
  <si>
    <t>10380</t>
  </si>
  <si>
    <t>AZITROX 250</t>
  </si>
  <si>
    <t>POR TBL FLM 3X250MG</t>
  </si>
  <si>
    <t>10382</t>
  </si>
  <si>
    <t>AZITROX 500</t>
  </si>
  <si>
    <t>94163</t>
  </si>
  <si>
    <t>CONCOR 10</t>
  </si>
  <si>
    <t>Bromazepam</t>
  </si>
  <si>
    <t>88219</t>
  </si>
  <si>
    <t>LEXAURIN 3</t>
  </si>
  <si>
    <t>66263</t>
  </si>
  <si>
    <t>ZYRTEC</t>
  </si>
  <si>
    <t>Cilazapril</t>
  </si>
  <si>
    <t>125441</t>
  </si>
  <si>
    <t>INHIBACE 5 MG</t>
  </si>
  <si>
    <t>Ciprofibrat</t>
  </si>
  <si>
    <t>47684</t>
  </si>
  <si>
    <t>LIPANOR</t>
  </si>
  <si>
    <t>POR CPS DUR 60X100MG</t>
  </si>
  <si>
    <t>Ciprofibrát</t>
  </si>
  <si>
    <t>Cyproteron a estrogen</t>
  </si>
  <si>
    <t>13940</t>
  </si>
  <si>
    <t>CHLOE</t>
  </si>
  <si>
    <t>POR TBL FLM 3X28</t>
  </si>
  <si>
    <t>Dabigatran-etexilát</t>
  </si>
  <si>
    <t>168373</t>
  </si>
  <si>
    <t>PRADAXA 150 MG</t>
  </si>
  <si>
    <t>POR CPS DUR 60X1X150MG</t>
  </si>
  <si>
    <t>Desloratadin</t>
  </si>
  <si>
    <t>178931</t>
  </si>
  <si>
    <t>DESLORATADIN ZENTIVA 5 MG POTAHOVANÉ TABLETY</t>
  </si>
  <si>
    <t>27899</t>
  </si>
  <si>
    <t>28812</t>
  </si>
  <si>
    <t>POR TBL DIS 90X5MG</t>
  </si>
  <si>
    <t>12738</t>
  </si>
  <si>
    <t>DOXYHEXAL 200 TABS</t>
  </si>
  <si>
    <t>POR TBL NOB 20X200MG</t>
  </si>
  <si>
    <t>Draslik</t>
  </si>
  <si>
    <t>Ekonazol</t>
  </si>
  <si>
    <t>59074</t>
  </si>
  <si>
    <t>PEVARYL</t>
  </si>
  <si>
    <t>DRM CRM 1X30GM 1%</t>
  </si>
  <si>
    <t>47995</t>
  </si>
  <si>
    <t>POR TBL NOB 30X10MG B</t>
  </si>
  <si>
    <t>Fenofibrat</t>
  </si>
  <si>
    <t>23518</t>
  </si>
  <si>
    <t>FENOFIX 267 MG</t>
  </si>
  <si>
    <t>POR CPS DUR 90X267MG</t>
  </si>
  <si>
    <t>Fenofibrát</t>
  </si>
  <si>
    <t>45998</t>
  </si>
  <si>
    <t>POR TBL FLM 30X1500KU</t>
  </si>
  <si>
    <t>4156</t>
  </si>
  <si>
    <t>GELARGIN</t>
  </si>
  <si>
    <t>DRM GEL 1X25GM</t>
  </si>
  <si>
    <t>Flutikason-furoát</t>
  </si>
  <si>
    <t>29816</t>
  </si>
  <si>
    <t>AVAMYS</t>
  </si>
  <si>
    <t>NAS SPR SUS 120X27.5RG</t>
  </si>
  <si>
    <t>POR TBL PRO 4X7X80MG</t>
  </si>
  <si>
    <t>Chinapril a diuretika</t>
  </si>
  <si>
    <t>64790</t>
  </si>
  <si>
    <t>ACCUZIDE 20</t>
  </si>
  <si>
    <t>POR TBL FLM 100</t>
  </si>
  <si>
    <t>76710</t>
  </si>
  <si>
    <t>ACCUZIDE</t>
  </si>
  <si>
    <t>ACCUZIDE 10</t>
  </si>
  <si>
    <t>17189</t>
  </si>
  <si>
    <t>POR TBL FLM 100X500MG</t>
  </si>
  <si>
    <t>Inzulin aspart</t>
  </si>
  <si>
    <t>26789</t>
  </si>
  <si>
    <t>NOVORAPID PENFILL 100 U/ML</t>
  </si>
  <si>
    <t>INJ SOL 5X3ML</t>
  </si>
  <si>
    <t>Inzulin glargin</t>
  </si>
  <si>
    <t>PAMYCON NA PŘÍPRAVU KAPEK</t>
  </si>
  <si>
    <t>Jodova terapie</t>
  </si>
  <si>
    <t>61158</t>
  </si>
  <si>
    <t>JODID 100</t>
  </si>
  <si>
    <t>Ketoprofen</t>
  </si>
  <si>
    <t>16287</t>
  </si>
  <si>
    <t>FASTUM GEL</t>
  </si>
  <si>
    <t>DRM GEL 1X100GM</t>
  </si>
  <si>
    <t>Klonazepam</t>
  </si>
  <si>
    <t>14957</t>
  </si>
  <si>
    <t>RIVOTRIL 0,5 MG</t>
  </si>
  <si>
    <t>POR TBL NOB 50X0.5MG</t>
  </si>
  <si>
    <t>56993</t>
  </si>
  <si>
    <t>155782</t>
  </si>
  <si>
    <t>Kyselina listova</t>
  </si>
  <si>
    <t>76064</t>
  </si>
  <si>
    <t>POR TBL OBD 30X10MG</t>
  </si>
  <si>
    <t>Kyselina listová</t>
  </si>
  <si>
    <t>ACIDUM FOLICUM LÉČIVA</t>
  </si>
  <si>
    <t>Léčiva k terapii onemocnění jater</t>
  </si>
  <si>
    <t>125753</t>
  </si>
  <si>
    <t>POR CPS DUR 100</t>
  </si>
  <si>
    <t>145185</t>
  </si>
  <si>
    <t>POR TBL FLM 90X5MG III</t>
  </si>
  <si>
    <t>85142</t>
  </si>
  <si>
    <t>Levonorgestrel</t>
  </si>
  <si>
    <t>59377</t>
  </si>
  <si>
    <t>POSTINOR-2</t>
  </si>
  <si>
    <t>POR TBL NOB 2X0.75MG</t>
  </si>
  <si>
    <t>13892</t>
  </si>
  <si>
    <t>LOZAP 50 ZENTIVA</t>
  </si>
  <si>
    <t>POR TBL FLM 30X50MG</t>
  </si>
  <si>
    <t>Magnesium-laktat</t>
  </si>
  <si>
    <t>96635</t>
  </si>
  <si>
    <t>POR TBL OBD 50</t>
  </si>
  <si>
    <t>Magnesium-laktát</t>
  </si>
  <si>
    <t>Melatonin</t>
  </si>
  <si>
    <t>29957</t>
  </si>
  <si>
    <t>CIRCADIN 2 MG</t>
  </si>
  <si>
    <t>POR TBL PRO 21X2MG</t>
  </si>
  <si>
    <t>164639</t>
  </si>
  <si>
    <t>GLUCOPHAGE 500 MG</t>
  </si>
  <si>
    <t>POR TBL FLM 50X500MG</t>
  </si>
  <si>
    <t>32225</t>
  </si>
  <si>
    <t>POR TBL PRO 28X25MG</t>
  </si>
  <si>
    <t>32673</t>
  </si>
  <si>
    <t>METOPROLOL AL 200 RETARD</t>
  </si>
  <si>
    <t>POR TBL PRO 50X200MG</t>
  </si>
  <si>
    <t>46980</t>
  </si>
  <si>
    <t>BETALOC SR 200 MG</t>
  </si>
  <si>
    <t>POR TBL PRO 100X200MG</t>
  </si>
  <si>
    <t>46981</t>
  </si>
  <si>
    <t>50080</t>
  </si>
  <si>
    <t>VASOCARDIN 50</t>
  </si>
  <si>
    <t>POR TBL NOB 50X50MG</t>
  </si>
  <si>
    <t>Mometason</t>
  </si>
  <si>
    <t>16457</t>
  </si>
  <si>
    <t>NASONEX</t>
  </si>
  <si>
    <t>NAS SPR SUS 140X50RG</t>
  </si>
  <si>
    <t>Moxonidin</t>
  </si>
  <si>
    <t>125391</t>
  </si>
  <si>
    <t>CYNT 0,4</t>
  </si>
  <si>
    <t>POR TBL FLM 98X0.4MG</t>
  </si>
  <si>
    <t>32060</t>
  </si>
  <si>
    <t>INJ SOL 2X0.6ML</t>
  </si>
  <si>
    <t>Naftidrofuryl</t>
  </si>
  <si>
    <t>66015</t>
  </si>
  <si>
    <t>ENELBIN 100 RETARD</t>
  </si>
  <si>
    <t>12892</t>
  </si>
  <si>
    <t>AULIN</t>
  </si>
  <si>
    <t>12895</t>
  </si>
  <si>
    <t>POR GRA SUS 30SÁČ I</t>
  </si>
  <si>
    <t>17187</t>
  </si>
  <si>
    <t>NIMESIL</t>
  </si>
  <si>
    <t>POR GRA SUS 30X100MG</t>
  </si>
  <si>
    <t>Nitrofurantoin</t>
  </si>
  <si>
    <t>154748</t>
  </si>
  <si>
    <t>NITROFURANTOIN - RATIOPHARM 100 MG</t>
  </si>
  <si>
    <t>Omeprazol</t>
  </si>
  <si>
    <t>115318</t>
  </si>
  <si>
    <t>122114</t>
  </si>
  <si>
    <t>APO-OME 20</t>
  </si>
  <si>
    <t>POR CPS ETD 100X20MG</t>
  </si>
  <si>
    <t>132531</t>
  </si>
  <si>
    <t>HELICID 20</t>
  </si>
  <si>
    <t>116436</t>
  </si>
  <si>
    <t>APO-PANTO 40</t>
  </si>
  <si>
    <t>47085</t>
  </si>
  <si>
    <t>PENTOMER RETARD 400 MG</t>
  </si>
  <si>
    <t>POR TBL PRO 100X400MG</t>
  </si>
  <si>
    <t>120796</t>
  </si>
  <si>
    <t>POR TBL NOB 100X4MG</t>
  </si>
  <si>
    <t>120810</t>
  </si>
  <si>
    <t>APO-PERINDO 8 MG</t>
  </si>
  <si>
    <t>POR TBL NOB 100X8MG</t>
  </si>
  <si>
    <t>85159</t>
  </si>
  <si>
    <t>PRENESSA 4 MG</t>
  </si>
  <si>
    <t>POR TBL NOB 90X4MG</t>
  </si>
  <si>
    <t>124119</t>
  </si>
  <si>
    <t>PRESTANCE 10 MG/5 MG</t>
  </si>
  <si>
    <t>187793</t>
  </si>
  <si>
    <t>TONARSSA 4 MG/5 MG</t>
  </si>
  <si>
    <t>162012</t>
  </si>
  <si>
    <t>Piracetam</t>
  </si>
  <si>
    <t>66648</t>
  </si>
  <si>
    <t>PIRACETAM AL 800</t>
  </si>
  <si>
    <t>POR TBL FLM 100X800MG</t>
  </si>
  <si>
    <t>Prednisolon a antiseptika</t>
  </si>
  <si>
    <t>16467</t>
  </si>
  <si>
    <t>IMACORT</t>
  </si>
  <si>
    <t>DRM CRM 1X20GM</t>
  </si>
  <si>
    <t>Prokinetika</t>
  </si>
  <si>
    <t>166760</t>
  </si>
  <si>
    <t>KINITO 50 MG, POTAHOVANÉ TABLETY</t>
  </si>
  <si>
    <t>POR TBL FLM 100X50MG</t>
  </si>
  <si>
    <t>56974</t>
  </si>
  <si>
    <t>POR TBL NOB 50X1.25MG</t>
  </si>
  <si>
    <t>56983</t>
  </si>
  <si>
    <t>Ramipril a diuretika</t>
  </si>
  <si>
    <t>115594</t>
  </si>
  <si>
    <t>MEDORAM PLUS H 5/25 MG</t>
  </si>
  <si>
    <t>Rivaroxaban</t>
  </si>
  <si>
    <t>168903</t>
  </si>
  <si>
    <t>XARELTO 20 MG</t>
  </si>
  <si>
    <t>148070</t>
  </si>
  <si>
    <t>ROSUCARD 20 MG POTAHOVANE TABLETY</t>
  </si>
  <si>
    <t>148078</t>
  </si>
  <si>
    <t>POR TBL FLM 90X40MG</t>
  </si>
  <si>
    <t>Salmeterol a jiná léčiva onem. spojen. s obstrukcí dých. ces</t>
  </si>
  <si>
    <t>45964</t>
  </si>
  <si>
    <t>SERETIDE DISKUS 50/250</t>
  </si>
  <si>
    <t>INH PLV 1X60X50/250RG</t>
  </si>
  <si>
    <t>Sildenafil</t>
  </si>
  <si>
    <t>157618</t>
  </si>
  <si>
    <t>SILDENAFIL APOTEX 100 MG</t>
  </si>
  <si>
    <t>POR TBL FLM 8X100MG</t>
  </si>
  <si>
    <t>Silikony</t>
  </si>
  <si>
    <t>57585</t>
  </si>
  <si>
    <t>ESPUMISAN</t>
  </si>
  <si>
    <t>POR CPS MOL 100X40MG</t>
  </si>
  <si>
    <t>Silymarin</t>
  </si>
  <si>
    <t>1147</t>
  </si>
  <si>
    <t>SILYMARIN AL 50</t>
  </si>
  <si>
    <t>POR TBL OBD 100X50MG</t>
  </si>
  <si>
    <t>54498</t>
  </si>
  <si>
    <t>ZOCOR 20 MG</t>
  </si>
  <si>
    <t>119121</t>
  </si>
  <si>
    <t>SUMATRIPTAN ACTAVIS 50 MG</t>
  </si>
  <si>
    <t>POR TBL FLM 6X50MG</t>
  </si>
  <si>
    <t>152959</t>
  </si>
  <si>
    <t>TEZEO 80 MG</t>
  </si>
  <si>
    <t>POR TBL NOB 90X80MG</t>
  </si>
  <si>
    <t>158198</t>
  </si>
  <si>
    <t>POR TBL NOB 100X80MG</t>
  </si>
  <si>
    <t>169727</t>
  </si>
  <si>
    <t>26556</t>
  </si>
  <si>
    <t>POR TBL NOB 98X80MG</t>
  </si>
  <si>
    <t>500129</t>
  </si>
  <si>
    <t>Tetryzolin, kombinace</t>
  </si>
  <si>
    <t>15518</t>
  </si>
  <si>
    <t>SPERSALLERG</t>
  </si>
  <si>
    <t>Verapamil</t>
  </si>
  <si>
    <t>43879</t>
  </si>
  <si>
    <t>VEROGALID ER 240 MG</t>
  </si>
  <si>
    <t>POR TBL PRO 100X240MG</t>
  </si>
  <si>
    <t>71950</t>
  </si>
  <si>
    <t>ISOPTIN SR 240 MG</t>
  </si>
  <si>
    <t>POR TBL PRO 30X240MG</t>
  </si>
  <si>
    <t>91995</t>
  </si>
  <si>
    <t>16286</t>
  </si>
  <si>
    <t>94776</t>
  </si>
  <si>
    <t>ZOLPINOX</t>
  </si>
  <si>
    <t>POR TBL FLM 50X10MG</t>
  </si>
  <si>
    <t>*1004</t>
  </si>
  <si>
    <t>*2060</t>
  </si>
  <si>
    <t>45389</t>
  </si>
  <si>
    <t>MAXIS COMFORT  A-G</t>
  </si>
  <si>
    <t>Adapalen</t>
  </si>
  <si>
    <t>46639</t>
  </si>
  <si>
    <t>DIFFERINE GEL</t>
  </si>
  <si>
    <t>DRM GEL 1X30GM/30MG</t>
  </si>
  <si>
    <t>19593</t>
  </si>
  <si>
    <t>Bisoprolol a thiazidy</t>
  </si>
  <si>
    <t>153454</t>
  </si>
  <si>
    <t>COMBISO 5 MG/6,25 MG</t>
  </si>
  <si>
    <t>Erythromycin</t>
  </si>
  <si>
    <t>75285</t>
  </si>
  <si>
    <t>ERYFLUID</t>
  </si>
  <si>
    <t>DRM SOL 1X100ML</t>
  </si>
  <si>
    <t>122134</t>
  </si>
  <si>
    <t>METFIREX 850 MG</t>
  </si>
  <si>
    <t>POR TBL FLM 120X850MG</t>
  </si>
  <si>
    <t>Methylprednisolon</t>
  </si>
  <si>
    <t>40369</t>
  </si>
  <si>
    <t>MEDROL 4 MG</t>
  </si>
  <si>
    <t>155871</t>
  </si>
  <si>
    <t>109397</t>
  </si>
  <si>
    <t>NOLPAZA 20 MG ENTEROSOLVENTNI TABLETY</t>
  </si>
  <si>
    <t>POR TBL ENT 14X20MG</t>
  </si>
  <si>
    <t>107888</t>
  </si>
  <si>
    <t>APO-SERTRAL 100</t>
  </si>
  <si>
    <t>POR CPS DUR 30X100MG</t>
  </si>
  <si>
    <t>53951</t>
  </si>
  <si>
    <t>ZOLOFT 100 MG</t>
  </si>
  <si>
    <t>POR TBL FLM 28X100MG</t>
  </si>
  <si>
    <t>49021</t>
  </si>
  <si>
    <t>SOTAHEXAL 160</t>
  </si>
  <si>
    <t>POR TBL NOB 100X160MG</t>
  </si>
  <si>
    <t>Spirapril</t>
  </si>
  <si>
    <t>56985</t>
  </si>
  <si>
    <t>RENPRESS</t>
  </si>
  <si>
    <t>POR TBL NOB 30X6MG</t>
  </si>
  <si>
    <t>500126</t>
  </si>
  <si>
    <t>MICARDIS 40 MG</t>
  </si>
  <si>
    <t>POR TBL NOB 84X40MG</t>
  </si>
  <si>
    <t>167852</t>
  </si>
  <si>
    <t>TWYNSTA 80 MG/5 MG</t>
  </si>
  <si>
    <t>145964</t>
  </si>
  <si>
    <t>PARTRAMEC 37,5 MG/325 MG</t>
  </si>
  <si>
    <t>Diklofenak</t>
  </si>
  <si>
    <t>46621</t>
  </si>
  <si>
    <t>UNO</t>
  </si>
  <si>
    <t>POR TBL RET 20X150MG</t>
  </si>
  <si>
    <t>162859</t>
  </si>
  <si>
    <t>POR TBL ENT 98X100MG</t>
  </si>
  <si>
    <t>16285</t>
  </si>
  <si>
    <t>Indapamid</t>
  </si>
  <si>
    <t>158287</t>
  </si>
  <si>
    <t>INDAP 2,5 MG</t>
  </si>
  <si>
    <t>Paracetamol, kombinace krome psycholeptik</t>
  </si>
  <si>
    <t>48888</t>
  </si>
  <si>
    <t>ATARALGIN</t>
  </si>
  <si>
    <t>Tokoferol alfa (vitamin E)</t>
  </si>
  <si>
    <t>10432</t>
  </si>
  <si>
    <t>VITAMIN E 400-ZENTIVA</t>
  </si>
  <si>
    <t>POR CPS MOL 30X400MG</t>
  </si>
  <si>
    <t>146965</t>
  </si>
  <si>
    <t>BLESSIN 80 MG</t>
  </si>
  <si>
    <t>POR TBL FLM 280X80MG</t>
  </si>
  <si>
    <t>32557</t>
  </si>
  <si>
    <t>OSPAMOX 500 MG</t>
  </si>
  <si>
    <t>Budesonid</t>
  </si>
  <si>
    <t>54267</t>
  </si>
  <si>
    <t>RHINOCORT AQUA 64 MCG</t>
  </si>
  <si>
    <t>NAS SPR SUS 120X64RG</t>
  </si>
  <si>
    <t>53201</t>
  </si>
  <si>
    <t>CIPHIN 250</t>
  </si>
  <si>
    <t>28816</t>
  </si>
  <si>
    <t>28831</t>
  </si>
  <si>
    <t>AERIUS 2,5 MG</t>
  </si>
  <si>
    <t>POR TBL DIS 30X2.5MG</t>
  </si>
  <si>
    <t>Formoterol a jiná léčiva onem. spojen. s obstrukcí dých. ces</t>
  </si>
  <si>
    <t>10547</t>
  </si>
  <si>
    <t>SYMBICORT TURBUHALER 100 MIKROGRAMŮ/6 MIKROGRAMŮ/INHALACE</t>
  </si>
  <si>
    <t>INH PLV 1X120DÁV</t>
  </si>
  <si>
    <t>Klarithromycin</t>
  </si>
  <si>
    <t>32546</t>
  </si>
  <si>
    <t>KLACID SR</t>
  </si>
  <si>
    <t>POR TBL RET 14X500MG-D</t>
  </si>
  <si>
    <t>Klíšťová encefalitida, inaktivovaný celý virus</t>
  </si>
  <si>
    <t>55106</t>
  </si>
  <si>
    <t>FSME-IMMUN 0,25 ML BAXTER</t>
  </si>
  <si>
    <t>INJ SUS ISP 1X0.25ML/DÁV+J</t>
  </si>
  <si>
    <t>55111</t>
  </si>
  <si>
    <t>FSME-IMMUN 0,5 ML BAXTER</t>
  </si>
  <si>
    <t>INJ SUS ISP 1X0.5ML/DÁV</t>
  </si>
  <si>
    <t>Klotrimazol</t>
  </si>
  <si>
    <t>65484</t>
  </si>
  <si>
    <t>DRM CRM 1X20GM 1%</t>
  </si>
  <si>
    <t>Mupirocin</t>
  </si>
  <si>
    <t>90778</t>
  </si>
  <si>
    <t>BACTROBAN</t>
  </si>
  <si>
    <t>DRM UNG 1X15GM</t>
  </si>
  <si>
    <t>Pitofenon a analgetika</t>
  </si>
  <si>
    <t>50335</t>
  </si>
  <si>
    <t>ROSUCARD 10 MG POTAHOVANE TABLETY</t>
  </si>
  <si>
    <t>98933</t>
  </si>
  <si>
    <t>192229</t>
  </si>
  <si>
    <t>POR TBL NOB 28X5MG KAL BAL</t>
  </si>
  <si>
    <t>132594</t>
  </si>
  <si>
    <t>TULIP 20 MG POTAHOVANÉ TABLETY</t>
  </si>
  <si>
    <t>187500</t>
  </si>
  <si>
    <t>53913</t>
  </si>
  <si>
    <t>AZITROMYCIN SANDOZ 250 MG</t>
  </si>
  <si>
    <t>POR TBL FLM 6X250MG</t>
  </si>
  <si>
    <t>Betamethason a antibiotika</t>
  </si>
  <si>
    <t>17170</t>
  </si>
  <si>
    <t>BELOGENT KRÉM</t>
  </si>
  <si>
    <t>DRM CRM 1X30GM</t>
  </si>
  <si>
    <t>17171</t>
  </si>
  <si>
    <t>168376</t>
  </si>
  <si>
    <t>POR CPS DUR 3X60X1X110MG</t>
  </si>
  <si>
    <t>26329</t>
  </si>
  <si>
    <t>Dihydrokodein</t>
  </si>
  <si>
    <t>41791</t>
  </si>
  <si>
    <t>DHC CONTINUS 60 MG</t>
  </si>
  <si>
    <t>POR TBL RET 20X60MG B</t>
  </si>
  <si>
    <t>119672</t>
  </si>
  <si>
    <t>DICLOFENAC DUO PHARMASWISS 75 MG</t>
  </si>
  <si>
    <t>POR CPS RDR 30X75MG</t>
  </si>
  <si>
    <t>132547</t>
  </si>
  <si>
    <t>95560</t>
  </si>
  <si>
    <t>POR CPS DUR 30X300MG</t>
  </si>
  <si>
    <t>47997</t>
  </si>
  <si>
    <t>POR TBL NOB 98X10MG B</t>
  </si>
  <si>
    <t>11014</t>
  </si>
  <si>
    <t>LIPANTHYL 267 M</t>
  </si>
  <si>
    <t>Fentermin</t>
  </si>
  <si>
    <t>97375</t>
  </si>
  <si>
    <t>ADIPEX RETARD</t>
  </si>
  <si>
    <t>POR CPS RML 30X15MG</t>
  </si>
  <si>
    <t>29814</t>
  </si>
  <si>
    <t>NAS SPR SUS 30X27.5RG</t>
  </si>
  <si>
    <t>10538</t>
  </si>
  <si>
    <t>SYMBICORT TURBUHALER 200 MIKROGRAMŮ/ 6 MIKROGRAMŮ/ INHALACE</t>
  </si>
  <si>
    <t>180098</t>
  </si>
  <si>
    <t>56805</t>
  </si>
  <si>
    <t>POR TBL NOB 100X40MG</t>
  </si>
  <si>
    <t>17188</t>
  </si>
  <si>
    <t>Irbesartan</t>
  </si>
  <si>
    <t>500896</t>
  </si>
  <si>
    <t>IFIRMASTA 300 MG</t>
  </si>
  <si>
    <t>POR TBL FLM 98X300MG</t>
  </si>
  <si>
    <t>168109</t>
  </si>
  <si>
    <t>21956</t>
  </si>
  <si>
    <t>CORYOL 12,5 MG</t>
  </si>
  <si>
    <t>POR TBL NOB 98X12.5 MG</t>
  </si>
  <si>
    <t>141036</t>
  </si>
  <si>
    <t>TROMBEX 75 MG POTAHOVANÉ TABLETY</t>
  </si>
  <si>
    <t>149486</t>
  </si>
  <si>
    <t>Lisinopril</t>
  </si>
  <si>
    <t>32503</t>
  </si>
  <si>
    <t>DAPRIL 10</t>
  </si>
  <si>
    <t>164660</t>
  </si>
  <si>
    <t>GLUCOPHAGE 850 MG</t>
  </si>
  <si>
    <t>POR TBL FLM 90X850MG</t>
  </si>
  <si>
    <t>23795</t>
  </si>
  <si>
    <t>POR TBL FLM 100X850MG</t>
  </si>
  <si>
    <t>Paracetamol</t>
  </si>
  <si>
    <t>95611</t>
  </si>
  <si>
    <t>PANADOL BABY ČÍPKY</t>
  </si>
  <si>
    <t>RCT SUP 10X125MG</t>
  </si>
  <si>
    <t>101235</t>
  </si>
  <si>
    <t>POR TBL FLM 100X10 MG</t>
  </si>
  <si>
    <t>124134</t>
  </si>
  <si>
    <t>166874</t>
  </si>
  <si>
    <t>Prednisolon</t>
  </si>
  <si>
    <t>92410</t>
  </si>
  <si>
    <t>ALPICORT F</t>
  </si>
  <si>
    <t>168904</t>
  </si>
  <si>
    <t>184457</t>
  </si>
  <si>
    <t>184458</t>
  </si>
  <si>
    <t>Rutosid, kombinace</t>
  </si>
  <si>
    <t>96303</t>
  </si>
  <si>
    <t>ASCORUTIN</t>
  </si>
  <si>
    <t>POR TBL FLM 50</t>
  </si>
  <si>
    <t>119654</t>
  </si>
  <si>
    <t>166801</t>
  </si>
  <si>
    <t>OLVION 100 MG</t>
  </si>
  <si>
    <t>26912</t>
  </si>
  <si>
    <t>VIAGRA 100 MG</t>
  </si>
  <si>
    <t>POR TBL FLM 4X100MG</t>
  </si>
  <si>
    <t>130720</t>
  </si>
  <si>
    <t>ESPUMISAN KAPKY 100 MG/ML</t>
  </si>
  <si>
    <t>POR GTT EML 1X50ML</t>
  </si>
  <si>
    <t>185302</t>
  </si>
  <si>
    <t>CIALIS 20 MG</t>
  </si>
  <si>
    <t>POR TBL FLM 4X20MG</t>
  </si>
  <si>
    <t>167856</t>
  </si>
  <si>
    <t>POR TBL NOB 98</t>
  </si>
  <si>
    <t>26575</t>
  </si>
  <si>
    <t>29679</t>
  </si>
  <si>
    <t>Triamcinolon</t>
  </si>
  <si>
    <t>2829</t>
  </si>
  <si>
    <t>TRIAMCINOLON LÉČIVA UNG</t>
  </si>
  <si>
    <t>164412</t>
  </si>
  <si>
    <t>83271</t>
  </si>
  <si>
    <t>POR CPS PRO 100X30MG</t>
  </si>
  <si>
    <t>83272</t>
  </si>
  <si>
    <t>Valsartan a diuretika</t>
  </si>
  <si>
    <t>161964</t>
  </si>
  <si>
    <t>VALSACOMBI 320 MG/12,5 MG</t>
  </si>
  <si>
    <t>POR TBL FLM 98X1</t>
  </si>
  <si>
    <t>43878</t>
  </si>
  <si>
    <t>POR TBL PRO 60X240MG</t>
  </si>
  <si>
    <t>54034</t>
  </si>
  <si>
    <t>VERAPAMIL AL 240 RETARD</t>
  </si>
  <si>
    <t>POR TBL RET 100X240MG</t>
  </si>
  <si>
    <t>192339</t>
  </si>
  <si>
    <t>*2033</t>
  </si>
  <si>
    <t>*2065</t>
  </si>
  <si>
    <t>*2011</t>
  </si>
  <si>
    <t>45363</t>
  </si>
  <si>
    <t>PUNČOCHY KOMPRESNÍ POLOSTEHENNÍ          II.K.T.</t>
  </si>
  <si>
    <t>MEMORY MEDICAL STOCKINGS  A-F</t>
  </si>
  <si>
    <t>45485</t>
  </si>
  <si>
    <t>MAXIS MICRO SAMODRŽÍCÍ LEM A-G</t>
  </si>
  <si>
    <t>45800</t>
  </si>
  <si>
    <t>MAXIS COMFORT  COTTON A-G SE SAMODRŽÍCÍM LEMEM</t>
  </si>
  <si>
    <t>Standardní lůžková péče</t>
  </si>
  <si>
    <t>Všeobecná ambulance</t>
  </si>
  <si>
    <t>Přehled plnění PL - Preskripce léčivých přípravků dle objemu Kč mimo PL</t>
  </si>
  <si>
    <t>B01AF01 - Rivaroxaban</t>
  </si>
  <si>
    <t>B01AE07 - Dabigatran-etexilát</t>
  </si>
  <si>
    <t>N06AX11 - Mirtazapin</t>
  </si>
  <si>
    <t>C01BC03 - Propafenon</t>
  </si>
  <si>
    <t>A03FA - Prokinetika</t>
  </si>
  <si>
    <t>C10AA01 - Simvastatin</t>
  </si>
  <si>
    <t>R03AK06 - Salmeterol a jiná léčiva onem. spojen. s obstrukcí dých. ces</t>
  </si>
  <si>
    <t>C09CA01 - Losartan</t>
  </si>
  <si>
    <t>C09BA05 - Ramipril a diuretika</t>
  </si>
  <si>
    <t>C09BB04 - Perindopril a amlodipin</t>
  </si>
  <si>
    <t>C09BA06 - Chinapril a diuretika</t>
  </si>
  <si>
    <t>N02AX02 - Tramadol</t>
  </si>
  <si>
    <t>N02CC01 - Sumatriptan</t>
  </si>
  <si>
    <t>C09DA01 - Losartan a diuretika</t>
  </si>
  <si>
    <t>M01AX17 - Nimesulid</t>
  </si>
  <si>
    <t>C10AB05 - Fenofibrát</t>
  </si>
  <si>
    <t>C02CA04 - Doxazosin</t>
  </si>
  <si>
    <t>N06AX16 - Venlafaxin</t>
  </si>
  <si>
    <t>N06DA02 - Donepezil</t>
  </si>
  <si>
    <t>C07BB07 - Bisoprolol a thiazidy</t>
  </si>
  <si>
    <t>C09AA03 - Lisinopril</t>
  </si>
  <si>
    <t>C10AA01</t>
  </si>
  <si>
    <t>N02AX02</t>
  </si>
  <si>
    <t>N06AX11</t>
  </si>
  <si>
    <t>N06AX16</t>
  </si>
  <si>
    <t>N06DA02</t>
  </si>
  <si>
    <t>C02CA04</t>
  </si>
  <si>
    <t>C01BC03</t>
  </si>
  <si>
    <t>C09BB04</t>
  </si>
  <si>
    <t>C09CA01</t>
  </si>
  <si>
    <t>C09DA01</t>
  </si>
  <si>
    <t>N02CC01</t>
  </si>
  <si>
    <t>M01AX17</t>
  </si>
  <si>
    <t>A03FA</t>
  </si>
  <si>
    <t>B01AE07</t>
  </si>
  <si>
    <t>B01AF01</t>
  </si>
  <si>
    <t>C09BA05</t>
  </si>
  <si>
    <t>C09BA06</t>
  </si>
  <si>
    <t>C10AB05</t>
  </si>
  <si>
    <t>R03AK06</t>
  </si>
  <si>
    <t>NOLPAZA 20 MG ENTEROSOLVENTNÍ TABLETY</t>
  </si>
  <si>
    <t>C07BB07</t>
  </si>
  <si>
    <t>C09AA03</t>
  </si>
  <si>
    <t>50115050</t>
  </si>
  <si>
    <t>502 SZM obvazový (112 02 040)</t>
  </si>
  <si>
    <t>50115060</t>
  </si>
  <si>
    <t>503 SZM ostatní zdravotnický (112 02 100)</t>
  </si>
  <si>
    <t>50115040</t>
  </si>
  <si>
    <t>505 SZM laboratorní sklo a materiál (112 02 140)</t>
  </si>
  <si>
    <t>50115004</t>
  </si>
  <si>
    <t>506 SZM umělé tělní náhrady (112 02 030)</t>
  </si>
  <si>
    <t>50115070</t>
  </si>
  <si>
    <t>513 SZM katetry, stenty, porty (112 02 101)</t>
  </si>
  <si>
    <t>50115080</t>
  </si>
  <si>
    <t>523 SZM staplery, endosk., extraktory (112 02 102)</t>
  </si>
  <si>
    <t>50115063</t>
  </si>
  <si>
    <t>528 SZM sety (112 02 105)</t>
  </si>
  <si>
    <t>50115064</t>
  </si>
  <si>
    <t>529 SZM šicí materiál (112 02 106)</t>
  </si>
  <si>
    <t>50115065</t>
  </si>
  <si>
    <t>530 SZM jehly (112 02 107)</t>
  </si>
  <si>
    <t>50115067</t>
  </si>
  <si>
    <t>532 SZM Rukavice (112 02 108)</t>
  </si>
  <si>
    <t>5015</t>
  </si>
  <si>
    <t>lůžkové oddělení ECMO (nákladní pacienti)</t>
  </si>
  <si>
    <t>ZA315</t>
  </si>
  <si>
    <t>Kompresa NT   5 x  5 cm / 2 ks sterilní 26501</t>
  </si>
  <si>
    <t>ZA319</t>
  </si>
  <si>
    <t>Náplast durapore 2,5 x 9,15 bal. á 12 ks 1538-1</t>
  </si>
  <si>
    <t>ZA329</t>
  </si>
  <si>
    <t>Obinadlo fixa crep   6 cm x 4 m 1323100102</t>
  </si>
  <si>
    <t>ZA331</t>
  </si>
  <si>
    <t>Obinadlo fixa crep 10 cm x 4 m 1323100104</t>
  </si>
  <si>
    <t>ZA333</t>
  </si>
  <si>
    <t>Krytí aquacel ag-hydrofibre 10 x 10 cm bal. á 10 ks 403708</t>
  </si>
  <si>
    <t>ZA416</t>
  </si>
  <si>
    <t>Krytí s mastí grassolind neutral 10 x 10 cm bal. á 10 ks 4993147</t>
  </si>
  <si>
    <t>ZA446</t>
  </si>
  <si>
    <t>Vata buničitá přířezy 20 x 30 cm 1230200129</t>
  </si>
  <si>
    <t>ZA454</t>
  </si>
  <si>
    <t>Kompresa AB 10 x 10 cm / 1 ks sterilní 1230114011</t>
  </si>
  <si>
    <t>ZA459</t>
  </si>
  <si>
    <t>Kompresa AB 10 x 20 cm / 1 ks sterilní 1230114021</t>
  </si>
  <si>
    <t>ZA464</t>
  </si>
  <si>
    <t>Kompresa NT 10 x 10 cm / 2 ks sterilní 26520</t>
  </si>
  <si>
    <t>ZA466</t>
  </si>
  <si>
    <t>Tyčinka vatová sterilní 14 cm 967950</t>
  </si>
  <si>
    <t>ZA478</t>
  </si>
  <si>
    <t>Krytí actisorb plus 10,5 x 10,5 cm bal. á 10 ks SYSMAP105_1/5</t>
  </si>
  <si>
    <t>ZA492</t>
  </si>
  <si>
    <t>Krytí suprasorb H 10 x 10 cm bal. á 10 ks 20403</t>
  </si>
  <si>
    <t>ZA507</t>
  </si>
  <si>
    <t>Náplast tegaderm 8,5 x 10,5 cm s výřezem 1635W</t>
  </si>
  <si>
    <t>ZA540</t>
  </si>
  <si>
    <t>Náplast omnifix E 15 cm x 10 m 900651</t>
  </si>
  <si>
    <t>ZA544</t>
  </si>
  <si>
    <t>Krytí inadine nepřilnavé 5,0 x 5,0 cm 1/10 SYS01481EE</t>
  </si>
  <si>
    <t>ZA547</t>
  </si>
  <si>
    <t>Krytí inadine nepřilnavé 9,5 x 9,5 cm 1/10 SYS01512EE</t>
  </si>
  <si>
    <t>ZA562</t>
  </si>
  <si>
    <t>Náplast cosmopor i. v. 6 x 8 cm 9008054</t>
  </si>
  <si>
    <t>ZA563</t>
  </si>
  <si>
    <t>Kompresa AB 20 x 20 cm / 1 ks sterilní bal. á 120 ks 1230114041</t>
  </si>
  <si>
    <t>ZA593</t>
  </si>
  <si>
    <t>Tampon 20 x 20 cm sterilní stáčený  / 5 ks 28003</t>
  </si>
  <si>
    <t>ZA595</t>
  </si>
  <si>
    <t>Náplast tegaderm 6 x 7 cm s výřezem 1623W</t>
  </si>
  <si>
    <t>ZA643</t>
  </si>
  <si>
    <t>Kompresa vliwasoft 10 x 20 nesterilní á 100 ks 12070</t>
  </si>
  <si>
    <t>ZA645</t>
  </si>
  <si>
    <t>Krytí s mastí atrauman   5 x   5 cm bal. á 10 ks 499571</t>
  </si>
  <si>
    <t>ZB084</t>
  </si>
  <si>
    <t>Náplast transpore 2,5   x 9,14 1527-1</t>
  </si>
  <si>
    <t>ZC333</t>
  </si>
  <si>
    <t>Krytí mastný tyl s vaselinou 10 x 10 cm 0311</t>
  </si>
  <si>
    <t>ZC843</t>
  </si>
  <si>
    <t>Gelitacel 5 x 7 cm GC-507, á 15 ks,  742532</t>
  </si>
  <si>
    <t>ZC845</t>
  </si>
  <si>
    <t>Kompresa NT 10 x 20 cm / 5 ks sterilní 26621</t>
  </si>
  <si>
    <t>ZC854</t>
  </si>
  <si>
    <t xml:space="preserve">Kompresa NT 7,5 x 7,5 cm / 2 ks sterilní 26510 </t>
  </si>
  <si>
    <t>ZC857</t>
  </si>
  <si>
    <t>Krytí s mastí grassolind 10 x 20 cm 4993368</t>
  </si>
  <si>
    <t>ZC885</t>
  </si>
  <si>
    <t>Náplast omnifix E 10 cm x 10 m 900650</t>
  </si>
  <si>
    <t>ZD102</t>
  </si>
  <si>
    <t>Náplast cosmos strip 6 cm x 2 cm  (náhrada za náplast curity) 5302951</t>
  </si>
  <si>
    <t>ZD104</t>
  </si>
  <si>
    <t>Náplast omniplast 10,0 cm x 10,0 m 900535</t>
  </si>
  <si>
    <t>ZD111</t>
  </si>
  <si>
    <t>Náplast omnifix E 5 cm x 10 m 900649</t>
  </si>
  <si>
    <t>ZF076</t>
  </si>
  <si>
    <t>Tampon 19 x 20 cm / 3 ks sterilní stáčený 0444</t>
  </si>
  <si>
    <t>ZF423</t>
  </si>
  <si>
    <t>Krytí suprasorb F 10 cm x 10 m 20468</t>
  </si>
  <si>
    <t>ZH012</t>
  </si>
  <si>
    <t>Náplast micropore 2,50 cm x 9,15 m 7600-1</t>
  </si>
  <si>
    <t>ZI558</t>
  </si>
  <si>
    <t>Náplast curapor   7 x   5 cm 22 120 ( náhrada za cosmopor )</t>
  </si>
  <si>
    <t>ZI599</t>
  </si>
  <si>
    <t>Náplast curapor 10 x   8 cm 22121 ( náhrada za cosmopor )</t>
  </si>
  <si>
    <t>ZI600</t>
  </si>
  <si>
    <t>Náplast curapor 10 x 15 cm 22122 ( náhrada za cosmopor )</t>
  </si>
  <si>
    <t>ZI602</t>
  </si>
  <si>
    <t>Náplast curapor 10 x 34 cm 22126 ( náhrada za cosmopor )</t>
  </si>
  <si>
    <t>ZI973</t>
  </si>
  <si>
    <t>Pěna malá  V.A.C M6275051</t>
  </si>
  <si>
    <t>ZI974</t>
  </si>
  <si>
    <t>Pěna střední V.A.C M6275052</t>
  </si>
  <si>
    <t>ZI975</t>
  </si>
  <si>
    <t>Pěna velká V.A.C M6275053</t>
  </si>
  <si>
    <t>ZI977</t>
  </si>
  <si>
    <t>Kanystr s gelem V.A.C. 500 ml M6275063</t>
  </si>
  <si>
    <t>ZK352</t>
  </si>
  <si>
    <t>Roztok hyiodine na chronické rány bal. á 50 ml HYIODINE</t>
  </si>
  <si>
    <t>ZA440</t>
  </si>
  <si>
    <t>Steh náplasťový Steri-strip 3 x 75 mm bal. á 50 ks R1540</t>
  </si>
  <si>
    <t>ZA526</t>
  </si>
  <si>
    <t>Krytí sorbalgon 10 x 10 cm bal. á 10 ks 999595</t>
  </si>
  <si>
    <t>ZA638</t>
  </si>
  <si>
    <t>Set kardio 1 kart/ 35 ks 41026</t>
  </si>
  <si>
    <t>ZJ275</t>
  </si>
  <si>
    <t>Krytí aquacel Aq surgical 9 x 25cm á 10 ks 0082208</t>
  </si>
  <si>
    <t>ZK920</t>
  </si>
  <si>
    <t>Kanystr Info V.A.C. M8275063</t>
  </si>
  <si>
    <t>ZL396</t>
  </si>
  <si>
    <t>Filtr pro V.A.C. ATS KC-6248806</t>
  </si>
  <si>
    <t>ZA691</t>
  </si>
  <si>
    <t>Rampa 3 kohouty discofix 16600C/4085434/</t>
  </si>
  <si>
    <t>ZA727</t>
  </si>
  <si>
    <t>Kontejner 30 ml sterilní 331690251750</t>
  </si>
  <si>
    <t>ZA738</t>
  </si>
  <si>
    <t>Filtr mini spike zelený 4550242</t>
  </si>
  <si>
    <t>ZA763</t>
  </si>
  <si>
    <t>Pohár na moč 250 ml UH 712253</t>
  </si>
  <si>
    <t>ZA787</t>
  </si>
  <si>
    <t>Stříkačka injekční 10 ml 4606108V</t>
  </si>
  <si>
    <t>ZA788</t>
  </si>
  <si>
    <t>Stříkačka injekční 20 ml 4606205V</t>
  </si>
  <si>
    <t>ZA789</t>
  </si>
  <si>
    <t>Stříkačka injekční   2 ml 4606027V</t>
  </si>
  <si>
    <t>ZA790</t>
  </si>
  <si>
    <t>Stříkačka injekční   5 ml 4606051V</t>
  </si>
  <si>
    <t>ZA812</t>
  </si>
  <si>
    <t>Uzávěr do katetrů 4435001</t>
  </si>
  <si>
    <t>ZA883</t>
  </si>
  <si>
    <t>Rourka rektální CH18, délka 40 cm 19-18.100</t>
  </si>
  <si>
    <t>ZB041</t>
  </si>
  <si>
    <t>Systém hrudní drenáže atrium 1cestný 3600 - 100</t>
  </si>
  <si>
    <t>ZB231</t>
  </si>
  <si>
    <t>Pinzeta anatomická 14 cm P00894</t>
  </si>
  <si>
    <t>ZB307</t>
  </si>
  <si>
    <t>Sáček náhradní 3,5 l Ureofix 4417542</t>
  </si>
  <si>
    <t>ZB338</t>
  </si>
  <si>
    <t>Hadička spojovací tlaková unicath pr. 1,0 mm x 200 cm PB 3120 M</t>
  </si>
  <si>
    <t>ZB488</t>
  </si>
  <si>
    <t>Sprej cavilon 28 ml 3346E</t>
  </si>
  <si>
    <t>ZB598</t>
  </si>
  <si>
    <t>Spojka přímá symetrická 7 x 7 mm 120 430</t>
  </si>
  <si>
    <t>ZB662</t>
  </si>
  <si>
    <t>Konektor bezjehlový maxplus 7 denní 7010003</t>
  </si>
  <si>
    <t>ZB668</t>
  </si>
  <si>
    <t>Hadička tlaková spojovací unicath pr. 1,0 mm x   50 cm PB 3105 M</t>
  </si>
  <si>
    <t>ZB669</t>
  </si>
  <si>
    <t>Hadice odsávací 2 kohouty 7/11, délka 180 cm Softub TA 7181</t>
  </si>
  <si>
    <t>ZB670</t>
  </si>
  <si>
    <t>Hadička spojovací tlaková unicath pr. 3,0 mm x 200 cm PB 3320 M</t>
  </si>
  <si>
    <t>ZB736</t>
  </si>
  <si>
    <t>Stříkačka janett 100 ml + L adaptér á 50 ks 2022C30</t>
  </si>
  <si>
    <t>ZB751</t>
  </si>
  <si>
    <t>Hadice PVC 8/12 á 30 m P00468</t>
  </si>
  <si>
    <t>ZB756</t>
  </si>
  <si>
    <t>Zkumavka 3 ml K3 edta fialová 454086</t>
  </si>
  <si>
    <t>ZB757</t>
  </si>
  <si>
    <t>Zkumavka 6 ml K3 edta fialová 456036</t>
  </si>
  <si>
    <t>ZB759</t>
  </si>
  <si>
    <t>Zkumavka červená 8 ml gel 455071</t>
  </si>
  <si>
    <t>ZB762</t>
  </si>
  <si>
    <t>Zkumavka červená 6 ml 456092</t>
  </si>
  <si>
    <t>ZB768</t>
  </si>
  <si>
    <t>Jehla vakuová 216/38 mm zelená 450076</t>
  </si>
  <si>
    <t>ZB771</t>
  </si>
  <si>
    <t>Držák jehly základní 450201</t>
  </si>
  <si>
    <t>ZB774</t>
  </si>
  <si>
    <t>Zkumavka červená 5 ml gel 456071</t>
  </si>
  <si>
    <t>ZB775</t>
  </si>
  <si>
    <t>Zkumavka koagulace 4 ml modrá 454328</t>
  </si>
  <si>
    <t>ZB796</t>
  </si>
  <si>
    <t>Stříkačka omnifix 30 ml 4617304F</t>
  </si>
  <si>
    <t>ZB798</t>
  </si>
  <si>
    <t>Stříkačka omnifix 20 ml 4606736V</t>
  </si>
  <si>
    <t>ZB852</t>
  </si>
  <si>
    <t>Elektroda defibrilační pro dospělé bal. á 10 ks 130 x 100 mm 2040536-010</t>
  </si>
  <si>
    <t>ZB890</t>
  </si>
  <si>
    <t>Souprava pro měření CVP délka hadičky 150 cm MP 100</t>
  </si>
  <si>
    <t>ZB893</t>
  </si>
  <si>
    <t>Stříkačka inzulinová omnican 0,5 ml 100j 9151125S</t>
  </si>
  <si>
    <t>ZB949</t>
  </si>
  <si>
    <t>Pinzeta UH sterilní HAR999565</t>
  </si>
  <si>
    <t>ZB966</t>
  </si>
  <si>
    <t>Nůžky chirurgické rovné hrotnaté 15 cm b397113920005</t>
  </si>
  <si>
    <t>ZC366</t>
  </si>
  <si>
    <t>Převodník tlakový PX260 á 20 ks T100209A</t>
  </si>
  <si>
    <t>ZC498</t>
  </si>
  <si>
    <t>Držák močových sáčků UH 800800100</t>
  </si>
  <si>
    <t>ZC648</t>
  </si>
  <si>
    <t>Elektroda EKG s gelem ovál 51 x 33 mm pro dospělé H-108006</t>
  </si>
  <si>
    <t>ZC751</t>
  </si>
  <si>
    <t>Čepelka skalpelová 11 BB511</t>
  </si>
  <si>
    <t>ZC798</t>
  </si>
  <si>
    <t>Fonendoskop oboustranný KVS-30L</t>
  </si>
  <si>
    <t>ZC894</t>
  </si>
  <si>
    <t>Kryt průtokoměru plastový 100 162-087-902</t>
  </si>
  <si>
    <t>ZD030</t>
  </si>
  <si>
    <t>Skalpel jednorázový cutfix sterilní bal. á 10 ks 5518040</t>
  </si>
  <si>
    <t>ZD650</t>
  </si>
  <si>
    <t>Aquapak - sterilní voda  340 ml s adaptérem bal. á 20 ks 400340</t>
  </si>
  <si>
    <t>ZD671</t>
  </si>
  <si>
    <t>Převodník tlakový dvojitý bal. á 8 ks T005074A</t>
  </si>
  <si>
    <t>ZD808</t>
  </si>
  <si>
    <t>Kanyla vasofix 22G modrá safety 4269098S-01</t>
  </si>
  <si>
    <t>ZD809</t>
  </si>
  <si>
    <t>Kanyla vasofix 20G růžová safety 4269110S-01</t>
  </si>
  <si>
    <t>ZD837</t>
  </si>
  <si>
    <t>Elektroda EKG-TAB pěnová 25 x 25 mm bal. á 5000 ks 19.000.00.715</t>
  </si>
  <si>
    <t>ZE159</t>
  </si>
  <si>
    <t>Nádoba na kontam.odpad 2 l 15-0003</t>
  </si>
  <si>
    <t>ZF159</t>
  </si>
  <si>
    <t>Nádoba na kontam.odpad 1 l 15-0002</t>
  </si>
  <si>
    <t>ZG515</t>
  </si>
  <si>
    <t>Zkumavka močová vacuette 10,5 ml bal. á 50 ks 331980455007</t>
  </si>
  <si>
    <t>ZH491</t>
  </si>
  <si>
    <t>Stříkačka 50 - 60 ml LL MRG00711</t>
  </si>
  <si>
    <t>ZH493</t>
  </si>
  <si>
    <t>Katetr močový foley CH16 180605-000160</t>
  </si>
  <si>
    <t>ZH816</t>
  </si>
  <si>
    <t>Katetr močový foley CH14 180605-000140</t>
  </si>
  <si>
    <t>ZH845</t>
  </si>
  <si>
    <t>Tyčinka vatová medcomfort + glyc. citónová příchuť bal. á 75 ks 09157-100</t>
  </si>
  <si>
    <t>ZI179</t>
  </si>
  <si>
    <t>Zkumavka s mediem+ flovakovaný tampon eSwab růžový 490CE.A</t>
  </si>
  <si>
    <t>ZI182</t>
  </si>
  <si>
    <t>Zkumavka + aplikátor s chem.stabilizátorem UriSwab žlutá 802CE.A</t>
  </si>
  <si>
    <t>ZJ310</t>
  </si>
  <si>
    <t>Katetr močový foley CH12 180605-000120</t>
  </si>
  <si>
    <t>ZJ569</t>
  </si>
  <si>
    <t>Proužky Accu-Check senzor komfort Pro Control á 50 ks</t>
  </si>
  <si>
    <t>ZK798</t>
  </si>
  <si>
    <t xml:space="preserve">Zátka combi modrá 4495152 </t>
  </si>
  <si>
    <t>ZK884</t>
  </si>
  <si>
    <t>Kohout trojcestný discofix modrý 4095111</t>
  </si>
  <si>
    <t>ZB077</t>
  </si>
  <si>
    <t>Láhev redon drenofast 600 ml-samostatná 28 650</t>
  </si>
  <si>
    <t>ZB171</t>
  </si>
  <si>
    <t>Maska kyslíková 1041</t>
  </si>
  <si>
    <t>ZB207</t>
  </si>
  <si>
    <t>Pinzeta chirurgická velmi jemná 1x2 zuby 14,5 cm 397114080530</t>
  </si>
  <si>
    <t>ZB303</t>
  </si>
  <si>
    <t>Spojka asymetrická 4 x 7 mm 120 420</t>
  </si>
  <si>
    <t>ZB340</t>
  </si>
  <si>
    <t>Hadička kyslíková bal. á 50 ks 41113</t>
  </si>
  <si>
    <t>ZB531</t>
  </si>
  <si>
    <t>Hadička vysokotlaká combidyn 200 cm 5215035</t>
  </si>
  <si>
    <t>ZB545</t>
  </si>
  <si>
    <t>Spojka asymetrická 7-10 75111</t>
  </si>
  <si>
    <t>ZB596</t>
  </si>
  <si>
    <t>Mikronebulizér MicroMist 22F 41892</t>
  </si>
  <si>
    <t>ZB743</t>
  </si>
  <si>
    <t>Manžeta k tonometru dospělá P00171</t>
  </si>
  <si>
    <t>ZC748</t>
  </si>
  <si>
    <t>Brýle kyslíkové 210 cm, á 50 ks, 1104</t>
  </si>
  <si>
    <t>ZE460</t>
  </si>
  <si>
    <t>Čepelka skalpelová 11 P00969</t>
  </si>
  <si>
    <t>ZE582</t>
  </si>
  <si>
    <t>Zavaděč perkut. set 6Fr bal. á 10 ks IK-09600</t>
  </si>
  <si>
    <t>ZG087</t>
  </si>
  <si>
    <t>Ambuvak - set resuscitační pro dospělé pro opak.použití VAD:S-660-11</t>
  </si>
  <si>
    <t>ZF670</t>
  </si>
  <si>
    <t xml:space="preserve">Kádinka 150 ml nízká sklo s výlevkou 632417010150 </t>
  </si>
  <si>
    <t>ZJ546</t>
  </si>
  <si>
    <t>Dlaha sternální ZipFix  balení á 5 ks 08.501.001.05S</t>
  </si>
  <si>
    <t>ZA715</t>
  </si>
  <si>
    <t>Set infuzní intrafix 4062957</t>
  </si>
  <si>
    <t>ZA804</t>
  </si>
  <si>
    <t>Set ureofix 500 klasik 4417930</t>
  </si>
  <si>
    <t>ZB209</t>
  </si>
  <si>
    <t>Set transfúzní BLLP pro přetlakovou transfuzi bez vzdušného filtru</t>
  </si>
  <si>
    <t>ZA834</t>
  </si>
  <si>
    <t>Jehla injekční 0,7 x   40 mm černá 4660021</t>
  </si>
  <si>
    <t>ZA835</t>
  </si>
  <si>
    <t>Jehla injekční 0,6 x   25 mm modrá 4657667</t>
  </si>
  <si>
    <t>ZA999</t>
  </si>
  <si>
    <t>Jehla injekční 0,5 x   16 mm oranžová 4657853</t>
  </si>
  <si>
    <t>ZB556</t>
  </si>
  <si>
    <t>Jehla injekční 1,2 x   40 mm růžová 4665120</t>
  </si>
  <si>
    <t>ZD370</t>
  </si>
  <si>
    <t>Rukavice nitril promedica bez p.M á 100 ks 98897</t>
  </si>
  <si>
    <t>ZI759</t>
  </si>
  <si>
    <t>Rukavice vinyl bez p. L á 100 ks EFEKTVR04</t>
  </si>
  <si>
    <t>ZK475</t>
  </si>
  <si>
    <t>Rukavice operační latexové s pudrem ansell medigrip plus vel. 7,0 302924</t>
  </si>
  <si>
    <t>ZK476</t>
  </si>
  <si>
    <t>Rukavice operační latexové s pudrem ansell medigrip plus vel. 7,5 302925</t>
  </si>
  <si>
    <t>ZK477</t>
  </si>
  <si>
    <t>Rukavice operační latexové s pudrem ansell medigrip plus vel. 8,0 302926</t>
  </si>
  <si>
    <t>ZL131</t>
  </si>
  <si>
    <t>Rukavice nitril promedica bez p.L á 100 ks 98898</t>
  </si>
  <si>
    <t>ZL388</t>
  </si>
  <si>
    <t>Rukavice nitril promedica bez p.S á 100 ks 98896</t>
  </si>
  <si>
    <t>ZI760</t>
  </si>
  <si>
    <t>Rukavice nitril Sterling bez p.S á 200 ks 13940</t>
  </si>
  <si>
    <t>ZC100</t>
  </si>
  <si>
    <t>Vata buničitá dělená 2 role / 500 ks 40 x 50 mm 1230200310</t>
  </si>
  <si>
    <t>ZF352</t>
  </si>
  <si>
    <t>Náplast transpore bílá 2,50 cm x 9,15 m á 12 ks 1534-1</t>
  </si>
  <si>
    <t>ZI601</t>
  </si>
  <si>
    <t>Náplast curapor 10 x 20 cm 22123 ( náhrada za cosmopor )</t>
  </si>
  <si>
    <t>ZA064</t>
  </si>
  <si>
    <t>Krytí sorbalgon bal. á 10  ks 5 x  5 cm 999598</t>
  </si>
  <si>
    <t>ZA317</t>
  </si>
  <si>
    <t>Krytí s mastí atrauman 5 x  5 cm bal. á 10 ks 499510</t>
  </si>
  <si>
    <t>ZA418</t>
  </si>
  <si>
    <t>Náplast metaline 8 x 9 cm 23094</t>
  </si>
  <si>
    <t>ZA424</t>
  </si>
  <si>
    <t>Obinadlo elastické idealtex 14 cm x 5 m 931064</t>
  </si>
  <si>
    <t>ZA467</t>
  </si>
  <si>
    <t>Tyčinka vatová nesterilní 15 cm 967936</t>
  </si>
  <si>
    <t>ZA518</t>
  </si>
  <si>
    <t>Kompresa NT 7,5 x 7,5 cm nesterilní 06102</t>
  </si>
  <si>
    <t>ZA532</t>
  </si>
  <si>
    <t>Krytí suprasorb F 15 cm x 10 m 20469</t>
  </si>
  <si>
    <t>ZA539</t>
  </si>
  <si>
    <t>Kompresa NT 10 x 10 cm nesterilní 06103</t>
  </si>
  <si>
    <t>ZA542</t>
  </si>
  <si>
    <t>Náplast wet pruf voduvzd. 1,25 cm x 9,14 m bal. á 24 ks K00-3063C</t>
  </si>
  <si>
    <t>ZA550</t>
  </si>
  <si>
    <t xml:space="preserve">Krytí nu-gel 25 g bal. á 6 ks MNG425 </t>
  </si>
  <si>
    <t>ZA561</t>
  </si>
  <si>
    <t>Kompresa AB 20 x 40 cm / 1 ks sterilní bal. á 70 ks 1230114051</t>
  </si>
  <si>
    <t>ZA578</t>
  </si>
  <si>
    <t>Krytí hypergel 5 g bal. á 10 ks 360500-00</t>
  </si>
  <si>
    <t>ZA589</t>
  </si>
  <si>
    <t>Tampon 30 x 30 cm sterilní stáčený 5 ks v bal.karton á 1500 ks 28007</t>
  </si>
  <si>
    <t>ZA597</t>
  </si>
  <si>
    <t>Krytí aquacel    5 x  5 cm bal. á 10 ks 177901</t>
  </si>
  <si>
    <t>ZA617</t>
  </si>
  <si>
    <t>Tampon TC-OC k ošetření dutiny ústní á 250 ks 12240</t>
  </si>
  <si>
    <t>ZA656</t>
  </si>
  <si>
    <t>Tampon NT 20 x 20 cm nesterilní 05500</t>
  </si>
  <si>
    <t>ZC715</t>
  </si>
  <si>
    <t>Krytí suprasorb X   5 x 5 cm bal. á 5 ks 20540</t>
  </si>
  <si>
    <t>ZE108</t>
  </si>
  <si>
    <t>Krytí mepilex lite 10 x 10 cm bal. á 10 ks 284100-01</t>
  </si>
  <si>
    <t>ZH011</t>
  </si>
  <si>
    <t>Náplast micropore 1,25 cm x 9,15 m 1530-0</t>
  </si>
  <si>
    <t>ZA484</t>
  </si>
  <si>
    <t>Krytí sakrální tielle bal. á 5 ks  MTL104 1/5</t>
  </si>
  <si>
    <t>ZA622</t>
  </si>
  <si>
    <t>Kompresa NT   5 x  5 cm nesterilní 06101</t>
  </si>
  <si>
    <t>ZF748</t>
  </si>
  <si>
    <t>Krytí suprasorb H 14x14 cm bal. á 5 ks 20430</t>
  </si>
  <si>
    <t>ZG701</t>
  </si>
  <si>
    <t>Pěna V.A.C GranuFoam velikost XL M8275065</t>
  </si>
  <si>
    <t>ZA119</t>
  </si>
  <si>
    <t>Trokar hrudní CH18 636.18</t>
  </si>
  <si>
    <t>ZA161</t>
  </si>
  <si>
    <t>Zavaděč bal. á 10 ks CI09800</t>
  </si>
  <si>
    <t>ZA170</t>
  </si>
  <si>
    <t>Pásek k TS kanyle pěnový 520000</t>
  </si>
  <si>
    <t>ZA689</t>
  </si>
  <si>
    <t>Hadička spojovací tlaková unicath pr. 1,0 mm x 150 cm PB 3115 M</t>
  </si>
  <si>
    <t>ZA831</t>
  </si>
  <si>
    <t>Rourka rektální CH20, délka 40 cm 19-20.100</t>
  </si>
  <si>
    <t>ZA884</t>
  </si>
  <si>
    <t>Rourka rektální CH22, délka 40 cm 19-22.100</t>
  </si>
  <si>
    <t>ZA964</t>
  </si>
  <si>
    <t>Stříkačka janett 60 ml vyplachovací MRG564</t>
  </si>
  <si>
    <t>ZA967</t>
  </si>
  <si>
    <t>Flocare set 800 pump pro enter.vaky-35147 A4323102</t>
  </si>
  <si>
    <t>ZB102</t>
  </si>
  <si>
    <t>Láhev k odsávačce flovac 1l hadice 1,8 m á 45 ks 000-036-020</t>
  </si>
  <si>
    <t>ZB103</t>
  </si>
  <si>
    <t>Láhev k odsávačce flovac 2l hadice 1,8 m 000-036-021</t>
  </si>
  <si>
    <t>ZB249</t>
  </si>
  <si>
    <t>Sáček močový 2000 ml s kříž.výpustí, sterilní A-TNU201601</t>
  </si>
  <si>
    <t>ZB295</t>
  </si>
  <si>
    <t>Filtr iso-gard bal. á 20 ks 28012</t>
  </si>
  <si>
    <t>ZB300</t>
  </si>
  <si>
    <t>Hadička spojovací stíněná 1 mm/200 cm 1100 1200 E</t>
  </si>
  <si>
    <t>ZB301</t>
  </si>
  <si>
    <t>Rampa 5 kohoutů bal. á 20 ks RP 5000 M</t>
  </si>
  <si>
    <t>ZB302</t>
  </si>
  <si>
    <t>Rampa 3 kohouty RP 3000 M</t>
  </si>
  <si>
    <t>ZB424</t>
  </si>
  <si>
    <t>Elektroda EKG H34SG 31.1946.21</t>
  </si>
  <si>
    <t>ZB477</t>
  </si>
  <si>
    <t>Kohout trojcestný lopez valve AA-011-M9000 S</t>
  </si>
  <si>
    <t>ZB497</t>
  </si>
  <si>
    <t>Hadička vysokotlaká combidyn   20 cm 5204941</t>
  </si>
  <si>
    <t>ZB536</t>
  </si>
  <si>
    <t>Kanyla arteriální á 25 ks BED:682245</t>
  </si>
  <si>
    <t>ZB543</t>
  </si>
  <si>
    <t>Souprava odběrová tracheální G05206</t>
  </si>
  <si>
    <t>ZB767</t>
  </si>
  <si>
    <t>Jehla vakuová 226/38 mm černá 450075</t>
  </si>
  <si>
    <t>ZB769</t>
  </si>
  <si>
    <t>Jehla vakuová 206/38 mm žlutá 450077</t>
  </si>
  <si>
    <t>ZB772</t>
  </si>
  <si>
    <t>Přechodka adaptér luer 450070</t>
  </si>
  <si>
    <t>ZB777</t>
  </si>
  <si>
    <t>Zkumavka červená 4 ml gel 454071</t>
  </si>
  <si>
    <t>ZB780</t>
  </si>
  <si>
    <t>Kontejner 120 ml sterilní 331690250350</t>
  </si>
  <si>
    <t>ZB794</t>
  </si>
  <si>
    <t>Lžíce laryngoskopická 4 bal. á 10 ks DS.2940.150.25</t>
  </si>
  <si>
    <t>ZB988</t>
  </si>
  <si>
    <t>System hrudní drenáže Pleur-evac bal. á 6 ks A-6000-08LF</t>
  </si>
  <si>
    <t>ZC166</t>
  </si>
  <si>
    <t>Manžeta přetlaková   500 ml 100 051-018-803</t>
  </si>
  <si>
    <t>ZC506</t>
  </si>
  <si>
    <t>Kompresa NT 10 x 10 cm / 5 ks sterilní bal. á 750 ks 1325020275</t>
  </si>
  <si>
    <t>ZC586</t>
  </si>
  <si>
    <t>Filtr H-V kompaktní přímý á 25 ks 19401</t>
  </si>
  <si>
    <t>ZC640</t>
  </si>
  <si>
    <t>Senzor flotrac s hadicí 213 cm MHD8</t>
  </si>
  <si>
    <t>ZC740</t>
  </si>
  <si>
    <t>Maska tracheostomická bal.á 50 ks 1075</t>
  </si>
  <si>
    <t>ZC772</t>
  </si>
  <si>
    <t>Maska aerosolová pro dospělé 13101</t>
  </si>
  <si>
    <t>ZC777</t>
  </si>
  <si>
    <t>Filtr sací 271-022-001</t>
  </si>
  <si>
    <t>ZC832</t>
  </si>
  <si>
    <t>Pleuracan A bal. á 10 ks 4462556</t>
  </si>
  <si>
    <t>ZC906</t>
  </si>
  <si>
    <t>Škrtidlo se sponou KVS25500</t>
  </si>
  <si>
    <t>ZD113</t>
  </si>
  <si>
    <t>Manžeta fixační Ute-Fix á 30 ks NKS:40-06</t>
  </si>
  <si>
    <t>ZD212</t>
  </si>
  <si>
    <t>Brýle kyslíkové pro dospělé 1161000/L</t>
  </si>
  <si>
    <t>ZD724</t>
  </si>
  <si>
    <t>Rourka vrap.s hladkým průsvitem 20011</t>
  </si>
  <si>
    <t>ZD903</t>
  </si>
  <si>
    <t>Kontejner+lopatka 30 ml nesterilní 331690251330</t>
  </si>
  <si>
    <t>ZE018</t>
  </si>
  <si>
    <t xml:space="preserve">Kyveta k hemochr. bal. 45 ks JACT-LR </t>
  </si>
  <si>
    <t>ZE146</t>
  </si>
  <si>
    <t>Micro mist nebulizer bal. á 50 ks 41745</t>
  </si>
  <si>
    <t>ZF047</t>
  </si>
  <si>
    <t>Katetr rektální Actiflo 6 cm 32011</t>
  </si>
  <si>
    <t>ZG001</t>
  </si>
  <si>
    <t>Husí krk expandi-flex s dvojtou otočnou spojkou á 30 ks 22531</t>
  </si>
  <si>
    <t>ZG367</t>
  </si>
  <si>
    <t>Okruh dýchací pro intenzivní péči bal. á 10 ks VME:51003394</t>
  </si>
  <si>
    <t>ZG368</t>
  </si>
  <si>
    <t>Vak jednorázový anesteziologický 2 l VAD:G-118001</t>
  </si>
  <si>
    <t>ZH168</t>
  </si>
  <si>
    <t>Stříkačka tuberkulin 1 ml KD-JECT III 831786</t>
  </si>
  <si>
    <t>ZJ312</t>
  </si>
  <si>
    <t>Sonda žaludeční CH16 1200mm s RTG linkou 412016</t>
  </si>
  <si>
    <t>ZJ695</t>
  </si>
  <si>
    <t>Sonda žaludeční CH14 1200mm s RTG linkou 412014</t>
  </si>
  <si>
    <t>ZJ696</t>
  </si>
  <si>
    <t>Sonda žaludeční CH18 1200mm s RTG linkou 412018</t>
  </si>
  <si>
    <t>ZK657</t>
  </si>
  <si>
    <t>Spojka čtyřcestná k dialýze 4-way adaptor bal. á 20 ks AQUASPIKE</t>
  </si>
  <si>
    <t>ZK799</t>
  </si>
  <si>
    <t>Zátka combi červená 4495101</t>
  </si>
  <si>
    <t>ZK976</t>
  </si>
  <si>
    <t>Cévka odsávací CH12 s přerušovačem sání P01171a</t>
  </si>
  <si>
    <t>ZK977</t>
  </si>
  <si>
    <t>Cévka odsávací CH14 s přerušovačem sání P01173a</t>
  </si>
  <si>
    <t>ZK978</t>
  </si>
  <si>
    <t>Cévka odsávací CH16 s přerušovačem sání P01175a</t>
  </si>
  <si>
    <t>ZK979</t>
  </si>
  <si>
    <t>Cévka odsávací CH18 s přerušovačem sání P01177a</t>
  </si>
  <si>
    <t>ZL174</t>
  </si>
  <si>
    <t>Systém odsávací uzavřený TS Comfortsoft CH 14 30 cm 72 hod. 02-011-</t>
  </si>
  <si>
    <t>ZL176</t>
  </si>
  <si>
    <t>Systém odsávací uzavřený ET Comfortsoft CH 16 55 cm 72 hod. 02-011-</t>
  </si>
  <si>
    <t>ZL249</t>
  </si>
  <si>
    <t>Hadice vrapovaná bal. á 50 m 038-01-228</t>
  </si>
  <si>
    <t>ZL333</t>
  </si>
  <si>
    <t>Systém odsávací uzavřený ET Comfortsoft CH 14 55 cm 72 hod. 02-011-</t>
  </si>
  <si>
    <t>ZA252</t>
  </si>
  <si>
    <t>Zavaděč perkutánní intro-flex 8,5F I350BF85</t>
  </si>
  <si>
    <t>ZA904</t>
  </si>
  <si>
    <t>Mikronebulizér s maskou 41893</t>
  </si>
  <si>
    <t>ZA969</t>
  </si>
  <si>
    <t>Flocare set pro gravitační výživu 35146</t>
  </si>
  <si>
    <t>ZB263</t>
  </si>
  <si>
    <t>Kanyla TS 9,0 s manžetou bal. á 2 ks 100/523/090</t>
  </si>
  <si>
    <t>ZB298</t>
  </si>
  <si>
    <t>Trokar hrudní F16 bal. á 10 ks 8888-561035</t>
  </si>
  <si>
    <t>ZB318</t>
  </si>
  <si>
    <t>Maska resuscitační nafuk.dosp.velká bal. á 20 ks 41282</t>
  </si>
  <si>
    <t>ZB322</t>
  </si>
  <si>
    <t>Maska resuscitační nafuk.dosp.střed bal. á 20 ks 41281</t>
  </si>
  <si>
    <t>ZB632</t>
  </si>
  <si>
    <t>Ventil expirační jednorázový á 10 ks 84 14 776</t>
  </si>
  <si>
    <t>ZB666</t>
  </si>
  <si>
    <t>Spojka Y symetrická 9-9-9 mm 120 490</t>
  </si>
  <si>
    <t>ZB937</t>
  </si>
  <si>
    <t>Nůžky chirurgické rovné hrotnaté P00770</t>
  </si>
  <si>
    <t>ZD021</t>
  </si>
  <si>
    <t>Láhev 0,50 l šroubový uzávěr 111-888-055</t>
  </si>
  <si>
    <t>ZE857</t>
  </si>
  <si>
    <t>Pinzeta chirurgická 13,0 cm BB 000-13</t>
  </si>
  <si>
    <t>ZF742</t>
  </si>
  <si>
    <t>Kit pro perikardiocentézu LMP 003P6</t>
  </si>
  <si>
    <t>ZF743</t>
  </si>
  <si>
    <t>Kit pro perikardiocentézu LMP 003P8</t>
  </si>
  <si>
    <t>ZG481</t>
  </si>
  <si>
    <t>Systém hrudní drenáže Pleur-evac A-6002-08LF</t>
  </si>
  <si>
    <t>ZH093</t>
  </si>
  <si>
    <t>Trokar hrudní F12 bal. á 10 ks 8888-561027</t>
  </si>
  <si>
    <t>ZJ277</t>
  </si>
  <si>
    <t>Ventil jednorázový expirační V500 á 10 ks MP01060</t>
  </si>
  <si>
    <t>ZJ655</t>
  </si>
  <si>
    <t>Kyveta CO2 dospělá 6870279</t>
  </si>
  <si>
    <t>ZL216</t>
  </si>
  <si>
    <t>Senzor fore-sight dual large (dle domluvy p. Pecky na ks) 01-07-2007</t>
  </si>
  <si>
    <t>ZL332</t>
  </si>
  <si>
    <t>Systém odsávací uzavřený TS Comfortsoft CH 16 30 cm 72 hod. 02-011-</t>
  </si>
  <si>
    <t>ZL434</t>
  </si>
  <si>
    <t>Trokar hrudní CH16 délka 20 cm vnější pr. 5,3 mm bal. á 10 ks</t>
  </si>
  <si>
    <t>ZC039</t>
  </si>
  <si>
    <t>Kádinka   250 ml vysoká-sklo 632417012250</t>
  </si>
  <si>
    <t>ZE758</t>
  </si>
  <si>
    <t>Špička pipetovací modrá 6004</t>
  </si>
  <si>
    <t>ZC637</t>
  </si>
  <si>
    <t>Arteriofix bal. á 20 ks 20G 5206324</t>
  </si>
  <si>
    <t>ZA191</t>
  </si>
  <si>
    <t>Katetr 3 lumen 7Fr MAC bal. á 5 ks ML-00703</t>
  </si>
  <si>
    <t>ZA253</t>
  </si>
  <si>
    <t>Katetr SG CCO,CSvO2  7,5F 744HF75</t>
  </si>
  <si>
    <t>ZB819</t>
  </si>
  <si>
    <t>Arteriofix bal. á 20 ks 5206332</t>
  </si>
  <si>
    <t>ZC212</t>
  </si>
  <si>
    <t>Katetr term.+ sheat 7Fr AH-05050</t>
  </si>
  <si>
    <t>ZC218</t>
  </si>
  <si>
    <t>Katetr dialyzační 2 lumen  14,0Fr 15 cm CS-22142-F</t>
  </si>
  <si>
    <t>ZC639</t>
  </si>
  <si>
    <t>Corodyn čidlo termistorové ,bal.á 25 ks, 5040088</t>
  </si>
  <si>
    <t>ZC998</t>
  </si>
  <si>
    <t>Katetr centrální žilní-set CS-04400</t>
  </si>
  <si>
    <t>ZA869</t>
  </si>
  <si>
    <t>Set transfúzní LLP s filtrem pro provzdušněním hemomed 05223</t>
  </si>
  <si>
    <t>ZA832</t>
  </si>
  <si>
    <t>Jehla injekční 0,9 x   40 mm žlutá 4657519</t>
  </si>
  <si>
    <t>ZA833</t>
  </si>
  <si>
    <t>Jehla injekční 0,8 x   40 mm zelená 4657527</t>
  </si>
  <si>
    <t>ZA836</t>
  </si>
  <si>
    <t>Jehla injekční 0,9 x   70 mm žlutá</t>
  </si>
  <si>
    <t>ZI758</t>
  </si>
  <si>
    <t>Rukavice vinyl bez p. M á 100 ks EFEKTVR03</t>
  </si>
  <si>
    <t>ZA318</t>
  </si>
  <si>
    <t>Náplast transpore 1,25 x 9,15 1527-0</t>
  </si>
  <si>
    <t>ZA337</t>
  </si>
  <si>
    <t>Náplast softpore 1,25 cm x 9,15 m bal. á 24 ks 1320103111</t>
  </si>
  <si>
    <t>ZA444</t>
  </si>
  <si>
    <t>Tampon 20 x 19 cm nesterilní stáčený 1320300404</t>
  </si>
  <si>
    <t>ZA465</t>
  </si>
  <si>
    <t>Fólie incizní raucodrape sterilní 45 x 50 cm 23445</t>
  </si>
  <si>
    <t>ZA494</t>
  </si>
  <si>
    <t>Fólie incizní rucodrape ( opraflex ) 45 x 20 cm 25443</t>
  </si>
  <si>
    <t>ZA502</t>
  </si>
  <si>
    <t>Tampon stáčený 30 x 60 nesterilní 1320300406</t>
  </si>
  <si>
    <t>ZA504</t>
  </si>
  <si>
    <t>Krytí hypafix transparent ( náhrada za krytí opsite flexifix 10 cm x 10 m )</t>
  </si>
  <si>
    <t>ZC702</t>
  </si>
  <si>
    <t>Náplast tegaderm 6 x 7 cm 1624W</t>
  </si>
  <si>
    <t>ZF080</t>
  </si>
  <si>
    <t>Tampon šitý 12 x 47 cm karton á 300 ks 1230100311</t>
  </si>
  <si>
    <t>ZA573</t>
  </si>
  <si>
    <t>Tampon gáza   9 x 9 nesterilní stáčený karton á 12 000 ks 1320300401</t>
  </si>
  <si>
    <t>ZJ229</t>
  </si>
  <si>
    <t xml:space="preserve">Krytí okcel H-T 5 x 7 cm bal. á 15 ks 2080570 </t>
  </si>
  <si>
    <t>KC543</t>
  </si>
  <si>
    <t>royal 35W 054887</t>
  </si>
  <si>
    <t>KG693</t>
  </si>
  <si>
    <t>oxygenátor medos hilite 7000 rheoparin LGTME6201C001</t>
  </si>
  <si>
    <t>KG694</t>
  </si>
  <si>
    <t>set hadicový medos reoparin coated LGTMEH1C1754</t>
  </si>
  <si>
    <t>KG695</t>
  </si>
  <si>
    <t>set kardioplegie LGTMEH32780</t>
  </si>
  <si>
    <t>KG696</t>
  </si>
  <si>
    <t>sada aplikační (2 ks odsávací kanyla MES 9570 + 1 ks kanyla do kořene</t>
  </si>
  <si>
    <t>KG779</t>
  </si>
  <si>
    <t>set hadicový medos reoparin coated LGTMEH2C1753</t>
  </si>
  <si>
    <t>KG780</t>
  </si>
  <si>
    <t>rezervoár venózní MVC4030 rheoparin LGTME62210100</t>
  </si>
  <si>
    <t>KG855</t>
  </si>
  <si>
    <t>oxygenátor terumo capiox RX-25 CX-RX25RW</t>
  </si>
  <si>
    <t>KG856</t>
  </si>
  <si>
    <t>set hadicový k oxygenátoru terumo P2091</t>
  </si>
  <si>
    <t>KH172</t>
  </si>
  <si>
    <t xml:space="preserve">spojka Retroguard 3/8 x 3/8 718828200002 </t>
  </si>
  <si>
    <t>KH443</t>
  </si>
  <si>
    <t>Sonda-cryo surgical probe 60CM1</t>
  </si>
  <si>
    <t>KH584</t>
  </si>
  <si>
    <t>stabilizátor Octopus AS TS2500</t>
  </si>
  <si>
    <t>KH585</t>
  </si>
  <si>
    <t>set Octopus AS a Starfish EVO EASE</t>
  </si>
  <si>
    <t>KH587</t>
  </si>
  <si>
    <t>ofuk Blow mister 22150</t>
  </si>
  <si>
    <t>ZA259</t>
  </si>
  <si>
    <t>Kanyla do safény vessel VSL009WV</t>
  </si>
  <si>
    <t>ZA709</t>
  </si>
  <si>
    <t>Katetr močový foley CH22 bal. á 12 ks 1575-02</t>
  </si>
  <si>
    <t>ZA759</t>
  </si>
  <si>
    <t>Drén redon CH10 50 cm U2111000</t>
  </si>
  <si>
    <t>ZA791</t>
  </si>
  <si>
    <t>Stříkačka janett 140-160 ml MED114408</t>
  </si>
  <si>
    <t>ZA880</t>
  </si>
  <si>
    <t>Hák volkmann 6 zubý ostrý 220 mm 16-001-06</t>
  </si>
  <si>
    <t>ZA932</t>
  </si>
  <si>
    <t>Elektroda neutrální ke koagulaci bal. á 50 ks E7509</t>
  </si>
  <si>
    <t>ZB011</t>
  </si>
  <si>
    <t>Kanyla aortální glide EZF21TA</t>
  </si>
  <si>
    <t>ZB012</t>
  </si>
  <si>
    <t>Kanyla aortální glide EZF24TA</t>
  </si>
  <si>
    <t>ZB074</t>
  </si>
  <si>
    <t>Kanyla venózní vakuová TF292902A</t>
  </si>
  <si>
    <t>ZB078</t>
  </si>
  <si>
    <t>Láhev redon drenofast 600 ml-kompletní á 30 ks 28 600</t>
  </si>
  <si>
    <t>ZB097</t>
  </si>
  <si>
    <t>Trokar hrudní F24 8888-561050</t>
  </si>
  <si>
    <t>ZB164</t>
  </si>
  <si>
    <t xml:space="preserve">Kyveta k hemochr. ACT+  bal. 45 ks JACT+ </t>
  </si>
  <si>
    <t>ZB165</t>
  </si>
  <si>
    <t>Elektroda steelex elec 3/0 á 36 ks C0992070</t>
  </si>
  <si>
    <t>ZB309</t>
  </si>
  <si>
    <t>Kanyla ET 7.5 mm s manž. bal. á 20 ks 100/199/075</t>
  </si>
  <si>
    <t>ZB311</t>
  </si>
  <si>
    <t>Kanyla ET 8.5 mm s manž. bal. á 20 ks 100/199/085</t>
  </si>
  <si>
    <t>ZB312</t>
  </si>
  <si>
    <t>Zavaděč trach. rourek pro TR vel. 5.0-8.0 mm bal. á 10 ks 100/120/200</t>
  </si>
  <si>
    <t>ZB358</t>
  </si>
  <si>
    <t>Kanyla venózní perfuzní jednostupňová TFM024L</t>
  </si>
  <si>
    <t>ZB398</t>
  </si>
  <si>
    <t>Maska supraglotická č. 4 8204</t>
  </si>
  <si>
    <t>ZB450</t>
  </si>
  <si>
    <t>Vak na transfuzi TGR 0592</t>
  </si>
  <si>
    <t>ZB493</t>
  </si>
  <si>
    <t>Kanyla aortální glide EZC24TA</t>
  </si>
  <si>
    <t>ZB504</t>
  </si>
  <si>
    <t>Kanyla venózní perfuzní jednostupňová TFM028L</t>
  </si>
  <si>
    <t>ZB532</t>
  </si>
  <si>
    <t>Senzor level 95133 SC-23-27-41</t>
  </si>
  <si>
    <t>ZB714</t>
  </si>
  <si>
    <t>Hadice turbo SG19063 1/2 x 3/32XS 5441</t>
  </si>
  <si>
    <t>ZB844</t>
  </si>
  <si>
    <t>Esmarch 6 x 125 KVS 06125</t>
  </si>
  <si>
    <t>ZB866</t>
  </si>
  <si>
    <t>Drát ocelový Steel 7 4 x 45 cm M624G</t>
  </si>
  <si>
    <t>ZB916</t>
  </si>
  <si>
    <t>Okruh anesteziologický univerzální 1,6 m 2900</t>
  </si>
  <si>
    <t>ZB964</t>
  </si>
  <si>
    <t>Výplň pro chir. svorky 86 mm, pár č.6 DSAFE86</t>
  </si>
  <si>
    <t>ZC655</t>
  </si>
  <si>
    <t>Kanyla venózní perfuzní jednostupňová TFM026L</t>
  </si>
  <si>
    <t>ZC752</t>
  </si>
  <si>
    <t>Čepelka skalpelová 15 BB515</t>
  </si>
  <si>
    <t>ZD261</t>
  </si>
  <si>
    <t>Kanyla ET 7.0 mm s manž. bal. á 20 ks 100/199/070</t>
  </si>
  <si>
    <t>ZD979</t>
  </si>
  <si>
    <t>Kanyla vasofix 17G bílá safety 4269152S-01</t>
  </si>
  <si>
    <t>ZD980</t>
  </si>
  <si>
    <t>Kanyla vasofix 18G zelená safety 4269136S-01</t>
  </si>
  <si>
    <t>ZE136</t>
  </si>
  <si>
    <t>Drát ocelový flexibilní 7/45 cm bal. á 48 ks KS1-745-4</t>
  </si>
  <si>
    <t>ZE252</t>
  </si>
  <si>
    <t>Drainobag 40 K8  5524016</t>
  </si>
  <si>
    <t>ZF018</t>
  </si>
  <si>
    <t>Kanyla vasofix 16G šedá safety 4269179S-01</t>
  </si>
  <si>
    <t>ZF090</t>
  </si>
  <si>
    <t>Stapler kožní 783100</t>
  </si>
  <si>
    <t>ZF138</t>
  </si>
  <si>
    <t>Klíč utahovací retraktorový GF3245-3</t>
  </si>
  <si>
    <t>ZG007</t>
  </si>
  <si>
    <t>Oxygenátor membránový Hilite 7000 LT</t>
  </si>
  <si>
    <t>ZG263</t>
  </si>
  <si>
    <t>Elektroda aktivní rukojeť bal. á 10 ks E2100</t>
  </si>
  <si>
    <t>ZH789</t>
  </si>
  <si>
    <t>Okruh anesteziologický 22 mm Compact II 2 l vak  2154</t>
  </si>
  <si>
    <t>ZI016</t>
  </si>
  <si>
    <t>Tkáňové lepidlo BioGlue 5 ml BG3515-5-G</t>
  </si>
  <si>
    <t>ZI123</t>
  </si>
  <si>
    <t>Tkáňové lepidlo BioGlue 10 ml BG3510-5-G</t>
  </si>
  <si>
    <t>ZI655</t>
  </si>
  <si>
    <t>Difuzér plynový pro mimotělní oběh P8020/00</t>
  </si>
  <si>
    <t>ZK981</t>
  </si>
  <si>
    <t xml:space="preserve">Set kardio kombi 2666711 </t>
  </si>
  <si>
    <t>ZK982</t>
  </si>
  <si>
    <t>Set Revize + chlopeň 2666611</t>
  </si>
  <si>
    <t>ZL513</t>
  </si>
  <si>
    <t>Vak na krev JH10.04246</t>
  </si>
  <si>
    <t>KC599</t>
  </si>
  <si>
    <t>acrobat SUV OM-9000S</t>
  </si>
  <si>
    <t>KC600</t>
  </si>
  <si>
    <t>axius.xp.DEV. XP-3000</t>
  </si>
  <si>
    <t>KC601</t>
  </si>
  <si>
    <t>acrobat SUV sada 87XO4-9000S</t>
  </si>
  <si>
    <t>KC602</t>
  </si>
  <si>
    <t>axius blower/mister  á 5 ks CB-1000</t>
  </si>
  <si>
    <t>KH586</t>
  </si>
  <si>
    <t>polohovač Starfish EVO HP3000</t>
  </si>
  <si>
    <t>ZA160</t>
  </si>
  <si>
    <t>Katetr MAC s antibak.úpravou 9Fr/10 cm SI-21142</t>
  </si>
  <si>
    <t>ZA204</t>
  </si>
  <si>
    <t>Drát zaváděcí á 25 ks AW-04432</t>
  </si>
  <si>
    <t>ZA255</t>
  </si>
  <si>
    <t>Kanyla venózní dual drainage return TF3646OA</t>
  </si>
  <si>
    <t>ZA257</t>
  </si>
  <si>
    <t>Kanyla retrográdní kardioplegická SRT014MIBB</t>
  </si>
  <si>
    <t>ZA704</t>
  </si>
  <si>
    <t>Držák hadic SC-05497_CZ</t>
  </si>
  <si>
    <t>ZA734</t>
  </si>
  <si>
    <t>Vak na krev SD421208/A</t>
  </si>
  <si>
    <t>ZA764</t>
  </si>
  <si>
    <t>Kanyla venózní dvoustupňová 32-40Fr TR3240OA</t>
  </si>
  <si>
    <t>ZA992</t>
  </si>
  <si>
    <t>Maska supraglotická č. 5 8205</t>
  </si>
  <si>
    <t>ZB043</t>
  </si>
  <si>
    <t>Kanyla venózní perfuzní jednostupňová TFM022L</t>
  </si>
  <si>
    <t>ZB240</t>
  </si>
  <si>
    <t>Sání perikardiální-dlp pericardial jumps 12010</t>
  </si>
  <si>
    <t>ZB244</t>
  </si>
  <si>
    <t>Kanyla venózní perfuzní jednostupňová TFM032L</t>
  </si>
  <si>
    <t>ZB297</t>
  </si>
  <si>
    <t>Podložka cortex 20 12x16 bal. á 2 ks 103011664252</t>
  </si>
  <si>
    <t>ZB324</t>
  </si>
  <si>
    <t>Plegie cílená á 20 ks 30012</t>
  </si>
  <si>
    <t>ZB343</t>
  </si>
  <si>
    <t>List pilový GB135R</t>
  </si>
  <si>
    <t>ZB357</t>
  </si>
  <si>
    <t>Pásek adapter coronary perfusion typ Y 10004</t>
  </si>
  <si>
    <t>ZB365</t>
  </si>
  <si>
    <t>Kanyla aortální glide EZC21TA</t>
  </si>
  <si>
    <t>ZB376</t>
  </si>
  <si>
    <t>Kanyla endobronchiální pravá 39FG 197-39R</t>
  </si>
  <si>
    <t>ZB380</t>
  </si>
  <si>
    <t>Kanyla venózní dvoustupňová TF3343OA</t>
  </si>
  <si>
    <t>ZB457</t>
  </si>
  <si>
    <t>Elektroda ke koagulaci á 12 ks 0014A</t>
  </si>
  <si>
    <t>ZB547</t>
  </si>
  <si>
    <t>Rezervoár cats blood scll. 9108471</t>
  </si>
  <si>
    <t>ZB698</t>
  </si>
  <si>
    <t>Kanyla koronární 4,0 mm bal. á 10 ks 225797</t>
  </si>
  <si>
    <t>ZB790</t>
  </si>
  <si>
    <t>Hadice k flokaru ats suction line 9108481</t>
  </si>
  <si>
    <t>ZB853</t>
  </si>
  <si>
    <t>Kanyla venózní perfuzní jednostupňová TFM030L</t>
  </si>
  <si>
    <t>ZB952</t>
  </si>
  <si>
    <t>Plegie cílená á 20 ks 30010</t>
  </si>
  <si>
    <t>ZC721</t>
  </si>
  <si>
    <t>Filtr prachový pro kanystr ADU 427001400</t>
  </si>
  <si>
    <t>ZC754</t>
  </si>
  <si>
    <t>Čepelka skalpelová 21 BB521</t>
  </si>
  <si>
    <t>ZC873</t>
  </si>
  <si>
    <t>Filtr iso-gard přímý bal. á 25 ks 19211</t>
  </si>
  <si>
    <t>ZC940</t>
  </si>
  <si>
    <t>Pumpa centrifugální 050-300-000</t>
  </si>
  <si>
    <t>ZD032</t>
  </si>
  <si>
    <t>Kanyla aortální 24Fr ACP024B</t>
  </si>
  <si>
    <t>ZD920</t>
  </si>
  <si>
    <t>Klip horizon S-WIDE 30 x 6 bal. á 180 ks HZ1201</t>
  </si>
  <si>
    <t>ZE275</t>
  </si>
  <si>
    <t>Kanyla venózní perfuzní jednostupňová TFM034L</t>
  </si>
  <si>
    <t>ZE502</t>
  </si>
  <si>
    <t>Videolaryngoskop Airtraq č.3 A-011</t>
  </si>
  <si>
    <t>ZE503</t>
  </si>
  <si>
    <t>Videolaryngoskop Airtraq č.2 A-021</t>
  </si>
  <si>
    <t>ZE536</t>
  </si>
  <si>
    <t>Kanyla koronární 6,0 mm 215810</t>
  </si>
  <si>
    <t>ZE538</t>
  </si>
  <si>
    <t>Spojka Megkof 1/4-1/4 3300</t>
  </si>
  <si>
    <t>ZE548</t>
  </si>
  <si>
    <t>Kanyla arteriální femorální fem-flex FEMII018A</t>
  </si>
  <si>
    <t>ZE552</t>
  </si>
  <si>
    <t>Kanyla arteriální s dilatátorem fem-flex á 5 ks TFA02425</t>
  </si>
  <si>
    <t>ZE554</t>
  </si>
  <si>
    <t>Kanyla venózní femorální VFEM024</t>
  </si>
  <si>
    <t>ZE555</t>
  </si>
  <si>
    <t>Kanyla venózní femorální VFEM022</t>
  </si>
  <si>
    <t>ZE556</t>
  </si>
  <si>
    <t>Kanyla venózní femorální VFEM020</t>
  </si>
  <si>
    <t>ZE648</t>
  </si>
  <si>
    <t>Klip horizon M 30 x 6 bal. á 180 ks HZ2200</t>
  </si>
  <si>
    <t>ZF564</t>
  </si>
  <si>
    <t>Hadička k měření tlaku v mimotělním oběhu SC-87265_CZ</t>
  </si>
  <si>
    <t>ZG002</t>
  </si>
  <si>
    <t>Sání perikardiální SU 29602</t>
  </si>
  <si>
    <t>ZG011</t>
  </si>
  <si>
    <t>Kanyla venózní femorální DVFEM018</t>
  </si>
  <si>
    <t>ZG129</t>
  </si>
  <si>
    <t>Hlavice biomedicus M422204A</t>
  </si>
  <si>
    <t>ZG134</t>
  </si>
  <si>
    <t>Katetr močový nelaton CH14 pro měření teploty 179360-000140</t>
  </si>
  <si>
    <t>ZG264</t>
  </si>
  <si>
    <t>Plegie cílená pacičky 30050</t>
  </si>
  <si>
    <t>ZG480</t>
  </si>
  <si>
    <t>Kauter DCFT pálení do protéz á 10 ks</t>
  </si>
  <si>
    <t>ZG848</t>
  </si>
  <si>
    <t>Děrovač aorty bal. á 6 ks 8886822740</t>
  </si>
  <si>
    <t>ZH576</t>
  </si>
  <si>
    <t>Konektor 1/2X3/8X3/8 HY 0268</t>
  </si>
  <si>
    <t>ZJ746</t>
  </si>
  <si>
    <t>Spojka 3/8 - 1/4 bal. á 25 ks MEGK1H4300</t>
  </si>
  <si>
    <t>ZL514</t>
  </si>
  <si>
    <t>Hadička k měření tlaku S2589</t>
  </si>
  <si>
    <t>ZL515</t>
  </si>
  <si>
    <t>Spojka Y 1/2-3/8-3/8 á 25 ks MEYK1H5440</t>
  </si>
  <si>
    <t>ZL623</t>
  </si>
  <si>
    <t>Klipovač horizon open S-WIDE 20 cm zahnutý HZ137082</t>
  </si>
  <si>
    <t>ZL624</t>
  </si>
  <si>
    <t>Klipovač horizon open M 20 cm zahnutý HZ237081</t>
  </si>
  <si>
    <t>KC606</t>
  </si>
  <si>
    <t>mhv regent SJM, 21AGFN-756</t>
  </si>
  <si>
    <t>KC619</t>
  </si>
  <si>
    <t>mhv masters SJM, 23MJ-501</t>
  </si>
  <si>
    <t>KC620</t>
  </si>
  <si>
    <t>mhv masters SJM, 31MJ-501</t>
  </si>
  <si>
    <t>KC621</t>
  </si>
  <si>
    <t>mhv konduit SJM 23VAVGJ-515</t>
  </si>
  <si>
    <t>KC706</t>
  </si>
  <si>
    <t>ring annulo.tricuspid 4900T34</t>
  </si>
  <si>
    <t>KC709</t>
  </si>
  <si>
    <t>ring holder mitral 4450M28</t>
  </si>
  <si>
    <t>KH212</t>
  </si>
  <si>
    <t xml:space="preserve">chlopeň aortální regent 17AGFN-756 </t>
  </si>
  <si>
    <t>ZB153</t>
  </si>
  <si>
    <t>Vosk kostní Knochenwasch 2,5G 1029754</t>
  </si>
  <si>
    <t>ZD033</t>
  </si>
  <si>
    <t>Protéza cévní hemashield 28/15 175128</t>
  </si>
  <si>
    <t>ZH839</t>
  </si>
  <si>
    <t>Protéza cévní hemashield gold 8/20cm IGK0008-20</t>
  </si>
  <si>
    <t>KC605</t>
  </si>
  <si>
    <t>mhv regent SJM, 19AGFN-756</t>
  </si>
  <si>
    <t>KC607</t>
  </si>
  <si>
    <t>mhv regent SJM, 23AGFN-756</t>
  </si>
  <si>
    <t>KC608</t>
  </si>
  <si>
    <t>mhv regent SJM, 25AGFN-756</t>
  </si>
  <si>
    <t>KC613</t>
  </si>
  <si>
    <t>mhv masters SJM, 25MJ-501</t>
  </si>
  <si>
    <t>KC614</t>
  </si>
  <si>
    <t>mhv masters SJM, 27MJ-501</t>
  </si>
  <si>
    <t>KC615</t>
  </si>
  <si>
    <t>mhv masters SJM, 29MJ-501</t>
  </si>
  <si>
    <t>KC616</t>
  </si>
  <si>
    <t>graft aortální 25CAVGJ-515</t>
  </si>
  <si>
    <t>KC618</t>
  </si>
  <si>
    <t>záplata Biocor SJM B40-10 x 6 C0510</t>
  </si>
  <si>
    <t>KC705</t>
  </si>
  <si>
    <t>ring annulo.tricuspid 4900T32</t>
  </si>
  <si>
    <t>KC707</t>
  </si>
  <si>
    <t>ring annulo.tricuspid 4900T36</t>
  </si>
  <si>
    <t>KC708</t>
  </si>
  <si>
    <t>ring holder mitral 4450M26</t>
  </si>
  <si>
    <t>KC710</t>
  </si>
  <si>
    <t>ring holder mitral 4450M30</t>
  </si>
  <si>
    <t>KC712</t>
  </si>
  <si>
    <t>ring holder mitral 4450M34</t>
  </si>
  <si>
    <t>KF234</t>
  </si>
  <si>
    <t>cévní náhrada bio valsalva 25 mm VC3325</t>
  </si>
  <si>
    <t>ZC165</t>
  </si>
  <si>
    <t>Protéza cévní hemashield 18/15 175118</t>
  </si>
  <si>
    <t>ZF683</t>
  </si>
  <si>
    <t>Dlaha sternální 2,4 mm pro tělo sterna 460.024S</t>
  </si>
  <si>
    <t>ZF684</t>
  </si>
  <si>
    <t>Dlaha sternální uzamykatelná 2,4 mm 460.023</t>
  </si>
  <si>
    <t>ZF685</t>
  </si>
  <si>
    <t>Šroub samořezný unilock sternální 10 mm 04.501.110</t>
  </si>
  <si>
    <t>ZF686</t>
  </si>
  <si>
    <t>Šroub samořezný unilock sternální 12 mm 04.501.112</t>
  </si>
  <si>
    <t>ZG486</t>
  </si>
  <si>
    <t>Dlaha sternální uzamykatelná 2,4 mm 460.019</t>
  </si>
  <si>
    <t>ZH165</t>
  </si>
  <si>
    <t>Protéza cévní InterGard knitted 6/20cm IGK0006-20</t>
  </si>
  <si>
    <t>ZH558</t>
  </si>
  <si>
    <t>Šroub samořezný unilock sternální 14 mm 04.501.114</t>
  </si>
  <si>
    <t>ZH559</t>
  </si>
  <si>
    <t>Šroub samořezný unilock sternální 16 mm 04.501.116</t>
  </si>
  <si>
    <t>ZH560</t>
  </si>
  <si>
    <t>Šroub samořezný unilock sternální 18 mm 04.501.118</t>
  </si>
  <si>
    <t>ZI132</t>
  </si>
  <si>
    <t>Dlaha sternální 2,4 mm pro tělo sterna 460.045</t>
  </si>
  <si>
    <t>ZI865</t>
  </si>
  <si>
    <t>Protéza cévní hemashield, 38/15 cm 75138P</t>
  </si>
  <si>
    <t>KD593</t>
  </si>
  <si>
    <t>cévka nelaton Ch12 MPI:110012</t>
  </si>
  <si>
    <t>KD594</t>
  </si>
  <si>
    <t>cévka nelaton Ch14 MPI:110014</t>
  </si>
  <si>
    <t>KD595</t>
  </si>
  <si>
    <t>cévka nelaton Ch16 MPI:110016</t>
  </si>
  <si>
    <t>ZA199</t>
  </si>
  <si>
    <t>Katetr CVC  3 lumen 7Fr s antimikrob.úprav. á 5 ks NM-22703</t>
  </si>
  <si>
    <t>ZB325</t>
  </si>
  <si>
    <t>Shunt intracoronary 1,50 mm á 5 ks 31150</t>
  </si>
  <si>
    <t>ZC627</t>
  </si>
  <si>
    <t>Balón kontrapulzační 40CC/7,5Fr IAB-05840-LWS</t>
  </si>
  <si>
    <t>ZC630</t>
  </si>
  <si>
    <t>Katetr 3 cestný set EU-12853-IMIN</t>
  </si>
  <si>
    <t>ZC636</t>
  </si>
  <si>
    <t>Katetr vent 17Fr 35 cm E061</t>
  </si>
  <si>
    <t>KG690</t>
  </si>
  <si>
    <t>katetr vasoview hemopro, ous C-VH-3000-W</t>
  </si>
  <si>
    <t>KH264</t>
  </si>
  <si>
    <t>disekční systém djumbodis 4</t>
  </si>
  <si>
    <t>ZA211</t>
  </si>
  <si>
    <t>Shunt sensor (čidlo pro CDI500) 510H</t>
  </si>
  <si>
    <t>ZA232</t>
  </si>
  <si>
    <t>Katetr fogarty okluzní 80 cm,14F 62080814F</t>
  </si>
  <si>
    <t>ZB583</t>
  </si>
  <si>
    <t>Shunt intracoronary 1,75 mm á 5 ks 31175</t>
  </si>
  <si>
    <t>ZC626</t>
  </si>
  <si>
    <t>Balón kontrapulzační 30CC/7,5Fr IAB-05830-LWS</t>
  </si>
  <si>
    <t>ZE312</t>
  </si>
  <si>
    <t>Shunt intracoronary 1,25 mm á 5 ks 31125</t>
  </si>
  <si>
    <t>ZH963</t>
  </si>
  <si>
    <t>Katetr fogarty okluzní 80 cm,22F 62080822F</t>
  </si>
  <si>
    <t>ZC658</t>
  </si>
  <si>
    <t>Hemo clip plus small with Tape WK533835</t>
  </si>
  <si>
    <t>KD749</t>
  </si>
  <si>
    <t>nůžky fokus FCS9</t>
  </si>
  <si>
    <t>ZB627</t>
  </si>
  <si>
    <t>Hemo clip medium 533800</t>
  </si>
  <si>
    <t>ZL481</t>
  </si>
  <si>
    <t>Hemoclip plus medium 8" applier WK533110</t>
  </si>
  <si>
    <t>ZC966</t>
  </si>
  <si>
    <t>Set vavd-sada připoj. hadic 500050,á 10 ks,JH10.22807</t>
  </si>
  <si>
    <t>ZK340</t>
  </si>
  <si>
    <t>Set collectionTX cardio 04266</t>
  </si>
  <si>
    <t>ZA244</t>
  </si>
  <si>
    <t>Set hemofiltrační incl. BC 140 plus bal. á 10 ks P-0400</t>
  </si>
  <si>
    <t>ZA260</t>
  </si>
  <si>
    <t>Set k proplachu-adapter kardioplegický CDS004S</t>
  </si>
  <si>
    <t>ZA870</t>
  </si>
  <si>
    <t>Set bez kontr.vakua Yankauer 34092182</t>
  </si>
  <si>
    <t>ZE557</t>
  </si>
  <si>
    <t>Set zavaděcí perkutánní arteriální fem-flex PIKA</t>
  </si>
  <si>
    <t>ZE558</t>
  </si>
  <si>
    <t>Set zavaděcí perkutální venozní fem-flex PIKV</t>
  </si>
  <si>
    <t>ZK337</t>
  </si>
  <si>
    <t xml:space="preserve">Set procedure TX175 04256                             </t>
  </si>
  <si>
    <t>ZA853</t>
  </si>
  <si>
    <t>Šití prolen bl 5/0 bal. á 12 ks W8830</t>
  </si>
  <si>
    <t>ZB145</t>
  </si>
  <si>
    <t>Šití premicron zelený 3/0 bal. á 36 ks C0026815</t>
  </si>
  <si>
    <t>ZB146</t>
  </si>
  <si>
    <t>Šití premicron 5/0 bal. á 36 ks C0026903</t>
  </si>
  <si>
    <t>ZB154</t>
  </si>
  <si>
    <t>Šití premilene 5/0 bal. á 36 ks C0090012</t>
  </si>
  <si>
    <t>ZB155</t>
  </si>
  <si>
    <t>Šití premilene 4/0 bal. á 36 ks C0090013</t>
  </si>
  <si>
    <t>ZB280</t>
  </si>
  <si>
    <t>Šití prolen bl 2/0 bal. á 12 ks W8937</t>
  </si>
  <si>
    <t>ZB284</t>
  </si>
  <si>
    <t>Šití prolen 4/0 bal. á 12 ks W8935</t>
  </si>
  <si>
    <t>ZB537</t>
  </si>
  <si>
    <t>Šití prolen bl 7/0 bal. á 36 ks EH8020H</t>
  </si>
  <si>
    <t>ZB593</t>
  </si>
  <si>
    <t>Šití prolen 6/0 bal. á 36 ks 8711H</t>
  </si>
  <si>
    <t>ZB608</t>
  </si>
  <si>
    <t>Šití premicron zelený 2/0 bal. á 36 ks C0026057</t>
  </si>
  <si>
    <t>ZB609</t>
  </si>
  <si>
    <t>Šití premicron zelený 2/0 bal. á 36 ks C0026026</t>
  </si>
  <si>
    <t>ZB610</t>
  </si>
  <si>
    <t>Šití premicron zelený 3/0 bal. á 36 ks C0026005</t>
  </si>
  <si>
    <t>ZB717</t>
  </si>
  <si>
    <t>Šití prolen bl 4/0 bal. á 12 ks W8845</t>
  </si>
  <si>
    <t>ZF434</t>
  </si>
  <si>
    <t>Šití terylene 1USP 22006</t>
  </si>
  <si>
    <t>ZH325</t>
  </si>
  <si>
    <t>Šití cardioflon 0 19R35A</t>
  </si>
  <si>
    <t>ZJ183</t>
  </si>
  <si>
    <t>Šití optime 0 kožní bal. á 36 ks 18S35F</t>
  </si>
  <si>
    <t>ZJ662</t>
  </si>
  <si>
    <t>Šití optime 3/0 18S20M</t>
  </si>
  <si>
    <t>ZJ663</t>
  </si>
  <si>
    <t>Šití optime 2/0 18S30H</t>
  </si>
  <si>
    <t>ZA249</t>
  </si>
  <si>
    <t>Šití prolen bl 5/0 bal. á 12 ks W8556</t>
  </si>
  <si>
    <t>ZA866</t>
  </si>
  <si>
    <t>Šití prolen bl 6/0 bal. á 12 ks W8802</t>
  </si>
  <si>
    <t>ZA911</t>
  </si>
  <si>
    <t>Šití dafilon modrý 2/0 bal. á 36 ks C0932477</t>
  </si>
  <si>
    <t>ZB015</t>
  </si>
  <si>
    <t>Šití premilene 3/0 bal. á 36 ks C2090908</t>
  </si>
  <si>
    <t>ZB129</t>
  </si>
  <si>
    <t>Šití prolen 2/0 se40j. bal. á 12 ks W8852</t>
  </si>
  <si>
    <t>ZB148</t>
  </si>
  <si>
    <t>Šití premicron zelený 2/0 bal. á 36 ks C0026036</t>
  </si>
  <si>
    <t>ZB149</t>
  </si>
  <si>
    <t>Šití premicron Z/B 2/0 bal. á 24 ks B0027720</t>
  </si>
  <si>
    <t>ZB150</t>
  </si>
  <si>
    <t>Šití premicron Z/B 2/0 bal. á 24 ks B0027711</t>
  </si>
  <si>
    <t>ZB283</t>
  </si>
  <si>
    <t>Šití prolen bl 3/0 bal. á 12 ks W8844</t>
  </si>
  <si>
    <t>ZB286</t>
  </si>
  <si>
    <t>Šití prolen bl 7/0 bal. á 12 ks W8704</t>
  </si>
  <si>
    <t>ZB287</t>
  </si>
  <si>
    <t>Šití prolen 8/0 bal. á 12 ks W2777</t>
  </si>
  <si>
    <t>ZB514</t>
  </si>
  <si>
    <t>Šití tip cleaner bal. á 36 ks 4315</t>
  </si>
  <si>
    <t>ZB555</t>
  </si>
  <si>
    <t>Šití prolen bl 3/0 bal. á 12 ks W8522</t>
  </si>
  <si>
    <t>ZB617</t>
  </si>
  <si>
    <t>Šití prolen bl 4/0 bal. á 12 ks W8761</t>
  </si>
  <si>
    <t>ZB663</t>
  </si>
  <si>
    <t>Šití prolen bl 5/0 bal. á 12 ks W8721</t>
  </si>
  <si>
    <t>ZB718</t>
  </si>
  <si>
    <t>Šití prolen bl 4/0 bal. á 12 ks W8840</t>
  </si>
  <si>
    <t>ZB981</t>
  </si>
  <si>
    <t>Šití premicron bal. á 36 ks C0026905</t>
  </si>
  <si>
    <t>ZD385</t>
  </si>
  <si>
    <t>Šití premilene 2/0 bal. á 36 ks C0090909</t>
  </si>
  <si>
    <t>ZD449</t>
  </si>
  <si>
    <t>Šití prolen 3/0 se40j. bal. á 12 ks W8851</t>
  </si>
  <si>
    <t>ZE190</t>
  </si>
  <si>
    <t>Pásek na sternum á 12 ks EH395</t>
  </si>
  <si>
    <t>ZE343</t>
  </si>
  <si>
    <t>Steh gore-tex CV-4 TH22</t>
  </si>
  <si>
    <t>ZE529</t>
  </si>
  <si>
    <t>Šití premilene 4/0 bal. á 36 ks C0090338</t>
  </si>
  <si>
    <t>ZG826</t>
  </si>
  <si>
    <t>Šití cardioxyl s 26j 73P30F</t>
  </si>
  <si>
    <t>ZH803</t>
  </si>
  <si>
    <t>Šití prolen bl 6/0 bal. á 12 ks W8597</t>
  </si>
  <si>
    <t>ZI467</t>
  </si>
  <si>
    <t>Šití monoplus fialový bal. á 24 ks B0024091</t>
  </si>
  <si>
    <t>ZI468</t>
  </si>
  <si>
    <t>Šití cardioflon 3/0 19004</t>
  </si>
  <si>
    <t>ZI869</t>
  </si>
  <si>
    <t>Šití cardioflon 2/0 19R30A</t>
  </si>
  <si>
    <t>ZI870</t>
  </si>
  <si>
    <t>Šití premicron zelený bal. á 36 ks 5/0 C0026843</t>
  </si>
  <si>
    <t>ZJ181</t>
  </si>
  <si>
    <t>Šití optime 2/0 kožní bal. á 36 ks 18S30K</t>
  </si>
  <si>
    <t>ZJ325</t>
  </si>
  <si>
    <t>Šití optime 2/0 ba. á 36 ks 18G30H</t>
  </si>
  <si>
    <t>ZJ661</t>
  </si>
  <si>
    <t>Šití optime 3/0 18S20N</t>
  </si>
  <si>
    <t>ZK452</t>
  </si>
  <si>
    <t>Šití optime 3/0 18S20K</t>
  </si>
  <si>
    <t>ZK717</t>
  </si>
  <si>
    <t>Šití optime 0 18R35A</t>
  </si>
  <si>
    <t>ZA258</t>
  </si>
  <si>
    <t>Jehla na plegii AR014VC</t>
  </si>
  <si>
    <t>ZA360</t>
  </si>
  <si>
    <t>Jehla sterican 0,5 x 25 mm oranžová 9186158</t>
  </si>
  <si>
    <t>ZB168</t>
  </si>
  <si>
    <t>Jehla chirurgická B10</t>
  </si>
  <si>
    <t>ZB206</t>
  </si>
  <si>
    <t>Jehla chirurgická G6</t>
  </si>
  <si>
    <t>ZB248</t>
  </si>
  <si>
    <t>Jehla chirurgická G7</t>
  </si>
  <si>
    <t>ZB460</t>
  </si>
  <si>
    <t>Jehla chirurgicka G8</t>
  </si>
  <si>
    <t>ZB478</t>
  </si>
  <si>
    <t>Jehla chirurgická B11</t>
  </si>
  <si>
    <t>ZB996</t>
  </si>
  <si>
    <t>Jehla chirurgická B9</t>
  </si>
  <si>
    <t>ZK199</t>
  </si>
  <si>
    <t>Jehla redon ostře zahnutá CH 10 BN913R</t>
  </si>
  <si>
    <t>ZB205</t>
  </si>
  <si>
    <t>Jehla chirurgická G4</t>
  </si>
  <si>
    <t>ZB260</t>
  </si>
  <si>
    <t>Jehla chirurgická G5</t>
  </si>
  <si>
    <t>ZB276</t>
  </si>
  <si>
    <t>Jehla chirurgická B8</t>
  </si>
  <si>
    <t>ZF984</t>
  </si>
  <si>
    <t>Jehla chirurgická B7</t>
  </si>
  <si>
    <t>ZE992</t>
  </si>
  <si>
    <t>Rukavice operační ansell sensi - touch vel. 6,0 bal. á 40 párů 8050151</t>
  </si>
  <si>
    <t>ZE993</t>
  </si>
  <si>
    <t>Rukavice operační ansell sensi - touch vel. 6,5 bal. á 40 párů 8050152</t>
  </si>
  <si>
    <t>ZF431</t>
  </si>
  <si>
    <t>Rukavice operační gammex PF sensitive vel. 7,5 353195</t>
  </si>
  <si>
    <t>ZK474</t>
  </si>
  <si>
    <t>Rukavice operační latexové s pudrem ansell medigrip plus vel. 6,5 302923</t>
  </si>
  <si>
    <t>ZK683</t>
  </si>
  <si>
    <t>Rukavice operační gammex PF sensitive vel. 7,0 353194</t>
  </si>
  <si>
    <t>ZL425</t>
  </si>
  <si>
    <t>Rukavice operační ansell sensi - touch vel. 7,0 bal. á 40 párů 8050153</t>
  </si>
  <si>
    <t>ZL426</t>
  </si>
  <si>
    <t>Rukavice operační ansell sensi - touch vel. 7,5 bal. á 40 párů 8050154</t>
  </si>
  <si>
    <t>ZL427</t>
  </si>
  <si>
    <t>Rukavice operační ansell sensi - touch vel. 8,0 bal. á 40 párů 8050155</t>
  </si>
  <si>
    <t>ZF432</t>
  </si>
  <si>
    <t>Rukavice operační gammex PF sensitive vel. 8,0 353196</t>
  </si>
  <si>
    <t>ZJ718</t>
  </si>
  <si>
    <t>Rukavice operační gammex PF sensitive vel. 6,5 353193</t>
  </si>
  <si>
    <t>ZJ719</t>
  </si>
  <si>
    <t>Rukavice operační gammex PF sensitive vel. 6,0 353192</t>
  </si>
  <si>
    <t>KG691</t>
  </si>
  <si>
    <t>set pls ecmo dlouhodobé životní podpory JH10.27818</t>
  </si>
  <si>
    <t>ZE952</t>
  </si>
  <si>
    <t>Kanyla arteriální femorální fem-flex FEMI016A</t>
  </si>
  <si>
    <t xml:space="preserve">Týdenní plán lékařských pracovních hodin nutný k zajištění provozu pracoviště - VÝKON (zůčtované hodiny v rámci úvazku + nad rámec úvazku ve sloupcích 8,9) </t>
  </si>
  <si>
    <t>107 - Pracoviště kardiologie</t>
  </si>
  <si>
    <t>505 - Pracoviště kardiochirurgie</t>
  </si>
  <si>
    <t>107</t>
  </si>
  <si>
    <t>V</t>
  </si>
  <si>
    <t>09119</t>
  </si>
  <si>
    <t xml:space="preserve">ODBĚR KRVE ZE ŽÍLY U DOSPĚLÉHO NEBO DÍTĚTE NAD 10 </t>
  </si>
  <si>
    <t>09511</t>
  </si>
  <si>
    <t xml:space="preserve">MINIMÁLNÍ KONTAKT LÉKAŘE S PACIENTEM              </t>
  </si>
  <si>
    <t>17021</t>
  </si>
  <si>
    <t xml:space="preserve">KOMPLEXNÍ VYŠETŘENÍ KARDIOLOGEM                   </t>
  </si>
  <si>
    <t>17022</t>
  </si>
  <si>
    <t xml:space="preserve">CÍLENÉ VYŠETŘENÍ KARDIOLOGEM                      </t>
  </si>
  <si>
    <t>17023</t>
  </si>
  <si>
    <t xml:space="preserve">KONTROLNÍ VYŠETŘENÍ KARDIOLOGEM                   </t>
  </si>
  <si>
    <t>17111</t>
  </si>
  <si>
    <t xml:space="preserve">EKG VYŠETŘENÍ SPECIALISTOU                        </t>
  </si>
  <si>
    <t>17240</t>
  </si>
  <si>
    <t xml:space="preserve">HOLTEROVSKÉ VYŠETŘENÍ                             </t>
  </si>
  <si>
    <t>17260</t>
  </si>
  <si>
    <t xml:space="preserve">ZÁKLADNÍ ECHOKARDIOGRAFICKÉ VYŠETŘENÍ             </t>
  </si>
  <si>
    <t>17261</t>
  </si>
  <si>
    <t xml:space="preserve">SPECIALIZOVANÉ ECHOKARDIOGRAFICKÉ VYŠETŘENÍ       </t>
  </si>
  <si>
    <t>17263</t>
  </si>
  <si>
    <t xml:space="preserve">SPECIALIZOVANÁ KONTRASTNÍ ECHOKARDIOGRAFIE        </t>
  </si>
  <si>
    <t>17264</t>
  </si>
  <si>
    <t xml:space="preserve">ZAVEDENÍ JÍCNOVÉ ECHOKARDIOGRAFICKÉ SONDY         </t>
  </si>
  <si>
    <t>17266</t>
  </si>
  <si>
    <t>SPECIALIZOVANÁ ZÁTĚŽOVÁ ECHOKARDIOGRAFIE FARMAKOLO</t>
  </si>
  <si>
    <t>17273</t>
  </si>
  <si>
    <t xml:space="preserve">VYSOCE SPECIALIZOVANÁ KONTRASTNÍ ECHOKARDIOGRAFIE </t>
  </si>
  <si>
    <t>89517</t>
  </si>
  <si>
    <t>UZ DUPLEXNÍ VYŠETŘENÍ DVOU A VÍCE CÉV, T. J. MORFO</t>
  </si>
  <si>
    <t>505</t>
  </si>
  <si>
    <t>09115</t>
  </si>
  <si>
    <t>ODBĚR BIOLOGICKÉHO MATERIÁLU JINÉHO NEŽ KREV NA KV</t>
  </si>
  <si>
    <t>09215</t>
  </si>
  <si>
    <t xml:space="preserve">INJEKCE I. M., S. C., I. D.                       </t>
  </si>
  <si>
    <t>09233</t>
  </si>
  <si>
    <t xml:space="preserve">INJEKČNÍ OKRSKOVÁ ANESTÉZIE                       </t>
  </si>
  <si>
    <t>09237</t>
  </si>
  <si>
    <t>OŠETŘENÍ A PŘEVAZ RÁNY VČETNĚ OŠETŘENÍ KOŽNÍCH A P</t>
  </si>
  <si>
    <t>09241</t>
  </si>
  <si>
    <t>OŠETŘENÍ A PŘEVAZ RÁNY, KOŽNÍCH A PODKOŽNÍCH AFEKC</t>
  </si>
  <si>
    <t>09523</t>
  </si>
  <si>
    <t xml:space="preserve">EDUKAČNÍ POHOVOR LÉKAŘE S NEMOCNÝM ČI RODINOU     </t>
  </si>
  <si>
    <t>11021</t>
  </si>
  <si>
    <t xml:space="preserve">KOMPLEXNÍ VYŠETŘENÍ INTERNISTOU                   </t>
  </si>
  <si>
    <t>11022</t>
  </si>
  <si>
    <t xml:space="preserve">CÍLENÉ VYŠETŘENÍ INTERNISTOU                      </t>
  </si>
  <si>
    <t>17271</t>
  </si>
  <si>
    <t>VYSOCE SPECIALIZOVANÉ ECHOKARDIOGRAFICKÉ VYŠETŘENÍ</t>
  </si>
  <si>
    <t>51012</t>
  </si>
  <si>
    <t xml:space="preserve">CÍLENÉ VYŠETŘENÍ VŠEOBECNÝM CHIRURGEM 1           </t>
  </si>
  <si>
    <t>51013</t>
  </si>
  <si>
    <t xml:space="preserve">KONTROLNÍ VYŠETŘENÍ VŠEOBECNÝM CHIRURGEM 1        </t>
  </si>
  <si>
    <t>51021</t>
  </si>
  <si>
    <t xml:space="preserve">KOMPLEXNÍ VYŠETŘENÍ CHIRURGEM                     </t>
  </si>
  <si>
    <t>51023</t>
  </si>
  <si>
    <t xml:space="preserve">KONTROLNÍ VYŠETŘENÍ CHIRURGEM                     </t>
  </si>
  <si>
    <t>51821</t>
  </si>
  <si>
    <t xml:space="preserve">CHIRURGICKÉ ODSTRANĚNÍ CIZÍHO TĚLESA              </t>
  </si>
  <si>
    <t>51825</t>
  </si>
  <si>
    <t xml:space="preserve">SEKUNDÁRNÍ SUTURA RÁNY                            </t>
  </si>
  <si>
    <t>55021</t>
  </si>
  <si>
    <t xml:space="preserve">KOMPLEXNÍ VYŠETŘENÍ KARDIOCHIRURGEM               </t>
  </si>
  <si>
    <t>55023</t>
  </si>
  <si>
    <t xml:space="preserve">KONTROLNÍ VYŠETŘENÍ KARDIOCHIRURGEM               </t>
  </si>
  <si>
    <t>57243</t>
  </si>
  <si>
    <t xml:space="preserve">HRUDNÍ PUNKCE                                     </t>
  </si>
  <si>
    <t>01 - I. Interní klinika - kardiologická</t>
  </si>
  <si>
    <t>02 - II. Interní klinika - gastro-enterologická a hepatologická</t>
  </si>
  <si>
    <t>03 - III. Interní klinika - nefrologická, revmatologická a endokrinologická</t>
  </si>
  <si>
    <t>04 - I. Chirurgická klinika</t>
  </si>
  <si>
    <t>05 - II. Chirurgická klinika</t>
  </si>
  <si>
    <t>06 - Neurochirurgická klinika</t>
  </si>
  <si>
    <t>07 - Klinika anesteziologie a resuscitace a intenzivní medicíny</t>
  </si>
  <si>
    <t>08 - Porodnicko-gynekologická klinika</t>
  </si>
  <si>
    <t>11 - Ortopedická klinika</t>
  </si>
  <si>
    <t>16 - Klinika plicních nemocí a tuber.</t>
  </si>
  <si>
    <t>17 - Neurologická klinika</t>
  </si>
  <si>
    <t>18 - Klinika psychiatrie</t>
  </si>
  <si>
    <t>21 - Onkologická klinika</t>
  </si>
  <si>
    <t>30 - Oddělení geriatrie</t>
  </si>
  <si>
    <t>31 - Traumatologické oddělení</t>
  </si>
  <si>
    <t>32 - Hemato-onkologická klinika</t>
  </si>
  <si>
    <t>50 - Kardiochirurgická klinika</t>
  </si>
  <si>
    <t>59 - Oddělení int. péče chirurg. oborů</t>
  </si>
  <si>
    <t>01</t>
  </si>
  <si>
    <t>51022</t>
  </si>
  <si>
    <t xml:space="preserve">CÍLENÉ VYŠETŘENÍ CHIRURGEM                        </t>
  </si>
  <si>
    <t>55022</t>
  </si>
  <si>
    <t xml:space="preserve">CÍLENÉ VYŠETŘENÍ KARDIOCHIRURGEM                  </t>
  </si>
  <si>
    <t>02</t>
  </si>
  <si>
    <t>03</t>
  </si>
  <si>
    <t>04</t>
  </si>
  <si>
    <t>05</t>
  </si>
  <si>
    <t>06</t>
  </si>
  <si>
    <t>07</t>
  </si>
  <si>
    <t>08</t>
  </si>
  <si>
    <t>11</t>
  </si>
  <si>
    <t>16</t>
  </si>
  <si>
    <t>17</t>
  </si>
  <si>
    <t>18</t>
  </si>
  <si>
    <t>21</t>
  </si>
  <si>
    <t>30</t>
  </si>
  <si>
    <t>31</t>
  </si>
  <si>
    <t>32</t>
  </si>
  <si>
    <t>17233</t>
  </si>
  <si>
    <t xml:space="preserve">DOČASNÁ SRDEČNÍ STIMULACE                         </t>
  </si>
  <si>
    <t>17244</t>
  </si>
  <si>
    <t xml:space="preserve">24-HODINOVÉ TELEMETRICKÉ SLEDOVÁNÍ MIMO JIP       </t>
  </si>
  <si>
    <t>17520</t>
  </si>
  <si>
    <t xml:space="preserve">KARDIOVERSE ELEKTRICKÁ (NIKOLIV PŘI RESUSCITACI)  </t>
  </si>
  <si>
    <t>55211</t>
  </si>
  <si>
    <t>IMPLANTACE KARDIOSTIMULÁTORU PRO JEDNODUTINOVOU KA</t>
  </si>
  <si>
    <t>55213</t>
  </si>
  <si>
    <t>PRIMOIMPLANTACE KARDIOSTIMULÁTORU PRO DVOUDUTINOVO</t>
  </si>
  <si>
    <t>5F1</t>
  </si>
  <si>
    <t>51239</t>
  </si>
  <si>
    <t xml:space="preserve">RADIKÁLNÍ EXSTIRPACE AXILÁRNÍCH NEBO INQUINÁLNÍCH </t>
  </si>
  <si>
    <t>51343</t>
  </si>
  <si>
    <t>LOKÁLNÍ EXCIZE JATER NEBO OŠETŘENÍ MALÉ TRHLINY JA</t>
  </si>
  <si>
    <t>51353</t>
  </si>
  <si>
    <t>PUNKCE, ODSÁTÍ TENKÉHO STŘEVA, MANIPULACE SE STŘEV</t>
  </si>
  <si>
    <t>51367</t>
  </si>
  <si>
    <t>APENDEKTOMIE NEBO OPERAČNÍ DRENÁŽ PERIAPENDIKULÁRN</t>
  </si>
  <si>
    <t>54120</t>
  </si>
  <si>
    <t>ANEURYSMA BŘIŠNÍ AORTY (NÁHRADA BIFURKAČNÍ PROTÉZO</t>
  </si>
  <si>
    <t>54190</t>
  </si>
  <si>
    <t xml:space="preserve">OSTATNÍ REKONSTRUKCE TEPEN A BY-PASSY             </t>
  </si>
  <si>
    <t>57247</t>
  </si>
  <si>
    <t>PNEUMONEKTOMIE, NEBO LOBEKTOMIE, NEBO BILOBEKTOMIE</t>
  </si>
  <si>
    <t>57251</t>
  </si>
  <si>
    <t xml:space="preserve">KLÍNOVITÁ RESEKCE PLIC NEBO ENUKLEACE TUMORU      </t>
  </si>
  <si>
    <t>5F5</t>
  </si>
  <si>
    <t>1</t>
  </si>
  <si>
    <t>0001093</t>
  </si>
  <si>
    <t xml:space="preserve">PENICILIN G 1,0 DRASELNÁ SOĹ BIOTIKA              </t>
  </si>
  <si>
    <t>0003708</t>
  </si>
  <si>
    <t xml:space="preserve">ZYVOXID 2 MG/ML INFUZNÍ ROZTOK                    </t>
  </si>
  <si>
    <t>0006480</t>
  </si>
  <si>
    <t xml:space="preserve">OCPLEX                                            </t>
  </si>
  <si>
    <t>0008807</t>
  </si>
  <si>
    <t xml:space="preserve">DALACIN C                                         </t>
  </si>
  <si>
    <t>0008808</t>
  </si>
  <si>
    <t>0011706</t>
  </si>
  <si>
    <t xml:space="preserve">BISEPTOL 480                                      </t>
  </si>
  <si>
    <t>0011785</t>
  </si>
  <si>
    <t xml:space="preserve">AMIKIN 1 G                                        </t>
  </si>
  <si>
    <t>0014583</t>
  </si>
  <si>
    <t xml:space="preserve">TIENAM 500 MG/500 MG I.V.                         </t>
  </si>
  <si>
    <t>0015651</t>
  </si>
  <si>
    <t xml:space="preserve">CIPLOX INFÚZNÍ ROZTOK                             </t>
  </si>
  <si>
    <t>0015669</t>
  </si>
  <si>
    <t xml:space="preserve">CEFTAX 1000                                       </t>
  </si>
  <si>
    <t>0016600</t>
  </si>
  <si>
    <t xml:space="preserve">UNASYN                                            </t>
  </si>
  <si>
    <t>0017810</t>
  </si>
  <si>
    <t xml:space="preserve">TAZOCIN 4,5 G                                     </t>
  </si>
  <si>
    <t>0049193</t>
  </si>
  <si>
    <t>0053922</t>
  </si>
  <si>
    <t xml:space="preserve">CIPHIN PRO INFUSIONE 200 MG/100 ML                </t>
  </si>
  <si>
    <t>0056801</t>
  </si>
  <si>
    <t xml:space="preserve">KLACID I.V.                                       </t>
  </si>
  <si>
    <t>0058092</t>
  </si>
  <si>
    <t xml:space="preserve">CEFAZOLIN SANDOZ 1 G                              </t>
  </si>
  <si>
    <t>0059830</t>
  </si>
  <si>
    <t xml:space="preserve">CIPRINOL 200 MG/100 ML                            </t>
  </si>
  <si>
    <t>0062464</t>
  </si>
  <si>
    <t xml:space="preserve">HAEMOCOMPLETTAN P                                 </t>
  </si>
  <si>
    <t>0065989</t>
  </si>
  <si>
    <t xml:space="preserve">MYCOMAX INF                                       </t>
  </si>
  <si>
    <t>0066020</t>
  </si>
  <si>
    <t xml:space="preserve">AUGMENTIN 1,2 G                                   </t>
  </si>
  <si>
    <t>0068998</t>
  </si>
  <si>
    <t xml:space="preserve">AMPICILIN 1,0 BIOTIKA                             </t>
  </si>
  <si>
    <t>0072972</t>
  </si>
  <si>
    <t xml:space="preserve">AMOKSIKLAV 1,2 G                                  </t>
  </si>
  <si>
    <t>0075634</t>
  </si>
  <si>
    <t xml:space="preserve">PROTHROMPLEX TOTAL NF                             </t>
  </si>
  <si>
    <t>0076360</t>
  </si>
  <si>
    <t xml:space="preserve">ZINACEF 1,5 G                                     </t>
  </si>
  <si>
    <t>0083050</t>
  </si>
  <si>
    <t xml:space="preserve">SEFOTAK 1 G                                       </t>
  </si>
  <si>
    <t>0083417</t>
  </si>
  <si>
    <t xml:space="preserve">MERONEM 1 G                                       </t>
  </si>
  <si>
    <t>0083487</t>
  </si>
  <si>
    <t xml:space="preserve">MERONEM 500 MG                                    </t>
  </si>
  <si>
    <t>0087199</t>
  </si>
  <si>
    <t xml:space="preserve">MAXIPIME 1 G                                      </t>
  </si>
  <si>
    <t>0087200</t>
  </si>
  <si>
    <t xml:space="preserve">MAXIPIME 2 G                                      </t>
  </si>
  <si>
    <t>0092290</t>
  </si>
  <si>
    <t xml:space="preserve">EDICIN 1 G                                        </t>
  </si>
  <si>
    <t>0092359</t>
  </si>
  <si>
    <t xml:space="preserve">PROSTAPHLIN 1000 MG                               </t>
  </si>
  <si>
    <t>0093173</t>
  </si>
  <si>
    <t xml:space="preserve">ANTITHROMBIN III IMMUNO                           </t>
  </si>
  <si>
    <t>0093174</t>
  </si>
  <si>
    <t>0094176</t>
  </si>
  <si>
    <t xml:space="preserve">CEFOTAXIME LEK 1 G PRÁŠEK PRO PŘÍPRAVU INJEKČNÍHO </t>
  </si>
  <si>
    <t>0096414</t>
  </si>
  <si>
    <t xml:space="preserve">GENTAMICIN LEK 80 MG/2 ML                         </t>
  </si>
  <si>
    <t>0097687</t>
  </si>
  <si>
    <t>0098212</t>
  </si>
  <si>
    <t>0104051</t>
  </si>
  <si>
    <t xml:space="preserve">HUMAN ALBUMIN 200 G/L BAXTER                      </t>
  </si>
  <si>
    <t>0125249</t>
  </si>
  <si>
    <t xml:space="preserve">CIPROFLOXACIN KABI 400 MG/200 ML INFUZNÍ ROZTOK   </t>
  </si>
  <si>
    <t>0125255</t>
  </si>
  <si>
    <t xml:space="preserve">CIPROFLOXACIN KABI 200 MG/100 ML INFUZNÍ ROZTOK   </t>
  </si>
  <si>
    <t>0129767</t>
  </si>
  <si>
    <t xml:space="preserve">IMIPENEM/CILASTATIN KABI 500 MG/500 MG            </t>
  </si>
  <si>
    <t>0137483</t>
  </si>
  <si>
    <t xml:space="preserve">ANBINEX                                           </t>
  </si>
  <si>
    <t>0162187</t>
  </si>
  <si>
    <t>0164246</t>
  </si>
  <si>
    <t xml:space="preserve">CEFTAZIDIM STRAGEN 1 G                            </t>
  </si>
  <si>
    <t>0164247</t>
  </si>
  <si>
    <t xml:space="preserve">CEFTAZIDIM STRAGEN 2 G                            </t>
  </si>
  <si>
    <t>0164350</t>
  </si>
  <si>
    <t xml:space="preserve">TAZOCIN 4 G/0,5 G                                 </t>
  </si>
  <si>
    <t>2</t>
  </si>
  <si>
    <t>0007955</t>
  </si>
  <si>
    <t xml:space="preserve">ERYTROCYTY DELEUKOTIZOVANÉ                        </t>
  </si>
  <si>
    <t>0107931</t>
  </si>
  <si>
    <t xml:space="preserve">TROMBOCYTY Z AFERÉZY                              </t>
  </si>
  <si>
    <t>0107959</t>
  </si>
  <si>
    <t xml:space="preserve">TROMBOCYTY Z AFERÉZY DELEUKOTIZOVANÉ              </t>
  </si>
  <si>
    <t>0207921</t>
  </si>
  <si>
    <t xml:space="preserve">PLAZMA ČERSTVÁ ZMRAZENÁ                           </t>
  </si>
  <si>
    <t>3</t>
  </si>
  <si>
    <t>0001018</t>
  </si>
  <si>
    <t xml:space="preserve">ŠROUB SAMOŘEZNÝ KORTIKÁLNÍ MALÝ FRAGMENTY OCEL    </t>
  </si>
  <si>
    <t>0003008</t>
  </si>
  <si>
    <t>DLAHA ROVNÁ REKONSTRUKČNÍ PÁNEV MALÝ FRAGMENT OCEL</t>
  </si>
  <si>
    <t>0026096</t>
  </si>
  <si>
    <t xml:space="preserve">ROURKA ENDOBRONCHIÁLNÍ DOUBLE LUMEN LEVÝ BRONCHUS </t>
  </si>
  <si>
    <t>0030652</t>
  </si>
  <si>
    <t xml:space="preserve">TROKAR THORACOPORT 5.5;10.5;11.5;15 MM            </t>
  </si>
  <si>
    <t>0037235</t>
  </si>
  <si>
    <t>PROTÉZA GORE-TEX CÉVNÍ - PRUŽNÁ STANDART S KROUŽKY</t>
  </si>
  <si>
    <t>0042242</t>
  </si>
  <si>
    <t xml:space="preserve">NÁHRADA KOTNÍKU OSG VLOŽKA                        </t>
  </si>
  <si>
    <t>0043082</t>
  </si>
  <si>
    <t xml:space="preserve">CHLOPEŇ SRDEČNÍ BIOLOGICKÁ - BOVINNÍ AORTÁLNÍ     </t>
  </si>
  <si>
    <t>0043119</t>
  </si>
  <si>
    <t xml:space="preserve">ŠTĚP ALLOGENNÍ KOSTNÍ ZMRAZENÝ                    </t>
  </si>
  <si>
    <t>0043138</t>
  </si>
  <si>
    <t xml:space="preserve">CHLOPEŇ SRDEČNÍ BIOPROTETICKÁ - BOVINNÍ           </t>
  </si>
  <si>
    <t>0043155</t>
  </si>
  <si>
    <t>CHLOPEŇ SRDEČNÍ BIOLOGICKÁ - BOVINNÍ AORTÁLNÍ MAGN</t>
  </si>
  <si>
    <t>0043157</t>
  </si>
  <si>
    <t xml:space="preserve">CHLOPEŇ SRDEČNÍ BIOLOGICKÁ - BOVINNÍ MITRÁLNÍ     </t>
  </si>
  <si>
    <t>0043159</t>
  </si>
  <si>
    <t xml:space="preserve">CHLOPEŇ SRDEČNÍ BIOLOGICKÁ - PRASEČÍ AORTÁLNÍ     </t>
  </si>
  <si>
    <t>0043168</t>
  </si>
  <si>
    <t xml:space="preserve">CHLOPEŇ SRDEČNÍ BIOLOGICKÁ - PRASEČÍ EPIC         </t>
  </si>
  <si>
    <t>0043169</t>
  </si>
  <si>
    <t xml:space="preserve">CHLOPEŇ SRDEČNÍ BIOLOGICKÁ - PRASEČÍ EPIC SUPRA   </t>
  </si>
  <si>
    <t>0043173</t>
  </si>
  <si>
    <t>CHLOPEŇ SRDEČNÍ BIOLOGICKÁ - PRASEČÍ + AORTÁLNÍ KO</t>
  </si>
  <si>
    <t>0046245</t>
  </si>
  <si>
    <t xml:space="preserve">BIO-PUMP BPX-80,BP50                              </t>
  </si>
  <si>
    <t>0046247</t>
  </si>
  <si>
    <t xml:space="preserve">OBĚH MIMOTĚLNÍ - BIO-PROBE INSERT                 </t>
  </si>
  <si>
    <t>0046581</t>
  </si>
  <si>
    <t xml:space="preserve">OXYGENÁTOR MEMBRÁNOVÝ TERUMO CAPIOX RX-R          </t>
  </si>
  <si>
    <t>0046582</t>
  </si>
  <si>
    <t xml:space="preserve">OXYGENÁTOR CX SX, RX, RX R, PŘÍSLUŠENSTVÍ PX      </t>
  </si>
  <si>
    <t>0046623</t>
  </si>
  <si>
    <t xml:space="preserve">OXYGENÁTOR MEMBRÁNOVÝ HILITE 7000 ME 6201 0001    </t>
  </si>
  <si>
    <t>0046625</t>
  </si>
  <si>
    <t xml:space="preserve">OXYGENÁTOR MEMBRÁNOVÝ HILITE 7000 RHEO            </t>
  </si>
  <si>
    <t>0046642</t>
  </si>
  <si>
    <t>OXYGENÁTOR-REZERVOÁR TVRDÝ HILITE MVC ME 6221 XXXX</t>
  </si>
  <si>
    <t>0046646</t>
  </si>
  <si>
    <t xml:space="preserve">OXYGENÁTOR-REZERVOÁR TVRDÝ HILITE MVC RHEOPARIN   </t>
  </si>
  <si>
    <t>0046647</t>
  </si>
  <si>
    <t xml:space="preserve">OXYGENÁTOR-SET HADICOVÝ STANDARDNÍ                </t>
  </si>
  <si>
    <t>0046648</t>
  </si>
  <si>
    <t>OBĚH MIMOTĚLNÍ - OXYGENÁTOR-SET HADICOVÝ STANDARDN</t>
  </si>
  <si>
    <t>0046655</t>
  </si>
  <si>
    <t xml:space="preserve">OXYGENÁTOR-KANYLA AORTÁLNÍ DO KOŘENE AORTY        </t>
  </si>
  <si>
    <t>0046657</t>
  </si>
  <si>
    <t xml:space="preserve">OXYGENÁTOR-KANYLA ODVZDUŠŇOVACÍ/ ODLEHČOVACÍ      </t>
  </si>
  <si>
    <t>0046662</t>
  </si>
  <si>
    <t xml:space="preserve">OXYGENÁTOR-KANYLA ODSÁVACÍ ME S 95 XX             </t>
  </si>
  <si>
    <t>0047307</t>
  </si>
  <si>
    <t>KATETR ABLAČNÍ ATS CRYOMAZE SURGIFROST,60SF2,60SFX</t>
  </si>
  <si>
    <t>0047498</t>
  </si>
  <si>
    <t xml:space="preserve">PROTÉZA CÉVNÍ TKANÁ TUBULÁRNÍ 175XXXP             </t>
  </si>
  <si>
    <t>0047646</t>
  </si>
  <si>
    <t xml:space="preserve">SYSTÉM ANULOPLASTICKÝ 4900                        </t>
  </si>
  <si>
    <t>0047757</t>
  </si>
  <si>
    <t xml:space="preserve">OXYGENÁTOR-KANYLA ŽILNÍ                           </t>
  </si>
  <si>
    <t>0047759</t>
  </si>
  <si>
    <t>0047783</t>
  </si>
  <si>
    <t>PODPORA MECHANICKÁ SRDEČNÍ - BIO-PUMPA STOECKERT S</t>
  </si>
  <si>
    <t>0048302</t>
  </si>
  <si>
    <t xml:space="preserve">ZAVADĚČ STIMULAČNÍCH ELEKTROD DVOJITÝ 5212537     </t>
  </si>
  <si>
    <t>0048337</t>
  </si>
  <si>
    <t xml:space="preserve">LEPIDLO BIOLOGICKÉ CRYOLIFE BG-3005               </t>
  </si>
  <si>
    <t>0048338</t>
  </si>
  <si>
    <t xml:space="preserve">LEPIDLO BIOLOGICKÉ CRYOLIFE BG-3010               </t>
  </si>
  <si>
    <t>0048599</t>
  </si>
  <si>
    <t xml:space="preserve">OXYGENÁTOR-SADA: HEPARIN.KANYLA DVOUSTUP.VENOZNÍ  </t>
  </si>
  <si>
    <t>0048601</t>
  </si>
  <si>
    <t xml:space="preserve">OBĚH MIMOTĚLNÍ - OXYGENÁTOR SADA - HEPARIN.KANYLA </t>
  </si>
  <si>
    <t>0048606</t>
  </si>
  <si>
    <t xml:space="preserve">KATETR ABLAČNÍ ATS CRYOMAZE FROSTBYTE,60CM1       </t>
  </si>
  <si>
    <t>0048630</t>
  </si>
  <si>
    <t>KARDIOSTIMULÁTOR DVOUDUTINOVÝ VERITY ADX XL DR 535</t>
  </si>
  <si>
    <t>0048632</t>
  </si>
  <si>
    <t>KARDIOSTIMULÁTOR JEDNODUTINOVÝ VERITY ADX XL SR 51</t>
  </si>
  <si>
    <t>0049026</t>
  </si>
  <si>
    <t xml:space="preserve">SOUPRAVA DRENÁŽNÍ K PUNKCI PERIKARDU              </t>
  </si>
  <si>
    <t>0049191</t>
  </si>
  <si>
    <t xml:space="preserve">KATETR CENTRÁLNÍ VENÓZNÍ ARROW GARD BLUE          </t>
  </si>
  <si>
    <t>0049302</t>
  </si>
  <si>
    <t xml:space="preserve">KANYLA KARDIOPLEGICKÁ,RETROGRÁDNÍ, RSH-MR14S-L    </t>
  </si>
  <si>
    <t>0049333</t>
  </si>
  <si>
    <t xml:space="preserve">SADA PRO ODBĚR V.SAPHENY A A.RADIALIS PRO BYPASS  </t>
  </si>
  <si>
    <t>0049546</t>
  </si>
  <si>
    <t xml:space="preserve">KARDIOSTEH TEVDEK                                 </t>
  </si>
  <si>
    <t>0049759</t>
  </si>
  <si>
    <t xml:space="preserve">KARDIOSTEH GORE-TEX                               </t>
  </si>
  <si>
    <t>0050249</t>
  </si>
  <si>
    <t xml:space="preserve">SET AUTOTRANSFÚZNÍ AT 1 9005101                   </t>
  </si>
  <si>
    <t>0050251</t>
  </si>
  <si>
    <t xml:space="preserve">SET AUTOTRANSFÚZNÍ-HADICE SACÍ 9108481            </t>
  </si>
  <si>
    <t>0050252</t>
  </si>
  <si>
    <t xml:space="preserve">SET AUTOTRANSFÚZNÍ-VAK REINFUZNÍ                  </t>
  </si>
  <si>
    <t>0051199</t>
  </si>
  <si>
    <t>KROUŽEK ANULOPLASTICKÝ MEMO 3D, VELIKOST SMD24 - S</t>
  </si>
  <si>
    <t>0051227</t>
  </si>
  <si>
    <t xml:space="preserve">KATETR ABLAČNÍ BIPOLÁRNÍ - ATRICURE               </t>
  </si>
  <si>
    <t>0051228</t>
  </si>
  <si>
    <t>KATETR ABLAČNÍ BIPOLÁRNÍ MINI-INVAZÍVNÍ(ENDO)PRAVÝ</t>
  </si>
  <si>
    <t>0051230</t>
  </si>
  <si>
    <t xml:space="preserve">KATETR ABLAČNÍ BIPOLÁRNÍ(PERO ABLAČNÍ) - ATRICURE </t>
  </si>
  <si>
    <t>0051231</t>
  </si>
  <si>
    <t xml:space="preserve">DISEKTOR-SONDA PREPARAČNÍ-WOLF LUMITIP            </t>
  </si>
  <si>
    <t>0051889</t>
  </si>
  <si>
    <t xml:space="preserve">CHLOPEŇ SRDEČNÍ MECHANICKÁ SJM,SÉR.MASTERS        </t>
  </si>
  <si>
    <t>0051947</t>
  </si>
  <si>
    <t>ZÁPLATA SRDEČNÍ PERIKARDIÁLNÍ SJM BIOCOR, B40-10X6</t>
  </si>
  <si>
    <t>0052279</t>
  </si>
  <si>
    <t xml:space="preserve">CHLOPEŇ SRDEČNÍ MECHANICKÁ SJM REGENT             </t>
  </si>
  <si>
    <t>0053197</t>
  </si>
  <si>
    <t xml:space="preserve">SENSOR K MĚŘENÍ EXTRAKORP.PARC.TLAKU KYSLÍKU      </t>
  </si>
  <si>
    <t>0053485</t>
  </si>
  <si>
    <t xml:space="preserve">ENDOŠITÍ - BEZ ZÁSOBNÍKU - ENDO STITCH 10MM       </t>
  </si>
  <si>
    <t>0053801</t>
  </si>
  <si>
    <t>ECMO - OXYGENÁTOR,PLS-SYSTÉM DLOUHODOBÉ ŽIVOTNÍ PO</t>
  </si>
  <si>
    <t>0053941</t>
  </si>
  <si>
    <t xml:space="preserve">PROTÉZA CÉVNÍ PLETENÁ HEMASHIELD GOLD 0951XX      </t>
  </si>
  <si>
    <t>0056268</t>
  </si>
  <si>
    <t xml:space="preserve">KROUŽEK ANULOPLASTICKÝ 4450                       </t>
  </si>
  <si>
    <t>0056291</t>
  </si>
  <si>
    <t xml:space="preserve">KATETR BALONKOVÝ FOGARTY 120804F                  </t>
  </si>
  <si>
    <t>0056617</t>
  </si>
  <si>
    <t>ELEKTRODA STIMULAČNÍ CAPSURE EPI 4965,4968,4951,50</t>
  </si>
  <si>
    <t>0057221</t>
  </si>
  <si>
    <t xml:space="preserve">KATETR TERMODIL.DIAG.AH-XXXXX..AH-XXXXX,X,XX      </t>
  </si>
  <si>
    <t>0057243</t>
  </si>
  <si>
    <t xml:space="preserve">KATETR BALÓNKOVÝ INTRAARTER.KONTRAPULZAČNÍ        </t>
  </si>
  <si>
    <t>0057923</t>
  </si>
  <si>
    <t xml:space="preserve">ELEKTRODA STIMULAČNÍ CAPSURE FIX NOVUS 5076,4076; </t>
  </si>
  <si>
    <t>0057985</t>
  </si>
  <si>
    <t xml:space="preserve">OXYGENÁTOR-SADA HEMOFILTRAČNÍ-KREVNÍ KONCENTRÁTOR </t>
  </si>
  <si>
    <t>0058104</t>
  </si>
  <si>
    <t xml:space="preserve">ELEKTRODA STIMULAČNÍ TENDRIL SDX1488T             </t>
  </si>
  <si>
    <t>0058109</t>
  </si>
  <si>
    <t>SADA STABILIZAČNÍ ULTIMA/AXIUS OM-2001SD..OM7100SD</t>
  </si>
  <si>
    <t>0058110</t>
  </si>
  <si>
    <t>SADA STABIL.AXIUS XO-2001SD..XO3-7100SD OM-6XXXS,D</t>
  </si>
  <si>
    <t>0058112</t>
  </si>
  <si>
    <t xml:space="preserve">SADA STABILIZAČNÍ MIDCAB CMS-161..CMS-171         </t>
  </si>
  <si>
    <t>0058162</t>
  </si>
  <si>
    <t xml:space="preserve">NŮŽKY ZAHNUTÉ       5DCS                          </t>
  </si>
  <si>
    <t>0058164</t>
  </si>
  <si>
    <t xml:space="preserve">GRASPER SE ZÁMKEM ATRAUMATICKÝ     5DSG, 10AG     </t>
  </si>
  <si>
    <t>0059424</t>
  </si>
  <si>
    <t xml:space="preserve">KATETR TERMODILUČNÍ 744HF75 746HF8 (ZMĚŘENÍ TLAKU </t>
  </si>
  <si>
    <t>0059538</t>
  </si>
  <si>
    <t xml:space="preserve">OXYGENÁTOR-SADA:KANYLA DVOUSTUPŇOVÁ VENÓZNÍ RMI   </t>
  </si>
  <si>
    <t>0059540</t>
  </si>
  <si>
    <t xml:space="preserve">OXYGENÁTOR-SADA:KANYLA JEDNOSTUPŇOVÁ VENÓZNÍ RMI  </t>
  </si>
  <si>
    <t>0059541</t>
  </si>
  <si>
    <t xml:space="preserve">OXYGENÁTOR-SADA:KANYLA AORTÁLNÍ RMI               </t>
  </si>
  <si>
    <t>0059542</t>
  </si>
  <si>
    <t>OBĚH MIMOTĚLNÍ - OXYGENÁTOR SADA - KANYLA FEMOR.AR</t>
  </si>
  <si>
    <t>0059543</t>
  </si>
  <si>
    <t xml:space="preserve">OXYGENÁTOR-SADA:KANYLA FEMOR.ARTER./VENÓZNÍ RMI   </t>
  </si>
  <si>
    <t>0059546</t>
  </si>
  <si>
    <t xml:space="preserve">OXYGENÁTOR-SADA:KANYLA ARTEGRÁDNÍ AORTÁLNÍ RMI    </t>
  </si>
  <si>
    <t>0059632</t>
  </si>
  <si>
    <t>MATERIÁL KOVOVÝ ŠICÍ STEH PRO STERNUM OCELOVÝ DRÁT</t>
  </si>
  <si>
    <t>0081997</t>
  </si>
  <si>
    <t xml:space="preserve">V.A.C. ATS SBĚRNÁ NÁDOBA S GELEM                  </t>
  </si>
  <si>
    <t>0081999</t>
  </si>
  <si>
    <t xml:space="preserve">V.A.C.GRANUFOAM(PU PĚNA) VELIKOST S               </t>
  </si>
  <si>
    <t>0082000</t>
  </si>
  <si>
    <t xml:space="preserve">V.A.C.GRANUFOAM(PU PĚNA) VELIKOST M               </t>
  </si>
  <si>
    <t>0082001</t>
  </si>
  <si>
    <t xml:space="preserve">V.A.C.GRANUFOAM(PU PĚNA) VELIKOST L               </t>
  </si>
  <si>
    <t>0082488</t>
  </si>
  <si>
    <t xml:space="preserve">SET AUTOTRANSFUZNÍ                                </t>
  </si>
  <si>
    <t>0082490</t>
  </si>
  <si>
    <t xml:space="preserve">SET AUTOTRANSFUZNÍ - SBĚR                         </t>
  </si>
  <si>
    <t>0083068</t>
  </si>
  <si>
    <t xml:space="preserve">DLAHA STERNÁLNÍ TITAN                             </t>
  </si>
  <si>
    <t>0083070</t>
  </si>
  <si>
    <t>0092098</t>
  </si>
  <si>
    <t xml:space="preserve">SET ZAVÁDĚCÍ FLOWGUARD                            </t>
  </si>
  <si>
    <t>0092262</t>
  </si>
  <si>
    <t xml:space="preserve">KATETR CENTRÁLNÍ VENÓZNÍ KIT                      </t>
  </si>
  <si>
    <t>0092972</t>
  </si>
  <si>
    <t>CHLOPEŇ AORTÁLNÍ - KONDUIT CHLOPENNÍ SJM, VAVGJ-51</t>
  </si>
  <si>
    <t>0094029</t>
  </si>
  <si>
    <t xml:space="preserve">ELEKTRODA STIMULAČNÍ EPIKARDIÁLNÍ MYOPORE; PRO KS </t>
  </si>
  <si>
    <t>0094544</t>
  </si>
  <si>
    <t xml:space="preserve">OXYGENÁTOR SADA, KANYLA JEDNOSTUPŇOVÁ VENÓZNÍ RMI </t>
  </si>
  <si>
    <t>0108130</t>
  </si>
  <si>
    <t xml:space="preserve">DLAHA ROVNÁ STERNÁLNÍ TITAN                       </t>
  </si>
  <si>
    <t>0108768</t>
  </si>
  <si>
    <t xml:space="preserve">ŠROUB SAMOVRTNÝ STERNÁLNÍ TITAN                   </t>
  </si>
  <si>
    <t>0112062</t>
  </si>
  <si>
    <t>CERKLÁŽ - SYSTÉM MODULÁRNÍ CERKLÁŽE PRO STERNUM (M</t>
  </si>
  <si>
    <t>0151477</t>
  </si>
  <si>
    <t xml:space="preserve">PROSTŘEDEK HEMOSTATICKÝ - PERCLOT                 </t>
  </si>
  <si>
    <t>0161532</t>
  </si>
  <si>
    <t>CHLOPEŇ SRDEČNÍ BIOLOGICKÁ - BOVINNÍ AORTÁLNÍ MITR</t>
  </si>
  <si>
    <t>0161533</t>
  </si>
  <si>
    <t xml:space="preserve">CHLOPEŇ SRDEČNÍ BIOLOGICKÁ - BOVINNÍ TRIFECTA     </t>
  </si>
  <si>
    <t>0191951</t>
  </si>
  <si>
    <t xml:space="preserve">KARDIOSTIMULÁTOR JEDNODUTINOVÝ G20 SR, G20SRA1    </t>
  </si>
  <si>
    <t>0043156</t>
  </si>
  <si>
    <t>00602</t>
  </si>
  <si>
    <t xml:space="preserve">OD TYPU 02 - PRO NEMOCNICE TYPU 3, (KATEGORIE 6)  </t>
  </si>
  <si>
    <t>09121</t>
  </si>
  <si>
    <t xml:space="preserve">PUNKCE PARENCHYMATICKÉHO ORGÁNU NEBO DUTINY       </t>
  </si>
  <si>
    <t>09225</t>
  </si>
  <si>
    <t>KANYLACE CENTRÁLNÍ ŽÍLY ZA KONTROLY CELKOVÉHO STAV</t>
  </si>
  <si>
    <t>09227</t>
  </si>
  <si>
    <t xml:space="preserve">I. V. APLIKACE KRVE NEBO KREVNÍCH DERIVÁTŮ        </t>
  </si>
  <si>
    <t>17303</t>
  </si>
  <si>
    <t>PRAVOSTRANNÁ KATETRIZACE SRDEČNÍ MIMO KATETRIZAČNÍ</t>
  </si>
  <si>
    <t>17710</t>
  </si>
  <si>
    <t>PUNKCE PERIKARDU- PROVÁDÍ-LI SE ZA KONTROLY NĚKTER</t>
  </si>
  <si>
    <t>25113</t>
  </si>
  <si>
    <t>FLEXIBILNÍ BRONCHOSKOPIE DIAGNOSTICKÁ NEBO TERAPEU</t>
  </si>
  <si>
    <t>51011</t>
  </si>
  <si>
    <t xml:space="preserve">KOMPLEXNÍ VYŠETŘENÍ VŠEOBECNÝM CHIRURGEM 1        </t>
  </si>
  <si>
    <t>51359</t>
  </si>
  <si>
    <t>RESEKCE A ANASTOMÓZA TLUSTÉHO STŘEVA NEBO REKTOSIG</t>
  </si>
  <si>
    <t>51513</t>
  </si>
  <si>
    <t>INQUINÁLNÍ, FEMORÁLNÍ KÝLA PRO USKŘINUTÍ VYŽADUJÍC</t>
  </si>
  <si>
    <t>51850</t>
  </si>
  <si>
    <t>PŘEVAZ RÁNY METODOU V. A. C. (VACUUM ASISTED CLOSU</t>
  </si>
  <si>
    <t>54320</t>
  </si>
  <si>
    <t xml:space="preserve">ENDARTEREKTOMIE KAROTICKÁ A OSTATNÍCH PERIFERNÍCH </t>
  </si>
  <si>
    <t>54340</t>
  </si>
  <si>
    <t xml:space="preserve">TEPENNÁ EMBOLEKTOMIE, TROMBEKTOMIE                </t>
  </si>
  <si>
    <t>54990</t>
  </si>
  <si>
    <t xml:space="preserve">ODBĚR ŽILNÍHO ŠTĚPU                               </t>
  </si>
  <si>
    <t>55210</t>
  </si>
  <si>
    <t xml:space="preserve">VÝKONY NA ZAVŘENÉM SRDCI                          </t>
  </si>
  <si>
    <t>55215</t>
  </si>
  <si>
    <t xml:space="preserve">MECHANICKÁ SRDEČNÍ PODPORA                        </t>
  </si>
  <si>
    <t>55220</t>
  </si>
  <si>
    <t xml:space="preserve">JEDNODUCHÝ VÝKON NA SRDCI - PRIMOOPERACE          </t>
  </si>
  <si>
    <t>55221</t>
  </si>
  <si>
    <t xml:space="preserve">JEDNODUCHÝ VÝKON NA SRDCI - REOPERACE             </t>
  </si>
  <si>
    <t>55230</t>
  </si>
  <si>
    <t>KOMBINOVANÝ CHIRURGICKÝ VÝKON NA SRDCI A HRUDNÍ AO</t>
  </si>
  <si>
    <t>55231</t>
  </si>
  <si>
    <t>55250</t>
  </si>
  <si>
    <t xml:space="preserve">STERNOTOMIE, TORAKOTOMIE                          </t>
  </si>
  <si>
    <t>55255</t>
  </si>
  <si>
    <t xml:space="preserve">KONTRAPULZACE                                     </t>
  </si>
  <si>
    <t>55265</t>
  </si>
  <si>
    <t>ENDOSKOPICKÝ ODBĚR ŽILNÍHO ŠTĚPU (V. SAPHENA MAGNA</t>
  </si>
  <si>
    <t>57233</t>
  </si>
  <si>
    <t xml:space="preserve">HRUDNÍ DRENÁŽ                                     </t>
  </si>
  <si>
    <t>61143</t>
  </si>
  <si>
    <t>ODBĚR CÉVNÍHO ŠTĚPU MALÉHO KALIBRU (PRO MIKROCHIRU</t>
  </si>
  <si>
    <t>71717</t>
  </si>
  <si>
    <t xml:space="preserve">TRACHEOTOMIE                                      </t>
  </si>
  <si>
    <t>76479</t>
  </si>
  <si>
    <t xml:space="preserve">NEFREKTOMIE TRANSPERITONEÁLNÍ                     </t>
  </si>
  <si>
    <t>78022</t>
  </si>
  <si>
    <t xml:space="preserve">CÍLENÉ VYŠETŘENÍ ANESTEZIOLOGEM                   </t>
  </si>
  <si>
    <t>78023</t>
  </si>
  <si>
    <t xml:space="preserve">KONTROLNÍ VYŠETŘENÍ ANESTEZIOLOGEM                </t>
  </si>
  <si>
    <t>78111</t>
  </si>
  <si>
    <t xml:space="preserve">ANESTÉZIE INTRAVENOZNÍ Á 20 MIN.                  </t>
  </si>
  <si>
    <t>78116</t>
  </si>
  <si>
    <t xml:space="preserve">ANESTÉZIE S ŘÍZENOU VENTILACÍ Á 20 MIN.           </t>
  </si>
  <si>
    <t>78117</t>
  </si>
  <si>
    <t>78121</t>
  </si>
  <si>
    <t xml:space="preserve">KAPNOMETRIE PŘI ANESTEZII Á 20 MIN.               </t>
  </si>
  <si>
    <t>78140</t>
  </si>
  <si>
    <t>ANESTÉZIE U PACIENTA S ASA 3E A VÍCE Á 20 MIN, PŘI</t>
  </si>
  <si>
    <t>78210</t>
  </si>
  <si>
    <t xml:space="preserve">ANALGOSEDACE INTRAVENÓZNÍ                         </t>
  </si>
  <si>
    <t>78310</t>
  </si>
  <si>
    <t xml:space="preserve">NEODKLADNÁ KARDIOPULMONÁLNÍ RESUSCITACE ROZŠÍŘENÁ </t>
  </si>
  <si>
    <t>78320</t>
  </si>
  <si>
    <t>78810</t>
  </si>
  <si>
    <t xml:space="preserve">ZAVEDENÁ HYPOTENZE                                </t>
  </si>
  <si>
    <t>78812</t>
  </si>
  <si>
    <t xml:space="preserve">ISOVOLEMICKÁ HEMODILUCE                           </t>
  </si>
  <si>
    <t>78816</t>
  </si>
  <si>
    <t xml:space="preserve">REKUPERACE KRVE                                   </t>
  </si>
  <si>
    <t>78820</t>
  </si>
  <si>
    <t xml:space="preserve">ZAJIŠTĚNÍ DÝCHACÍCH CEST PŘI ANESTEZII            </t>
  </si>
  <si>
    <t>81135</t>
  </si>
  <si>
    <t xml:space="preserve">SODÍK STATIM                                      </t>
  </si>
  <si>
    <t>81141</t>
  </si>
  <si>
    <t xml:space="preserve">VÁPNÍK IONIZOVANÝ STATIM                          </t>
  </si>
  <si>
    <t>81145</t>
  </si>
  <si>
    <t xml:space="preserve">DRASLÍK STATIM                                    </t>
  </si>
  <si>
    <t>81155</t>
  </si>
  <si>
    <t xml:space="preserve">GLUKÓZA KVANTITATIVNÍ STANOVENÍ STATIM            </t>
  </si>
  <si>
    <t>81171</t>
  </si>
  <si>
    <t xml:space="preserve">KYSELINA MLÉČNÁ (LAKTÁT) STATIM                   </t>
  </si>
  <si>
    <t>81585</t>
  </si>
  <si>
    <t xml:space="preserve">ACIDOBAZICKÁ ROVNOVÁHA                            </t>
  </si>
  <si>
    <t>96891</t>
  </si>
  <si>
    <t xml:space="preserve">TROMBELASTOGRAM                                   </t>
  </si>
  <si>
    <t>5F6</t>
  </si>
  <si>
    <t>56119</t>
  </si>
  <si>
    <t xml:space="preserve">DEKOMPRESIVNÍ KRANIEKTOMIE                        </t>
  </si>
  <si>
    <t>56151</t>
  </si>
  <si>
    <t>TREPANACE PRO EXTRACEREBRÁLNÍ HEMATOM NEBO KRANIOT</t>
  </si>
  <si>
    <t>56163</t>
  </si>
  <si>
    <t>ZEVNÍ KOMOROVÁ DRENÁŽ NEBO ZAVEDENÍ ČIDLA NA MĚŘEN</t>
  </si>
  <si>
    <t>65513</t>
  </si>
  <si>
    <t>PŘÍPRAVA FASCIÁLNÍHO A PERIKRANIÁLNÍHO LALOKU K RE</t>
  </si>
  <si>
    <t>66815</t>
  </si>
  <si>
    <t xml:space="preserve">AUTOGENNÍ ŠTĚP                                    </t>
  </si>
  <si>
    <t>5T5</t>
  </si>
  <si>
    <t>0016982</t>
  </si>
  <si>
    <t xml:space="preserve">FLUCONAZOL ARDEZ                                  </t>
  </si>
  <si>
    <t>0025746</t>
  </si>
  <si>
    <t xml:space="preserve">INVANZ 1 G                                        </t>
  </si>
  <si>
    <t>0025901</t>
  </si>
  <si>
    <t xml:space="preserve">NOVOSEVEN 60 KIU (1,2 MG)                         </t>
  </si>
  <si>
    <t>0026127</t>
  </si>
  <si>
    <t xml:space="preserve">TYGACIL 50 MG                                     </t>
  </si>
  <si>
    <t>0026902</t>
  </si>
  <si>
    <t xml:space="preserve">VFEND 200 MG                                      </t>
  </si>
  <si>
    <t>0031547</t>
  </si>
  <si>
    <t xml:space="preserve">SPORANOX I.V.                                     </t>
  </si>
  <si>
    <t>0064946</t>
  </si>
  <si>
    <t xml:space="preserve">DIFLUCAN I.V.                                     </t>
  </si>
  <si>
    <t>0066137</t>
  </si>
  <si>
    <t xml:space="preserve">OFLOXIN INF                                       </t>
  </si>
  <si>
    <t>0076353</t>
  </si>
  <si>
    <t xml:space="preserve">FORTUM 1 G                                        </t>
  </si>
  <si>
    <t>0076354</t>
  </si>
  <si>
    <t xml:space="preserve">FORTUM 2 G                                        </t>
  </si>
  <si>
    <t>0092289</t>
  </si>
  <si>
    <t xml:space="preserve">EDICIN 0,5 G                                      </t>
  </si>
  <si>
    <t>0093260</t>
  </si>
  <si>
    <t xml:space="preserve">HERPESIN 250                                      </t>
  </si>
  <si>
    <t>0094155</t>
  </si>
  <si>
    <t xml:space="preserve">ABAKTAL 400 MG/5 ML                               </t>
  </si>
  <si>
    <t>0096413</t>
  </si>
  <si>
    <t xml:space="preserve">GENTAMICIN LEK 40 MG/2 ML                         </t>
  </si>
  <si>
    <t>0097000</t>
  </si>
  <si>
    <t xml:space="preserve">METRONIDAZOLE 0.5%-POLPHARMA                      </t>
  </si>
  <si>
    <t>0119095</t>
  </si>
  <si>
    <t xml:space="preserve">FLEXBUMIN 200 G/L                                 </t>
  </si>
  <si>
    <t>0131654</t>
  </si>
  <si>
    <t xml:space="preserve">CEFTAZIDIM KABI 1 GM                              </t>
  </si>
  <si>
    <t>0137484</t>
  </si>
  <si>
    <t>0137499</t>
  </si>
  <si>
    <t>0142077</t>
  </si>
  <si>
    <t>0156259</t>
  </si>
  <si>
    <t xml:space="preserve">VANCOMYCIN KABI 1000 MG                           </t>
  </si>
  <si>
    <t>0162180</t>
  </si>
  <si>
    <t>0166269</t>
  </si>
  <si>
    <t xml:space="preserve">VANCOMYCIN MYLAN 1000 MG                          </t>
  </si>
  <si>
    <t>0146122</t>
  </si>
  <si>
    <t xml:space="preserve">TARGOCID 400 MG                                   </t>
  </si>
  <si>
    <t>0007917</t>
  </si>
  <si>
    <t xml:space="preserve">ERYTROCYTY BEZ BUFFY COATU                        </t>
  </si>
  <si>
    <t>0007963</t>
  </si>
  <si>
    <t xml:space="preserve">ERYTROCYTY Z AFERÉZY                              </t>
  </si>
  <si>
    <t>0107936</t>
  </si>
  <si>
    <t xml:space="preserve">TROMBOCYTY Z BUFFY COATU SMĚSNÉ, DELEUKOTIZOVANÉ  </t>
  </si>
  <si>
    <t>0026139</t>
  </si>
  <si>
    <t>KANYLA TRACHEOSTOMICKÁ VOCALAID S NÍZKOTLAKOU MANŽ</t>
  </si>
  <si>
    <t>0026140</t>
  </si>
  <si>
    <t xml:space="preserve">KANYLA TRACHEOSTOMICKÁ S NÍZKOTLAKOU MANŽETOU     </t>
  </si>
  <si>
    <t>0043970</t>
  </si>
  <si>
    <t>SYSTÉM MONITOROVACÍ INTRAKRANIÁLNÍ TKÁŇOVÁ O2 NERO</t>
  </si>
  <si>
    <t>0043979</t>
  </si>
  <si>
    <t xml:space="preserve">ČIDLO PRO MĚŘENÍ NITROLEBNÍHO TLAKU NEUROVENT     </t>
  </si>
  <si>
    <t>0043984</t>
  </si>
  <si>
    <t>0046658</t>
  </si>
  <si>
    <t>0048591</t>
  </si>
  <si>
    <t xml:space="preserve">ELEKTRODA STIMULAČNÍ IMPLANTABILNÍ EASYTRAK 3     </t>
  </si>
  <si>
    <t>0048852</t>
  </si>
  <si>
    <t xml:space="preserve">STENTGRAFT DJUMBODIS                              </t>
  </si>
  <si>
    <t>0048989</t>
  </si>
  <si>
    <t xml:space="preserve">ELEKTRODA KOAGULAČNÍ JEDNORÁZOVÁ GN211            </t>
  </si>
  <si>
    <t>0051582</t>
  </si>
  <si>
    <t>ELEKTRODA STIMULAČNÍ BIPOLÁRNÍ TENDRIL ST 1788 T/T</t>
  </si>
  <si>
    <t>0054635</t>
  </si>
  <si>
    <t xml:space="preserve">CUSTOM PACK,DIDECO/COBE/SORIN CPXXXXXXXX          </t>
  </si>
  <si>
    <t>0056292</t>
  </si>
  <si>
    <t xml:space="preserve">KATETR BALONKOVÝ FOGARTY 120805F                  </t>
  </si>
  <si>
    <t>0057334</t>
  </si>
  <si>
    <t xml:space="preserve">KANYLA ŽILNÍ                                      </t>
  </si>
  <si>
    <t>0057340</t>
  </si>
  <si>
    <t xml:space="preserve">KANYLA TEPENNÁ                                    </t>
  </si>
  <si>
    <t>0057361</t>
  </si>
  <si>
    <t xml:space="preserve">KANYLA KARDIOPLEGICKÁ                             </t>
  </si>
  <si>
    <t>0083071</t>
  </si>
  <si>
    <t xml:space="preserve">DLAHA STERNÁLNÍ STERILNÍ TITAN                    </t>
  </si>
  <si>
    <t>0108767</t>
  </si>
  <si>
    <t>0112969</t>
  </si>
  <si>
    <t>00651</t>
  </si>
  <si>
    <t>OD TYPU 51 - PRO NEMOCNICE TYPU 3, (KATEGORIE 6) -</t>
  </si>
  <si>
    <t>00652</t>
  </si>
  <si>
    <t>OD TYPU 52 - PRO NEMOCNICE TYPU 3, (KATEGORIE 6) -</t>
  </si>
  <si>
    <t>00653</t>
  </si>
  <si>
    <t>OD TYPU 53 - PRO NEMOCNICE TYPU 3, (KATEGORIE 6) -</t>
  </si>
  <si>
    <t>00655</t>
  </si>
  <si>
    <t>OD TYPU 55 - PRO NEMOCNICE TYPU 3, (KATEGORIE 6) -</t>
  </si>
  <si>
    <t>00657</t>
  </si>
  <si>
    <t>OD TYPU 57 - PRO NEMOCNICE TYPU 3, (KATEGORIE 6) -</t>
  </si>
  <si>
    <t>00658</t>
  </si>
  <si>
    <t>OD TYPU 58 - PRO NEMOCNICE TYPU 3, (KATEGORIE 6) -</t>
  </si>
  <si>
    <t>51393</t>
  </si>
  <si>
    <t xml:space="preserve">EXPLORATIVNÍ LAPAROTOMIE                          </t>
  </si>
  <si>
    <t>78813</t>
  </si>
  <si>
    <t xml:space="preserve">CVVH - KONTINUÁLNÍ VENOVENÓZNÍ HEMOFILTRACE       </t>
  </si>
  <si>
    <t>6F1</t>
  </si>
  <si>
    <t>61165</t>
  </si>
  <si>
    <t xml:space="preserve">ROZPROSTŘENÍ NEBO MODELACE LALOKU                 </t>
  </si>
  <si>
    <t>61167</t>
  </si>
  <si>
    <t xml:space="preserve">TRANSPOZICE FASCIOKUTÁNNÍHO LALOKU                </t>
  </si>
  <si>
    <t>61169</t>
  </si>
  <si>
    <t xml:space="preserve">TRANSPOZICE MUSKULÁRNÍHO LALOKU                   </t>
  </si>
  <si>
    <t>62310</t>
  </si>
  <si>
    <t xml:space="preserve">NEKREKTOMIE DO 1% POVRCHU TĚLA                    </t>
  </si>
  <si>
    <t>62320</t>
  </si>
  <si>
    <t>NEKREKTOMIE DO 5 % POVRCHU TĚLA - TANGENCIÁLNÍ NEB</t>
  </si>
  <si>
    <t>62440</t>
  </si>
  <si>
    <t>ŠTĚP PŘI POPÁLENÍ (A OSTATNÍCH KOŽNÍCH ZTRÁTÁCH) D</t>
  </si>
  <si>
    <t>62640</t>
  </si>
  <si>
    <t>ODBĚR DERMOEPIDERMÁLNÍHO ŠTĚPU: 1 - 5 % Z PLOCHY P</t>
  </si>
  <si>
    <t>62710</t>
  </si>
  <si>
    <t>SÍŤOVÁNÍ (MESHOVÁNÍ) ŠTĚPU DO ROZSAHU 5 % Z POVRCH</t>
  </si>
  <si>
    <t>708</t>
  </si>
  <si>
    <t>59</t>
  </si>
  <si>
    <t>00053</t>
  </si>
  <si>
    <t>A</t>
  </si>
  <si>
    <t xml:space="preserve">DLOUHODOBÁ MECHANICKÁ VENTILACE &gt; 96 HODIN (5-10 DNÍ) S MCC                                         </t>
  </si>
  <si>
    <t>00080</t>
  </si>
  <si>
    <t xml:space="preserve">DLOUHODOBÁ MECHANICKÁ VENTILACE &gt; 1008 HODIN (43-75 DNÍ) S EKONOMICKY NÁROČNÝM VÝKONEM              </t>
  </si>
  <si>
    <t>00100</t>
  </si>
  <si>
    <t xml:space="preserve">DLOUHODOBÁ MECHANICKÁ VENTILACE &gt; 504 HODIN (22-42 DNÍ) S EKONOMICKY NÁROČNÝM VÝKONEM               </t>
  </si>
  <si>
    <t>00123</t>
  </si>
  <si>
    <t xml:space="preserve">DLOUHODOBÁ MECHANICKÁ VENTILACE &gt; 240 HODIN (11-21 DNÍ) S EKONOMICKY NÁROČNÝM VÝKONEM S MCC         </t>
  </si>
  <si>
    <t>00133</t>
  </si>
  <si>
    <t xml:space="preserve">DLOUHODOBÁ MECHANICKÁ VENTILACE &gt; 96 HODIN (5-10 DNÍ) S EKONOMICKY NÁROČNÝM VÝKONEM S MCC           </t>
  </si>
  <si>
    <t>04013</t>
  </si>
  <si>
    <t xml:space="preserve">VELKÉ HRUDNÍ VÝKONY S MCC                                                                           </t>
  </si>
  <si>
    <t>04310</t>
  </si>
  <si>
    <t xml:space="preserve">RESPIRAČNÍ SELHÁNÍ                                                                                  </t>
  </si>
  <si>
    <t>04331</t>
  </si>
  <si>
    <t xml:space="preserve">ZÁVAŽNÉ TRAUMA HRUDNÍKU BEZ CC                                                                      </t>
  </si>
  <si>
    <t>05000</t>
  </si>
  <si>
    <t xml:space="preserve">ÚMRTÍ DO 5 DNÍ OD PŘÍJMU PŘI HLAVNÍ DIAGNÓZE OBĚHOVÉHO SYSTÉMU                                      </t>
  </si>
  <si>
    <t>05011</t>
  </si>
  <si>
    <t xml:space="preserve">SRDEČNÍ DEFIBRILÁTOR A IMPLANTÁT PRO PODPORU FUNKCE SRDCE BEZ CC                                    </t>
  </si>
  <si>
    <t>05012</t>
  </si>
  <si>
    <t xml:space="preserve">SRDEČNÍ DEFIBRILÁTOR A IMPLANTÁT PRO PODPORU FUNKCE SRDCE S CC                                      </t>
  </si>
  <si>
    <t>05013</t>
  </si>
  <si>
    <t xml:space="preserve">SRDEČNÍ DEFIBRILÁTOR A IMPLANTÁT PRO PODPORU FUNKCE SRDCE S MCC                                     </t>
  </si>
  <si>
    <t>05021</t>
  </si>
  <si>
    <t xml:space="preserve">VÝKONY NA SRDEČNÍ CHLOPNI SE SRDEČNÍ KATETRIZACÍ BEZ CC                                             </t>
  </si>
  <si>
    <t>05022</t>
  </si>
  <si>
    <t xml:space="preserve">VÝKONY NA SRDEČNÍ CHLOPNI SE SRDEČNÍ KATETRIZACÍ S CC                                               </t>
  </si>
  <si>
    <t>05023</t>
  </si>
  <si>
    <t xml:space="preserve">VÝKONY NA SRDEČNÍ CHLOPNI SE SRDEČNÍ KATETRIZACÍ S MCC                                              </t>
  </si>
  <si>
    <t>05041</t>
  </si>
  <si>
    <t xml:space="preserve">VÝKONY NA SRDEČNÍ CHLOPNI BEZ SRDEČNÍ KATETRIZACE BEZ CC                                            </t>
  </si>
  <si>
    <t>05042</t>
  </si>
  <si>
    <t xml:space="preserve">VÝKONY NA SRDEČNÍ CHLOPNI BEZ SRDEČNÍ KATETRIZACE S CC                                              </t>
  </si>
  <si>
    <t>05043</t>
  </si>
  <si>
    <t xml:space="preserve">VÝKONY NA SRDEČNÍ CHLOPNI BEZ SRDEČNÍ KATETRIZACE S MCC                                             </t>
  </si>
  <si>
    <t>05051</t>
  </si>
  <si>
    <t xml:space="preserve">KORONÁRNÍ BYPASS SE SRDEČNÍ KATETRIZACÍ BEZ CC                                                      </t>
  </si>
  <si>
    <t>05052</t>
  </si>
  <si>
    <t xml:space="preserve">KORONÁRNÍ BYPASS SE SRDEČNÍ KATETRIZACÍ S CC                                                        </t>
  </si>
  <si>
    <t>05053</t>
  </si>
  <si>
    <t xml:space="preserve">KORONÁRNÍ BYPASS SE SRDEČNÍ KATETRIZACÍ S MCC                                                       </t>
  </si>
  <si>
    <t>05061</t>
  </si>
  <si>
    <t xml:space="preserve">KORONÁRNÍ BYPASS BEZ SRDEČNÍ KATETRIZACE BEZ CC                                                     </t>
  </si>
  <si>
    <t>05062</t>
  </si>
  <si>
    <t xml:space="preserve">KORONÁRNÍ BYPASS BEZ SRDEČNÍ KATETRIZACE S CC                                                       </t>
  </si>
  <si>
    <t>05063</t>
  </si>
  <si>
    <t xml:space="preserve">KORONÁRNÍ BYPASS BEZ SRDEČNÍ KATETRIZACE S MCC                                                      </t>
  </si>
  <si>
    <t>05093</t>
  </si>
  <si>
    <t xml:space="preserve">VELKÉ ABDOMINÁLNÍ VASKULÁRNÍ VÝKONY S MCC                                                           </t>
  </si>
  <si>
    <t>05102</t>
  </si>
  <si>
    <t xml:space="preserve">JINÉ PERKUTÁNNÍ KARDIOVASKULÁRNÍ VÝKONY PŘI AKUTNÍM INFARKTU MYOKARDU S CC                          </t>
  </si>
  <si>
    <t>05103</t>
  </si>
  <si>
    <t xml:space="preserve">JINÉ PERKUTÁNNÍ KARDIOVASKULÁRNÍ VÝKONY PŘI AKUTNÍM INFARKTU MYOKARDU S MCC                         </t>
  </si>
  <si>
    <t>05112</t>
  </si>
  <si>
    <t xml:space="preserve">IMPLANTACE TRVALÉHO KARDIOSTIMULÁTORU BEZ AKUTNÍHO INFARKTU MYOKARDU. SELHÁNÍ SRDCE NEBO ŠOKU S CC  </t>
  </si>
  <si>
    <t>05122</t>
  </si>
  <si>
    <t xml:space="preserve">VELKÉ HRUDNÍ VASKULÁRNÍ VÝKONY S CC                                                                 </t>
  </si>
  <si>
    <t>05123</t>
  </si>
  <si>
    <t xml:space="preserve">VELKÉ HRUDNÍ VASKULÁRNÍ VÝKONY S MCC                                                                </t>
  </si>
  <si>
    <t>05202</t>
  </si>
  <si>
    <t xml:space="preserve">JINÉ VÝKONY PŘI ONEMOCNĚNÍCH A PORUCHÁCH OBĚHOVÉHO SYSTÉMU S CC                                     </t>
  </si>
  <si>
    <t>05203</t>
  </si>
  <si>
    <t xml:space="preserve">JINÉ VÝKONY PŘI ONEMOCNĚNÍCH A PORUCHÁCH OBĚHOVÉHO SYSTÉMU S MCC                                    </t>
  </si>
  <si>
    <t>05271</t>
  </si>
  <si>
    <t xml:space="preserve">PERKUTÁNNÍ KORONÁRNÍ ANGIOPLASTIKA. &lt;=2 POTAHOVANÉ STENTY BEZ AKUTNÍHO INFARKTU MYOKARDU BEZ CC     </t>
  </si>
  <si>
    <t>05302</t>
  </si>
  <si>
    <t xml:space="preserve">SRDEČNÍ KATETRIZACE PŘI AKUTNÍM INFARKTU MYOKARDU S CC                                              </t>
  </si>
  <si>
    <t>05303</t>
  </si>
  <si>
    <t xml:space="preserve">SRDEČNÍ KATETRIZACE PŘI AKUTNÍM INFARKTU MYOKARDU S MCC                                             </t>
  </si>
  <si>
    <t>05312</t>
  </si>
  <si>
    <t xml:space="preserve">SRDEČNÍ KATETRIZACE PŘI ISCHEMICKÉ CHOROBĚ SRDEČNÍ S CC                                             </t>
  </si>
  <si>
    <t>05321</t>
  </si>
  <si>
    <t xml:space="preserve">SRDEČNÍ KATETRIZACE PŘI JINÝCH PORUCHÁCH OBĚHOVÉHO SYSTÉMU BEZ CC                                   </t>
  </si>
  <si>
    <t>05322</t>
  </si>
  <si>
    <t xml:space="preserve">SRDEČNÍ KATETRIZACE PŘI JINÝCH PORUCHÁCH OBĚHOVÉHO SYSTÉMU S CC                                     </t>
  </si>
  <si>
    <t>05323</t>
  </si>
  <si>
    <t xml:space="preserve">SRDEČNÍ KATETRIZACE PŘI JINÝCH PORUCHÁCH OBĚHOVÉHO SYSTÉMU S MCC                                    </t>
  </si>
  <si>
    <t>05332</t>
  </si>
  <si>
    <t xml:space="preserve">AKUTNÍ INFARKT MYOKARDU S CC                                                                        </t>
  </si>
  <si>
    <t>05333</t>
  </si>
  <si>
    <t xml:space="preserve">AKUTNÍ INFARKT MYOKARDU S MCC                                                                       </t>
  </si>
  <si>
    <t>05341</t>
  </si>
  <si>
    <t xml:space="preserve">AKUTNÍ A SUBAKUTNÍ ENDOKARDITIDA BEZ CC                                                             </t>
  </si>
  <si>
    <t>05342</t>
  </si>
  <si>
    <t xml:space="preserve">AKUTNÍ A SUBAKUTNÍ ENDOKARDITIDA S CC                                                               </t>
  </si>
  <si>
    <t>05351</t>
  </si>
  <si>
    <t xml:space="preserve">SRDEČNÍ SELHÁNÍ BEZ CC                                                                              </t>
  </si>
  <si>
    <t>05352</t>
  </si>
  <si>
    <t xml:space="preserve">SRDEČNÍ SELHÁNÍ S CC                                                                                </t>
  </si>
  <si>
    <t>05353</t>
  </si>
  <si>
    <t xml:space="preserve">SRDEČNÍ SELHÁNÍ S MCC                                                                               </t>
  </si>
  <si>
    <t>05381</t>
  </si>
  <si>
    <t xml:space="preserve">PERIFERNÍ A JINÉ VASKULÁRNÍ PORUCHY BEZ CC                                                          </t>
  </si>
  <si>
    <t>05382</t>
  </si>
  <si>
    <t xml:space="preserve">PERIFERNÍ A JINÉ VASKULÁRNÍ PORUCHY S CC                                                            </t>
  </si>
  <si>
    <t>05391</t>
  </si>
  <si>
    <t xml:space="preserve">ATEROSKLERÓZA BEZ CC                                                                                </t>
  </si>
  <si>
    <t>05392</t>
  </si>
  <si>
    <t xml:space="preserve">ATEROSKLERÓZA S CC                                                                                  </t>
  </si>
  <si>
    <t>05393</t>
  </si>
  <si>
    <t xml:space="preserve">ATEROSKLERÓZA S MCC                                                                                 </t>
  </si>
  <si>
    <t>05401</t>
  </si>
  <si>
    <t xml:space="preserve">HYPERTENZE BEZ CC                                                                                   </t>
  </si>
  <si>
    <t>05411</t>
  </si>
  <si>
    <t xml:space="preserve">VROZENÉ SRDEČNÍ A CHLOPENNÍ PORUCHY BEZ CC                                                          </t>
  </si>
  <si>
    <t>05412</t>
  </si>
  <si>
    <t xml:space="preserve">VROZENÉ SRDEČNÍ A CHLOPENNÍ PORUCHY S CC                                                            </t>
  </si>
  <si>
    <t>05413</t>
  </si>
  <si>
    <t xml:space="preserve">VROZENÉ SRDEČNÍ A CHLOPENNÍ PORUCHY S MCC                                                           </t>
  </si>
  <si>
    <t>05421</t>
  </si>
  <si>
    <t xml:space="preserve">SRDEČNÍ ARYTMIE A PORUCHY VEDENÍ BEZ CC                                                             </t>
  </si>
  <si>
    <t>05422</t>
  </si>
  <si>
    <t xml:space="preserve">SRDEČNÍ ARYTMIE A PORUCHY VEDENÍ S CC                                                               </t>
  </si>
  <si>
    <t>05471</t>
  </si>
  <si>
    <t xml:space="preserve">JINÉ PORUCHY OBĚHOVÉHO SYSTÉMU BEZ CC                                                               </t>
  </si>
  <si>
    <t>05472</t>
  </si>
  <si>
    <t xml:space="preserve">JINÉ PORUCHY OBĚHOVÉHO SYSTÉMU S CC                                                                 </t>
  </si>
  <si>
    <t>05481</t>
  </si>
  <si>
    <t xml:space="preserve">ZAVEDENÍ STENTU DO PERIFERNÍHO CÉVNÍHO ŘEČIŠTĚ BEZ CC                                               </t>
  </si>
  <si>
    <t>08093</t>
  </si>
  <si>
    <t>C</t>
  </si>
  <si>
    <t>TRANSPLANTACE KŮŽE NEBO TKÁNĚ PRO PORUCHY MUSKULOSKELETÁLNÍHO SYSTÉMU NEBO POJIVOVÉ TKÁNĚ KROMĚ RUKY</t>
  </si>
  <si>
    <t>17331</t>
  </si>
  <si>
    <t xml:space="preserve">CHEMOTERAPIE BEZ CC                                                                                 </t>
  </si>
  <si>
    <t>18021</t>
  </si>
  <si>
    <t xml:space="preserve">VÝKONY PRO POOPERAČNÍ A POÚRAZOVÉ INFEKCE BEZ CC                                                    </t>
  </si>
  <si>
    <t>18022</t>
  </si>
  <si>
    <t xml:space="preserve">VÝKONY PRO POOPERAČNÍ A POÚRAZOVÉ INFEKCE S CC                                                      </t>
  </si>
  <si>
    <t>18311</t>
  </si>
  <si>
    <t xml:space="preserve">POOPERAČNÍ A POÚRAZOVÉ INFEKCE BEZ CC                                                               </t>
  </si>
  <si>
    <t>18312</t>
  </si>
  <si>
    <t xml:space="preserve">POOPERAČNÍ A POÚRAZOVÉ INFEKCE S CC                                                                 </t>
  </si>
  <si>
    <t>21021</t>
  </si>
  <si>
    <t>B</t>
  </si>
  <si>
    <t xml:space="preserve">JINÉ VÝKONY PŘI ÚRAZECH A KOMPLIKACÍCH BEZ CC                                                       </t>
  </si>
  <si>
    <t>88872</t>
  </si>
  <si>
    <t xml:space="preserve">ROZSÁHLÉ VÝKONY. KTERÉ SE NETÝKAJÍ HLAVNÍ DIAGNÓZY S CC                                             </t>
  </si>
  <si>
    <t>01 - I. INTERNÍ  KLINIKA</t>
  </si>
  <si>
    <t>08 - PORODNICKO-GYNEKOLOGICKÁ KLINIKA</t>
  </si>
  <si>
    <t>10 - DĚTSKÁ KLINIKA</t>
  </si>
  <si>
    <t>16 - KLINIKA PLICNÍCH NEMOCÍ A TUBERKULÓZY</t>
  </si>
  <si>
    <t>22 - KLINIKA NUKLEÁRNÍ MEDICÍNY</t>
  </si>
  <si>
    <t>28 - ODDĚLENÍ LÉKAŘSKÉ GENETIKY</t>
  </si>
  <si>
    <t>32 - HEMATO-ONKOLOGICKÁ KLINIKA</t>
  </si>
  <si>
    <t>33 - ODDĚLENÍ KLINICKÉ BIOCHEMIE</t>
  </si>
  <si>
    <t>34 - KLINIKA RADIOLOGICKÁ</t>
  </si>
  <si>
    <t>35 - TRANSFÚZNÍ ODDĚLENÍ</t>
  </si>
  <si>
    <t>37 - ÚSTAV PATOLOGIE</t>
  </si>
  <si>
    <t>40 - ÚSTAV MIKROBIOLOGIE</t>
  </si>
  <si>
    <t>41 - ÚSTAV IMUNOLOGIE</t>
  </si>
  <si>
    <t>50 - KARDIOCHIRURGICKÁ KLINIKA</t>
  </si>
  <si>
    <t>89198</t>
  </si>
  <si>
    <t xml:space="preserve">SKIASKOPIE                                        </t>
  </si>
  <si>
    <t>603</t>
  </si>
  <si>
    <t>82056</t>
  </si>
  <si>
    <t>MIKROSKOPICKÉ STANOVENÍ MIKROBIÁLNÍHO OBRAZU POŠEV</t>
  </si>
  <si>
    <t>10</t>
  </si>
  <si>
    <t>816</t>
  </si>
  <si>
    <t>94115</t>
  </si>
  <si>
    <t xml:space="preserve">IN SITU HYBRIDIZACE LIDSKÉ DNA SE ZNAČENOU SONDOU </t>
  </si>
  <si>
    <t>94119</t>
  </si>
  <si>
    <t xml:space="preserve">IZOLACE A UCHOVÁNÍ LIDSKÉ DNA (RNA)               </t>
  </si>
  <si>
    <t>94123</t>
  </si>
  <si>
    <t xml:space="preserve">PCR ANALÝZA LIDSKÉ DNA                            </t>
  </si>
  <si>
    <t>205</t>
  </si>
  <si>
    <t>87415</t>
  </si>
  <si>
    <t xml:space="preserve">CYTOLOGICKÉ OTISKY A STĚRY -  ZA 4-10 PREPARÁTŮ   </t>
  </si>
  <si>
    <t>87435</t>
  </si>
  <si>
    <t>STANDARDNÍ CYTOLOGICKÉ BARVENÍ,  ZA 4-10  PREPARÁT</t>
  </si>
  <si>
    <t>87439</t>
  </si>
  <si>
    <t>SPECIÁLNÍ CYTOLOGICKÉ BARVENÍ - 1-3  PREPARÁTY,  J</t>
  </si>
  <si>
    <t>87447</t>
  </si>
  <si>
    <t xml:space="preserve">CYTOLOGICKÉ PREPARÁTY ZHOTOVENÉ CYTOCENTRIFUGOU   </t>
  </si>
  <si>
    <t>87449</t>
  </si>
  <si>
    <t xml:space="preserve">SCREENINGOVÉ ODEČÍTÁNÍ CYTOLOGICKÝCH NÁLEZŮ (ZA 1 </t>
  </si>
  <si>
    <t>87525</t>
  </si>
  <si>
    <t>STANOVENÍ CYTOLOGICKÉ DIAGNÓZY III. STUPNĚ OBTÍŽNO</t>
  </si>
  <si>
    <t>89201</t>
  </si>
  <si>
    <t>SKIASKOPIE NA OPERAČNÍM ČI ZÁKROKOVÉM SÁLE MOBILNÍ</t>
  </si>
  <si>
    <t>22</t>
  </si>
  <si>
    <t>407</t>
  </si>
  <si>
    <t>0002027</t>
  </si>
  <si>
    <t xml:space="preserve">99MTC-MIBI INJ.                                   </t>
  </si>
  <si>
    <t>0002034</t>
  </si>
  <si>
    <t xml:space="preserve">99MTC-DTPA INJ.                                   </t>
  </si>
  <si>
    <t>47023</t>
  </si>
  <si>
    <t>KONTROLNÍ VYŠETŘENÍ LÉKAŘEM SE SPECIALIZOVANOU ZPŮ</t>
  </si>
  <si>
    <t>47125</t>
  </si>
  <si>
    <t xml:space="preserve">KARDIOANGIOGRAFIE FIRST PASS                      </t>
  </si>
  <si>
    <t>47269</t>
  </si>
  <si>
    <t xml:space="preserve">TOMOGRAFICKÁ SCINTIGRAFIE - SPECT                 </t>
  </si>
  <si>
    <t>47273</t>
  </si>
  <si>
    <t>KVANTIFIKACE DYNAMICKÝCH A TOMOGRAFICKÝCH SCINTIGR</t>
  </si>
  <si>
    <t>47302</t>
  </si>
  <si>
    <t>(VZP) HYBRIDNÍ VÝPOČETNÍ A POZITRONOVÁ EMISNÍ TOMO</t>
  </si>
  <si>
    <t>28</t>
  </si>
  <si>
    <t>94191</t>
  </si>
  <si>
    <t xml:space="preserve">FOTOGRAFIE GELU                                   </t>
  </si>
  <si>
    <t>94193</t>
  </si>
  <si>
    <t xml:space="preserve">ELEKTROFORÉZA NUKLEOVÝCH KYSELIN                  </t>
  </si>
  <si>
    <t>94199</t>
  </si>
  <si>
    <t xml:space="preserve">AMPLIFIKACE METODOU PCR                           </t>
  </si>
  <si>
    <t>818</t>
  </si>
  <si>
    <t>91433</t>
  </si>
  <si>
    <t xml:space="preserve">IZOLACE LEUKOCYTŮ SEDIMETACÍ (BUFFY COAT)         </t>
  </si>
  <si>
    <t>96113</t>
  </si>
  <si>
    <t xml:space="preserve">PLAZMINOGEN - AKTIVITA                            </t>
  </si>
  <si>
    <t>96157</t>
  </si>
  <si>
    <t xml:space="preserve">STANOVENÍ HEPARINOVÝCH JEDNOTEK ANTI XA           </t>
  </si>
  <si>
    <t>96167</t>
  </si>
  <si>
    <t>KREVNÍ OBRAZ S PĚTI POPULAČNÍM DIFERENCIÁLNÍM POČT</t>
  </si>
  <si>
    <t>96185</t>
  </si>
  <si>
    <t xml:space="preserve">FAKTOR II. - STANOVENÍ AKTIVITY                   </t>
  </si>
  <si>
    <t>96191</t>
  </si>
  <si>
    <t xml:space="preserve">FAKTOR VIII - STANOVENÍ AKTIVITY                  </t>
  </si>
  <si>
    <t>96193</t>
  </si>
  <si>
    <t xml:space="preserve">FAKTOR IX - STANOVENÍ AKTIVITY                    </t>
  </si>
  <si>
    <t>96197</t>
  </si>
  <si>
    <t xml:space="preserve">FAKTOR XI - STANOVENÍ AKTIVITY                    </t>
  </si>
  <si>
    <t>96199</t>
  </si>
  <si>
    <t xml:space="preserve">PROTEIN C - FUNKČNÍ AKTIVITA                      </t>
  </si>
  <si>
    <t>96215</t>
  </si>
  <si>
    <t xml:space="preserve">APC REZISTENCE                                    </t>
  </si>
  <si>
    <t>96247</t>
  </si>
  <si>
    <t>AGREGACE TROMBOCYTŮ INDUKOVANÁ BĚŽNÝMI INDUKTORY -</t>
  </si>
  <si>
    <t>96265</t>
  </si>
  <si>
    <t xml:space="preserve">PROTEIN S - VOLNÝ                                 </t>
  </si>
  <si>
    <t>96315</t>
  </si>
  <si>
    <t>ANALÝZA KREVNÍHO NÁTĚRU PANOPTICKY OBARVENÉHO. IND</t>
  </si>
  <si>
    <t>96321</t>
  </si>
  <si>
    <t xml:space="preserve">POČET TROMBOCYTŮ MIKROSKOPICKY                    </t>
  </si>
  <si>
    <t>96325</t>
  </si>
  <si>
    <t xml:space="preserve">FIBRINOGEN (SÉRIE)                                </t>
  </si>
  <si>
    <t>96515</t>
  </si>
  <si>
    <t xml:space="preserve">FIBRIN DEGRADAČNÍ PRODUKTY KVANTITATIVNĚ          </t>
  </si>
  <si>
    <t>96613</t>
  </si>
  <si>
    <t xml:space="preserve">VYŠETŘENÍ NÁTĚRU NA SCHIZOCYTY                    </t>
  </si>
  <si>
    <t>96617</t>
  </si>
  <si>
    <t xml:space="preserve">TROMBINOVÝ ČAS                                    </t>
  </si>
  <si>
    <t>96621</t>
  </si>
  <si>
    <t xml:space="preserve">AKTIVOVANÝ PARTIALNÍ TROMBOPLASTINOVÝ TEST (APTT) </t>
  </si>
  <si>
    <t>96711</t>
  </si>
  <si>
    <t>PANOPTICKÉ OBARVENÍ NÁTĚRU PERIFERNÍ KRVE NEBO ASP</t>
  </si>
  <si>
    <t>96813</t>
  </si>
  <si>
    <t xml:space="preserve">ANTITROMBIN III, CHROMOGENNÍ METODOU (SÉRIE)      </t>
  </si>
  <si>
    <t>96837</t>
  </si>
  <si>
    <t xml:space="preserve">ERYTROPOETIN - STANOVENÍ HLADINY V SÉRU           </t>
  </si>
  <si>
    <t>96847</t>
  </si>
  <si>
    <t>FIBRIN/FIBRINOGEN DEGRADAČNÍ PRODUKTY SEMIKVANTITA</t>
  </si>
  <si>
    <t>96857</t>
  </si>
  <si>
    <t>STANOVENÍ POČTU RETIKULOCYTŮ NA AUTOMATICKÉM ANALY</t>
  </si>
  <si>
    <t>96863</t>
  </si>
  <si>
    <t>STANOVENÍ POČTU ERYTROBLASTŮ NA AUTOMATICKÉM ANALY</t>
  </si>
  <si>
    <t>96881</t>
  </si>
  <si>
    <t>AGREGAČNÍ TEST NA HEPARINEM INDUKOVANOU TROMBOCYTO</t>
  </si>
  <si>
    <t>33</t>
  </si>
  <si>
    <t>801</t>
  </si>
  <si>
    <t>81111</t>
  </si>
  <si>
    <t xml:space="preserve">A L T  STATIM                                     </t>
  </si>
  <si>
    <t>81113</t>
  </si>
  <si>
    <t xml:space="preserve">A S T  STATIM                                     </t>
  </si>
  <si>
    <t>81115</t>
  </si>
  <si>
    <t xml:space="preserve">ALBUMIN SÉRUM (STATIM)                            </t>
  </si>
  <si>
    <t>81117</t>
  </si>
  <si>
    <t xml:space="preserve">AMYLASA (SÉRUM, MOČ) STATIM                       </t>
  </si>
  <si>
    <t>81121</t>
  </si>
  <si>
    <t xml:space="preserve">BILIRUBIN CELKOVÝ STATIM                          </t>
  </si>
  <si>
    <t>81123</t>
  </si>
  <si>
    <t xml:space="preserve">BILIRUBIN KONJUGOVANÝ STATIM                      </t>
  </si>
  <si>
    <t>81125</t>
  </si>
  <si>
    <t xml:space="preserve">BÍLKOVINY CELKOVÉ (SÉRUM) STATIM                  </t>
  </si>
  <si>
    <t>81137</t>
  </si>
  <si>
    <t xml:space="preserve">UREA STATIM                                       </t>
  </si>
  <si>
    <t>81139</t>
  </si>
  <si>
    <t xml:space="preserve">VÁPNÍK CELKOVÝ STATIM                             </t>
  </si>
  <si>
    <t>81143</t>
  </si>
  <si>
    <t xml:space="preserve">LAKTÁTDEHYDROGENÁZA STATIM                        </t>
  </si>
  <si>
    <t>81147</t>
  </si>
  <si>
    <t xml:space="preserve">FOSFATÁZA ALKALICKÁ STATIM                        </t>
  </si>
  <si>
    <t>81149</t>
  </si>
  <si>
    <t xml:space="preserve">FOSFOR ANORGANICKÝ STATIM                         </t>
  </si>
  <si>
    <t>81153</t>
  </si>
  <si>
    <t xml:space="preserve">GAMA-GLUTAMYLTRANSFERÁZA (GMT) STATIM             </t>
  </si>
  <si>
    <t>81157</t>
  </si>
  <si>
    <t xml:space="preserve">CHLORIDY STATIM                                   </t>
  </si>
  <si>
    <t>81159</t>
  </si>
  <si>
    <t xml:space="preserve">CHOLINESTERÁZA STATIM                             </t>
  </si>
  <si>
    <t>81161</t>
  </si>
  <si>
    <t xml:space="preserve">AMYLÁZA PANKREATICKÁ STATIM                       </t>
  </si>
  <si>
    <t>81165</t>
  </si>
  <si>
    <t xml:space="preserve">KREATINKINÁZA (CK) STATIM                         </t>
  </si>
  <si>
    <t>81167</t>
  </si>
  <si>
    <t xml:space="preserve">KREATINKINÁZA IZOENZYMY (CK-MB) STATIM            </t>
  </si>
  <si>
    <t>81169</t>
  </si>
  <si>
    <t xml:space="preserve">KREATININ STATIM                                  </t>
  </si>
  <si>
    <t>81173</t>
  </si>
  <si>
    <t xml:space="preserve">LIPÁZA STATIM                                     </t>
  </si>
  <si>
    <t>81227</t>
  </si>
  <si>
    <t xml:space="preserve">PROSTATICKÝ SPECIFICKÝ ANTIGEN (PSA) - VOLNÝ      </t>
  </si>
  <si>
    <t>81235</t>
  </si>
  <si>
    <t xml:space="preserve">TUMORMARKERY CA 19-9, CA 15-3, CA 72-4, CA 125    </t>
  </si>
  <si>
    <t>81237</t>
  </si>
  <si>
    <t xml:space="preserve">TROPONIN - T NEBO I ELISA                         </t>
  </si>
  <si>
    <t>81249</t>
  </si>
  <si>
    <t xml:space="preserve">CEA (MEIA)                                        </t>
  </si>
  <si>
    <t>81267</t>
  </si>
  <si>
    <t xml:space="preserve">GLUTATHIONPEROXIDÁZA                              </t>
  </si>
  <si>
    <t>81329</t>
  </si>
  <si>
    <t xml:space="preserve">ALBUMIN (SÉRUM)                                   </t>
  </si>
  <si>
    <t>81345</t>
  </si>
  <si>
    <t xml:space="preserve">AMYLÁZA                                           </t>
  </si>
  <si>
    <t>81355</t>
  </si>
  <si>
    <t xml:space="preserve">APOLIPOPROTEINY AI NEBO B                         </t>
  </si>
  <si>
    <t>81363</t>
  </si>
  <si>
    <t xml:space="preserve">BILIRUBIN KONJUGOVANÝ                             </t>
  </si>
  <si>
    <t>81369</t>
  </si>
  <si>
    <t>BÍLKOVINA KVANTITATIVNĚ (MOČ, MOZKOM. MOK, VÝPOTEK</t>
  </si>
  <si>
    <t>81375</t>
  </si>
  <si>
    <t xml:space="preserve">KRYOGLOBULINY KVANTITATIVNĚ                       </t>
  </si>
  <si>
    <t>81383</t>
  </si>
  <si>
    <t xml:space="preserve">LAKTÁTDEHYDROGENÁZA (L D)                         </t>
  </si>
  <si>
    <t>81397</t>
  </si>
  <si>
    <t xml:space="preserve">ELEKTROFORÉZA PROTEINŮ (SÉRUM)                    </t>
  </si>
  <si>
    <t>81423</t>
  </si>
  <si>
    <t xml:space="preserve">FOSFATÁZA ALKALICKÁ IZOENZYMY                     </t>
  </si>
  <si>
    <t>81427</t>
  </si>
  <si>
    <t xml:space="preserve">FOSFOR ANORGANICKÝ                                </t>
  </si>
  <si>
    <t>81431</t>
  </si>
  <si>
    <t xml:space="preserve">GALAKTÓZA                                         </t>
  </si>
  <si>
    <t>81449</t>
  </si>
  <si>
    <t xml:space="preserve">GLYKOVANÝ HEMOGLOBIN                              </t>
  </si>
  <si>
    <t>81451</t>
  </si>
  <si>
    <t xml:space="preserve">HEMOGLOBIN VOLNÝ V PLAZMĚ                         </t>
  </si>
  <si>
    <t>81465</t>
  </si>
  <si>
    <t xml:space="preserve">HOŘČÍK                                            </t>
  </si>
  <si>
    <t>81473</t>
  </si>
  <si>
    <t xml:space="preserve">CHOLESTEROL HDL                                   </t>
  </si>
  <si>
    <t>81475</t>
  </si>
  <si>
    <t xml:space="preserve">CHOLINESTERÁZA                                    </t>
  </si>
  <si>
    <t>81481</t>
  </si>
  <si>
    <t xml:space="preserve">AMYLÁZA PANKREATICKÁ                              </t>
  </si>
  <si>
    <t>81495</t>
  </si>
  <si>
    <t xml:space="preserve">KREATINKINÁZA (CK)                                </t>
  </si>
  <si>
    <t>81497</t>
  </si>
  <si>
    <t xml:space="preserve">KREATINKINÁZA IZOENZYM CK-MB                      </t>
  </si>
  <si>
    <t>81527</t>
  </si>
  <si>
    <t xml:space="preserve">CHOLESTEROL LDL                                   </t>
  </si>
  <si>
    <t>81533</t>
  </si>
  <si>
    <t xml:space="preserve">LIPÁZA                                            </t>
  </si>
  <si>
    <t>81563</t>
  </si>
  <si>
    <t xml:space="preserve">OSMOLALITA (SÉRUM, MOČ)                           </t>
  </si>
  <si>
    <t>81617</t>
  </si>
  <si>
    <t xml:space="preserve">TUKY NEBO ZBYTKY POTRAVY VE STOLICI               </t>
  </si>
  <si>
    <t>81625</t>
  </si>
  <si>
    <t xml:space="preserve">VÁPNÍK CELKOVÝ                                    </t>
  </si>
  <si>
    <t>81629</t>
  </si>
  <si>
    <t xml:space="preserve">VAZEBNÁ KAPACITA ŽELEZA                           </t>
  </si>
  <si>
    <t>81641</t>
  </si>
  <si>
    <t xml:space="preserve">ŽELEZO CELKOVÉ                                    </t>
  </si>
  <si>
    <t>81699</t>
  </si>
  <si>
    <t xml:space="preserve">STANOVENÍ IGF - I (INSULIN - LIKE GROWTH FACTOR)  </t>
  </si>
  <si>
    <t>81703</t>
  </si>
  <si>
    <t xml:space="preserve">CYSTATIN C                                        </t>
  </si>
  <si>
    <t>81721</t>
  </si>
  <si>
    <t>IMUNOTURBIDIMETRICKÉ A/NEBO IMUNONEFELOMETRICKÉ ST</t>
  </si>
  <si>
    <t>81731</t>
  </si>
  <si>
    <t>STANOVENÍ NATRIURETICKÝCH PEPTIDŮ V SÉRU A V PLAZM</t>
  </si>
  <si>
    <t>91129</t>
  </si>
  <si>
    <t xml:space="preserve">STANOVENÍ IgG                                     </t>
  </si>
  <si>
    <t>91131</t>
  </si>
  <si>
    <t xml:space="preserve">STANOVENÍ IgA                                     </t>
  </si>
  <si>
    <t>91133</t>
  </si>
  <si>
    <t xml:space="preserve">STANOVENÍ IgM                                     </t>
  </si>
  <si>
    <t>91137</t>
  </si>
  <si>
    <t xml:space="preserve">STANOVENÍ TRANSFERINU                             </t>
  </si>
  <si>
    <t>91141</t>
  </si>
  <si>
    <t xml:space="preserve">STANOVENÍ CERULOPLASMINU                          </t>
  </si>
  <si>
    <t>91143</t>
  </si>
  <si>
    <t xml:space="preserve">STANOVENÍ PREALBUMINU                             </t>
  </si>
  <si>
    <t>91145</t>
  </si>
  <si>
    <t xml:space="preserve">STANOVENÍ HAPTOGLOBINU                            </t>
  </si>
  <si>
    <t>91153</t>
  </si>
  <si>
    <t xml:space="preserve">STANOVENÍ  C - REAKTIVNÍHO PROTEINU               </t>
  </si>
  <si>
    <t>91171</t>
  </si>
  <si>
    <t xml:space="preserve">STANOVENÍ IgG ELISA                               </t>
  </si>
  <si>
    <t>91193</t>
  </si>
  <si>
    <t xml:space="preserve">STANOVENÍ B2 - MIKROGLOBULINU ELISA               </t>
  </si>
  <si>
    <t>91481</t>
  </si>
  <si>
    <t xml:space="preserve">STANOVENÍ KONCENTRACE PROCALCITONINU              </t>
  </si>
  <si>
    <t>93115</t>
  </si>
  <si>
    <t xml:space="preserve">FOLÁTY                                            </t>
  </si>
  <si>
    <t>93129</t>
  </si>
  <si>
    <t xml:space="preserve">FOLITROPIN (FSH)                                  </t>
  </si>
  <si>
    <t>93131</t>
  </si>
  <si>
    <t xml:space="preserve">KORTISOL                                          </t>
  </si>
  <si>
    <t>93133</t>
  </si>
  <si>
    <t xml:space="preserve">LUTROPIN (LH)                                     </t>
  </si>
  <si>
    <t>93135</t>
  </si>
  <si>
    <t xml:space="preserve">MYOGLOBIN V SÉRII                                 </t>
  </si>
  <si>
    <t>93151</t>
  </si>
  <si>
    <t xml:space="preserve">FERRITIN                                          </t>
  </si>
  <si>
    <t>93167</t>
  </si>
  <si>
    <t xml:space="preserve">NEURON - SPECIFICKÁ ENOLÁZA (NSE)                 </t>
  </si>
  <si>
    <t>93171</t>
  </si>
  <si>
    <t xml:space="preserve">PARATHORMON                                       </t>
  </si>
  <si>
    <t>93177</t>
  </si>
  <si>
    <t xml:space="preserve">PROLAKTIN                                         </t>
  </si>
  <si>
    <t>93181</t>
  </si>
  <si>
    <t xml:space="preserve">SOMATOTROPIN (STH, HGH)                           </t>
  </si>
  <si>
    <t>93185</t>
  </si>
  <si>
    <t xml:space="preserve">TRIJODTYRONIN CELKOVÝ (TT3)                       </t>
  </si>
  <si>
    <t>93187</t>
  </si>
  <si>
    <t xml:space="preserve">TYROXIN CELKOVÝ (TT4)                             </t>
  </si>
  <si>
    <t>93189</t>
  </si>
  <si>
    <t xml:space="preserve">TYROXIN VOLNÝ (FT4)                               </t>
  </si>
  <si>
    <t>93195</t>
  </si>
  <si>
    <t xml:space="preserve">TYREOTROPIN (TSH)                                 </t>
  </si>
  <si>
    <t>93199</t>
  </si>
  <si>
    <t xml:space="preserve">TYREOGLOBULIN (TG)                                </t>
  </si>
  <si>
    <t>93213</t>
  </si>
  <si>
    <t xml:space="preserve">VITAMIN B12                                       </t>
  </si>
  <si>
    <t>93215</t>
  </si>
  <si>
    <t xml:space="preserve">ALFA - 1 - FETOPROTEIN (AFP)                      </t>
  </si>
  <si>
    <t>93217</t>
  </si>
  <si>
    <t xml:space="preserve">AUTOPROTILÁTKY PROTI MIKROSOMÁLNÍMU ANTIGENU      </t>
  </si>
  <si>
    <t>93225</t>
  </si>
  <si>
    <t xml:space="preserve">PROSTATICKÝ SPECIFICKÝ ANTIGEN (PSA)              </t>
  </si>
  <si>
    <t>93227</t>
  </si>
  <si>
    <t xml:space="preserve">ANTIGEN SQUAMÓZNÍCH NÁDOROVÝCH BUNĚK (SCC)        </t>
  </si>
  <si>
    <t>93231</t>
  </si>
  <si>
    <t xml:space="preserve">TYREOGLOBULIN AUTOPROTILÁTKY                      </t>
  </si>
  <si>
    <t>93245</t>
  </si>
  <si>
    <t xml:space="preserve">TRIJODTYRONIN VOLNÝ (FT3)                         </t>
  </si>
  <si>
    <t>93265</t>
  </si>
  <si>
    <t>CYFRA 21-1 (NÁDOROVÝ ANTIGEN, CYTOKERATIN FRAGMENT</t>
  </si>
  <si>
    <t>813</t>
  </si>
  <si>
    <t>91197</t>
  </si>
  <si>
    <t xml:space="preserve">STANOVENÍ CYTOKINU ELISA                          </t>
  </si>
  <si>
    <t>94215</t>
  </si>
  <si>
    <t xml:space="preserve">DOT BLOTTING DNA                                  </t>
  </si>
  <si>
    <t>34</t>
  </si>
  <si>
    <t>809</t>
  </si>
  <si>
    <t>0002920</t>
  </si>
  <si>
    <t xml:space="preserve">MULTIHANCE                                        </t>
  </si>
  <si>
    <t>0003132</t>
  </si>
  <si>
    <t xml:space="preserve">GADOVIST 1,0 MMOL/ML                              </t>
  </si>
  <si>
    <t>0022075</t>
  </si>
  <si>
    <t xml:space="preserve">IOMERON 400                                       </t>
  </si>
  <si>
    <t>0042433</t>
  </si>
  <si>
    <t xml:space="preserve">VISIPAQUE 320 MG I/ML                             </t>
  </si>
  <si>
    <t>0077018</t>
  </si>
  <si>
    <t xml:space="preserve">ULTRAVIST 370                                     </t>
  </si>
  <si>
    <t>0077019</t>
  </si>
  <si>
    <t>0077024</t>
  </si>
  <si>
    <t xml:space="preserve">ULTRAVIST 300                                     </t>
  </si>
  <si>
    <t>0095607</t>
  </si>
  <si>
    <t xml:space="preserve">MICROPAQUE                                        </t>
  </si>
  <si>
    <t>0038462</t>
  </si>
  <si>
    <t xml:space="preserve">DRÁT VODÍCÍ GUIDE WIRE M                          </t>
  </si>
  <si>
    <t>0038482</t>
  </si>
  <si>
    <t>0038483</t>
  </si>
  <si>
    <t>0038498</t>
  </si>
  <si>
    <t xml:space="preserve">KATETR ANGIOGRAFICKÝ GLIDECATH                    </t>
  </si>
  <si>
    <t>0038503</t>
  </si>
  <si>
    <t xml:space="preserve">SOUPRAVA ZAVÁDĚCÍ INTRODUCER                      </t>
  </si>
  <si>
    <t>0038505</t>
  </si>
  <si>
    <t>0049439</t>
  </si>
  <si>
    <t xml:space="preserve">STENTGRAFT ZENITH TX2 ZTEG-2P                     </t>
  </si>
  <si>
    <t>0049983</t>
  </si>
  <si>
    <t xml:space="preserve">KATETR BALÓNKOVÝ ZELOS                            </t>
  </si>
  <si>
    <t>0052143</t>
  </si>
  <si>
    <t>EXTRAKTOR - AMPLATZ GOOSE NECK GNXXXX - PERIFERNÍ,</t>
  </si>
  <si>
    <t>0053563</t>
  </si>
  <si>
    <t xml:space="preserve">KATETR DIAGNOSTICKÝ TEMPO4F,5F                    </t>
  </si>
  <si>
    <t>0053905</t>
  </si>
  <si>
    <t xml:space="preserve">KATETR DILATAČNÍ XXL                 14-5XX       </t>
  </si>
  <si>
    <t>0054358</t>
  </si>
  <si>
    <t xml:space="preserve">KATETR DIAGNOSTICKÝ SUPER TORQUE 5F,6F 533525-686 </t>
  </si>
  <si>
    <t>0056361</t>
  </si>
  <si>
    <t xml:space="preserve">ZAVADĚČ FLEXOR BALKIN RADIOOPÁKNÍ ZNAČKA          </t>
  </si>
  <si>
    <t>0056365</t>
  </si>
  <si>
    <t xml:space="preserve">ZAVADĚČ MIKROPUNKČNÍ, NITINOLOVÝ VODIČ            </t>
  </si>
  <si>
    <t>0057298</t>
  </si>
  <si>
    <t>STENT VASKULÁRNÍ E-LUMINEXX,SAMOEXPANDIBILNÍ,NITIN</t>
  </si>
  <si>
    <t>0057769</t>
  </si>
  <si>
    <t xml:space="preserve">DILATÁTOR COPE-SADDEKNI SFA ACCESS                </t>
  </si>
  <si>
    <t>0057823</t>
  </si>
  <si>
    <t>KATETR ANGIOGRAFICKÝ TORCON,PRŮMĚR 4.1 AŽ 7 FRENCH</t>
  </si>
  <si>
    <t>0057824</t>
  </si>
  <si>
    <t>0057827</t>
  </si>
  <si>
    <t xml:space="preserve">KATETR ANGIOGRAFICKÝ VYSOKOTLAKÝ, PRŮMĚR 4 A 5 FR </t>
  </si>
  <si>
    <t>0057844</t>
  </si>
  <si>
    <t xml:space="preserve">TĚLÍSKO EMBOLIZAČNÍ TORNADO                       </t>
  </si>
  <si>
    <t>0058462</t>
  </si>
  <si>
    <t xml:space="preserve">VODIČ DRÁTĚNÝ LUNDERQUIST EXTRA STIFF, ZAHNUTÝ    </t>
  </si>
  <si>
    <t>0058948</t>
  </si>
  <si>
    <t>STENT PERIFERNÍ WALLSTENT UNI,SAMOEXPANDIBILNÍ,OCE</t>
  </si>
  <si>
    <t>0059345</t>
  </si>
  <si>
    <t xml:space="preserve">INDEFLÁTOR 622510                                 </t>
  </si>
  <si>
    <t>0059795</t>
  </si>
  <si>
    <t xml:space="preserve">DRÁT VODÍCÍ ANGIODYN J3 FC-FS 150-0,35            </t>
  </si>
  <si>
    <t>0092108</t>
  </si>
  <si>
    <t xml:space="preserve">STENTGRAFT AORTÁLNÍ HRUDNÍ VALIANT 10CM           </t>
  </si>
  <si>
    <t>0092125</t>
  </si>
  <si>
    <t xml:space="preserve">MIKROKATETR PROGREAT PC2411-2813, PP27111-27131   </t>
  </si>
  <si>
    <t>0092559</t>
  </si>
  <si>
    <t>SADA AG - SYSTÉM PRO UZAVÍRÁNÍ CÉV - FEMORÁLNÍ - S</t>
  </si>
  <si>
    <t>89113</t>
  </si>
  <si>
    <t xml:space="preserve">RTG LEBKY, CÍLENÉ SNÍMKY                          </t>
  </si>
  <si>
    <t>89115</t>
  </si>
  <si>
    <t xml:space="preserve">RTG LEBKY, PŘEHLEDNÉ SNÍMKY                       </t>
  </si>
  <si>
    <t>89117</t>
  </si>
  <si>
    <t xml:space="preserve">RTG KRKU A KRČNÍ PÁTEŘE                           </t>
  </si>
  <si>
    <t>89119</t>
  </si>
  <si>
    <t xml:space="preserve">RTG HRUDNÍ NEBO BEDERNÍ PÁTEŘE                    </t>
  </si>
  <si>
    <t>89123</t>
  </si>
  <si>
    <t xml:space="preserve">RTG PÁNVE NEBO KYČELNÍHO KLOUBU                   </t>
  </si>
  <si>
    <t>89127</t>
  </si>
  <si>
    <t xml:space="preserve">RTG KOSTÍ A KLOUBŮ KONČETIN                       </t>
  </si>
  <si>
    <t>89129</t>
  </si>
  <si>
    <t xml:space="preserve">RTG ŽEBER A STERNA                                </t>
  </si>
  <si>
    <t>89131</t>
  </si>
  <si>
    <t xml:space="preserve">RTG HRUDNÍKU                                      </t>
  </si>
  <si>
    <t>89143</t>
  </si>
  <si>
    <t xml:space="preserve">RTG BŘICHA                                        </t>
  </si>
  <si>
    <t>89145</t>
  </si>
  <si>
    <t xml:space="preserve">RTG JÍCNU                                         </t>
  </si>
  <si>
    <t>89313</t>
  </si>
  <si>
    <t xml:space="preserve">PERKUTÁNNÍ PUNKCE NEBO BIOPSIE ŘÍZENÁ RDG METODOU </t>
  </si>
  <si>
    <t>89323</t>
  </si>
  <si>
    <t xml:space="preserve">TERAPEUTICKÁ EMBOLIZACE V CÉVNÍM ŘEČIŠTI          </t>
  </si>
  <si>
    <t>89331</t>
  </si>
  <si>
    <t xml:space="preserve">ZAVEDENÍ STENTU DO TEPENNÉHO ČI ŽILNÍHO ŘEČIŠTĚ   </t>
  </si>
  <si>
    <t>89409</t>
  </si>
  <si>
    <t>ZAVEDENÍ STENTGRAFTU DO NEKORONÁRNÍHO TEPENNÉHO NE</t>
  </si>
  <si>
    <t>89411</t>
  </si>
  <si>
    <t xml:space="preserve">PŘEHLEDNÁ  ČI SELEKTIVNÍ ANGIOGRAFIE              </t>
  </si>
  <si>
    <t>89415</t>
  </si>
  <si>
    <t xml:space="preserve">PŘEHLEDNÁ ČI SELEKTIVNÍ ANGIOGRAFIE NAVAZUJÍCÍ NA </t>
  </si>
  <si>
    <t>89417</t>
  </si>
  <si>
    <t>89421</t>
  </si>
  <si>
    <t xml:space="preserve">MĚŘENÍ TLAKU PŘI ANGIOGRAFII                      </t>
  </si>
  <si>
    <t>89423</t>
  </si>
  <si>
    <t xml:space="preserve">PERKUTÁNNÍ TRANSLUMINÁLNÍ ANGIOPLASTIKA           </t>
  </si>
  <si>
    <t>89611</t>
  </si>
  <si>
    <t xml:space="preserve">CT VYŠETŘENÍ HLAVY NEBO TĚLA NATIVNÍ A KONTRASTNÍ </t>
  </si>
  <si>
    <t>89613</t>
  </si>
  <si>
    <t>CT VYŠETŘENÍ BEZ POUŽITÍ KONTRASTNÍ LÁTKY DO 30 SK</t>
  </si>
  <si>
    <t>89615</t>
  </si>
  <si>
    <t>CT VYŠETŘENÍ S VĚTŠÍM POČTEM SKENŮ (NAD 30), BEZ P</t>
  </si>
  <si>
    <t>89617</t>
  </si>
  <si>
    <t>CT VYŠETŘENÍ KTERÉHOKOLIV ORGÁNU NEBO OBLASTI S AP</t>
  </si>
  <si>
    <t>89619</t>
  </si>
  <si>
    <t>CT VYŠETŘENÍ TĚLA S PODÁNÍM K. L. PER OS, EVENT. P</t>
  </si>
  <si>
    <t>89713</t>
  </si>
  <si>
    <t>MR ZOBRAZENÍ HLAVY, KONČETIN, KLOUBU, JEDNOHO ÚSEK</t>
  </si>
  <si>
    <t>89715</t>
  </si>
  <si>
    <t>MR ZOBRAZENÍ KRKU, HRUDNÍKU, BŘICHA, PÁNVE (VČETNĚ</t>
  </si>
  <si>
    <t>89717</t>
  </si>
  <si>
    <t xml:space="preserve">MR ZOBRAZENÍ SRDCE                                </t>
  </si>
  <si>
    <t>89723</t>
  </si>
  <si>
    <t xml:space="preserve">MR ANGIOGRAFIE                                    </t>
  </si>
  <si>
    <t>89725</t>
  </si>
  <si>
    <t xml:space="preserve">OPAKOVANÉ ČI DOPLŇUJÍCÍ VYŠETŘENÍ MR              </t>
  </si>
  <si>
    <t>35</t>
  </si>
  <si>
    <t>222</t>
  </si>
  <si>
    <t>22111</t>
  </si>
  <si>
    <t xml:space="preserve">VYŠETŘENÍ KREVNÍ SKUPINY ABO RH (D) - STATIM      </t>
  </si>
  <si>
    <t>22112</t>
  </si>
  <si>
    <t xml:space="preserve">VYŠETŘENÍ KREVNÍ SKUPINY ABO, RH (D) V SÉRII      </t>
  </si>
  <si>
    <t>22113</t>
  </si>
  <si>
    <t xml:space="preserve">VYŠETŘENÍ KREVNÍ SKUPINY ABO RH (D) U NOVOROZENCE </t>
  </si>
  <si>
    <t>22117</t>
  </si>
  <si>
    <t>VYŠETŘENÍ KOMPATIBILITY TRANSFÚZNÍHO PŘÍPRAVKU OBS</t>
  </si>
  <si>
    <t>22119</t>
  </si>
  <si>
    <t>22129</t>
  </si>
  <si>
    <t xml:space="preserve">VYŠETŘENÍ JEDNOHO ERYTROCYTÁRNÍHO ANTIGENU (KROMĚ </t>
  </si>
  <si>
    <t>22131</t>
  </si>
  <si>
    <t xml:space="preserve">VYŠETŘENÍ CHLADOVÝCH AGLUTININŮ                   </t>
  </si>
  <si>
    <t>22133</t>
  </si>
  <si>
    <t xml:space="preserve">PŘÍMÝ ANTIGLOBULINOVÝ TEST                        </t>
  </si>
  <si>
    <t>22134</t>
  </si>
  <si>
    <t xml:space="preserve">UPŘESNĚNÍ TYPU SENZIBILIZACE ERYTROCYTŮ           </t>
  </si>
  <si>
    <t>22212</t>
  </si>
  <si>
    <t>SCREENING ANTIERYTROCYTÁRNÍCH PROTILÁTEK - STATIM,</t>
  </si>
  <si>
    <t>22214</t>
  </si>
  <si>
    <t>SCREENING ANTIERYTROCYTÁRNÍCH PROTILÁTEK - V SÉRII</t>
  </si>
  <si>
    <t>22219</t>
  </si>
  <si>
    <t>22221</t>
  </si>
  <si>
    <t>DOPLNĚNÍ SCREENINGU ANTIERYTROCYTÁRNÍCH PROTILÁTEK</t>
  </si>
  <si>
    <t>22223</t>
  </si>
  <si>
    <t>22317</t>
  </si>
  <si>
    <t>ELUCE ANTIERYTROCYTÁRNÍCH PROTILÁTEK - POUŽITÍ KOM</t>
  </si>
  <si>
    <t>22325</t>
  </si>
  <si>
    <t>ABSORPCE PROTILÁTEK PROTI ERYTROCYTUM PŘI URČOVÁNÍ</t>
  </si>
  <si>
    <t>22339</t>
  </si>
  <si>
    <t xml:space="preserve">TITRACE ANTIERYTROCYTÁRNÍCH PROTILÁTEK            </t>
  </si>
  <si>
    <t>22341</t>
  </si>
  <si>
    <t>IDENTIFIKACE ANTIERYTROCYTÁRNÍCH PROTILÁTEK - ZKUM</t>
  </si>
  <si>
    <t>22347</t>
  </si>
  <si>
    <t>IDENTIFIKACE ANTIERYTROCYTÁRNÍCH PROTILÁTEK - SLOU</t>
  </si>
  <si>
    <t>22355</t>
  </si>
  <si>
    <t>KONZULTACE ODBORNÉHO TRANSFÚZIOLOGA - IMUNOHEMATOL</t>
  </si>
  <si>
    <t>22357</t>
  </si>
  <si>
    <t>KONZULTACE DISKREPANTNÍHO A DIAGNOSTICKY OBTÍŽNÉHO</t>
  </si>
  <si>
    <t>82077</t>
  </si>
  <si>
    <t>STANOVENÍ PROTILÁTEK PROTI ANTIGENŮM VIRŮ HEPATITI</t>
  </si>
  <si>
    <t>82079</t>
  </si>
  <si>
    <t>STANOVENÍ PROTILÁTEK PROTI ANTIGENŮM VIRŮ (MIMO VI</t>
  </si>
  <si>
    <t>37</t>
  </si>
  <si>
    <t>807</t>
  </si>
  <si>
    <t>87127</t>
  </si>
  <si>
    <t>JEDNODUCHÝ BIOPTICKÝ VZOREK: MAKROSKOPICKÉ POSOUZE</t>
  </si>
  <si>
    <t>87129</t>
  </si>
  <si>
    <t>VÍCEČETNÉ MALÉ BIOPTICKÉ VZORKY: MAKROSKOPICKÉ POS</t>
  </si>
  <si>
    <t>87131</t>
  </si>
  <si>
    <t>BIOPTICKÝ MATERIÁL S ČÁSTEČNÉ NEBO RADIKÁLNÍ EKTOM</t>
  </si>
  <si>
    <t>87211</t>
  </si>
  <si>
    <t>ZMRAZOVACÍ HISTOLOGICKÉ  VYŠETŘENÍ PITEVNÍHO MATER</t>
  </si>
  <si>
    <t>87215</t>
  </si>
  <si>
    <t>DALŠÍ BLOK SE STANDARTNÍM PREPARÁTEM (OD 3. BIOPTI</t>
  </si>
  <si>
    <t>87217</t>
  </si>
  <si>
    <t>PROKRAJOVÁNÍ BLOKU (POLOSÉRIOVÉ ŘEZY) S 1-3 PREPAR</t>
  </si>
  <si>
    <t>87219</t>
  </si>
  <si>
    <t>ODVÁPNĚNÍ, ZMĚKČOVÁNÍ MATERIÁLU (ZA KAŽDÉ ZAPOČATÉ</t>
  </si>
  <si>
    <t>87223</t>
  </si>
  <si>
    <t>SPECIELNÍ BARVENÍ JEDNODUCHÉ (KAŽDÝ PREPARÁT Z PAR</t>
  </si>
  <si>
    <t>87225</t>
  </si>
  <si>
    <t>SPECIELNI BARVENÍ SLOŽITÉ (ZA KAŽDÝ PREPARÁT ZE ZM</t>
  </si>
  <si>
    <t>87231</t>
  </si>
  <si>
    <t xml:space="preserve">IMUNOHISTOCHEMIE (ZA KAŽDÝ MARKER Z 1 BLOKU)      </t>
  </si>
  <si>
    <t>87235</t>
  </si>
  <si>
    <t>VYŠETŘENÍ PREPARÁTU SPECIELNĚ BARVENÉHO NA MIKROOR</t>
  </si>
  <si>
    <t>87431</t>
  </si>
  <si>
    <t xml:space="preserve">PREPARÁTY METODOU CYTOBLOKU - ZA KAŽDÝ PREPARÁT   </t>
  </si>
  <si>
    <t>87511</t>
  </si>
  <si>
    <t xml:space="preserve">STANOVENÍ BIOPTICKÉ DIAGNÓZY I. STUPNĚ OBTÍŽNOSTI </t>
  </si>
  <si>
    <t>87517</t>
  </si>
  <si>
    <t>STANOVENÍ BIOPTICKÉ DIAGNÓZY II. STUPNĚ OBTÍŽNOSTI</t>
  </si>
  <si>
    <t>87519</t>
  </si>
  <si>
    <t>STANOVENÍ CYTOLOGICKÉ DIAGNÓZY II. STUPNĚ OBTÍŽNOS</t>
  </si>
  <si>
    <t>87523</t>
  </si>
  <si>
    <t>STANOVENÍ BIOPTICKÉ DIAGNÓZY III. STUPNĚ OBTÍŽNOST</t>
  </si>
  <si>
    <t>87611</t>
  </si>
  <si>
    <t>TECHNICKÁ KOMPONENTA MIKROSKOPICKÉHO VYŠETŘENÍ PIT</t>
  </si>
  <si>
    <t>87613</t>
  </si>
  <si>
    <t>TECHNICKO ADMINISTRATIVNÍ KOMPONENTA BIOPSIE (STAN</t>
  </si>
  <si>
    <t>40</t>
  </si>
  <si>
    <t>82001</t>
  </si>
  <si>
    <t>KONSULTACE K MIKROBIOLOGICKÉMU, PARAZITOLOGICKÉMU,</t>
  </si>
  <si>
    <t>82003</t>
  </si>
  <si>
    <t>TELEFONICKÁ KONZULTACE K MIKROBIOLOGICKÉMU, PARAZI</t>
  </si>
  <si>
    <t>82025</t>
  </si>
  <si>
    <t xml:space="preserve">KULTIVAČNÍ VYŠETŘENÍ NA GO                        </t>
  </si>
  <si>
    <t>82041</t>
  </si>
  <si>
    <t>PRŮKAZ DNA MIKROORGANISMU V KLINICKÉM MATERIÁLU HY</t>
  </si>
  <si>
    <t>82057</t>
  </si>
  <si>
    <t xml:space="preserve">IDENTIFIKACE KMENE ORIENTAČNÍ JEDNODUCHÝM TESTEM  </t>
  </si>
  <si>
    <t>82061</t>
  </si>
  <si>
    <t xml:space="preserve">IDENTIFIKACE ANAEROBNÍHO KMENE PODROBNÁ           </t>
  </si>
  <si>
    <t>82063</t>
  </si>
  <si>
    <t xml:space="preserve">STANOVENÍ CITLIVOSTI NA ATB KVALITATIVNÍ METODOU  </t>
  </si>
  <si>
    <t>82065</t>
  </si>
  <si>
    <t xml:space="preserve">STANOVENÍ CITLIVOSTI NA ATB KVANTITATIVNÍ METODOU </t>
  </si>
  <si>
    <t>82069</t>
  </si>
  <si>
    <t xml:space="preserve">STANOVENÍ PRODUKCE BETA-LAKTAMÁZY                 </t>
  </si>
  <si>
    <t>82083</t>
  </si>
  <si>
    <t>PRŮKAZ BAKTERIÁLNÍHO TOXINU BIOLOGICKÝM POKUSEM NA</t>
  </si>
  <si>
    <t>82087</t>
  </si>
  <si>
    <t xml:space="preserve">STANOVENÍ PROTILÁTEK AGLUTINACÍ                   </t>
  </si>
  <si>
    <t>82097</t>
  </si>
  <si>
    <t xml:space="preserve">STANOVENÍ PROTILÁTEK PROTI EBV (ELISA)            </t>
  </si>
  <si>
    <t>82111</t>
  </si>
  <si>
    <t>PRŮKAZ PROTILÁTEK NEPŘÍMOU HEMAGLUTINACÍ NA NOSIČÍ</t>
  </si>
  <si>
    <t>82115</t>
  </si>
  <si>
    <t>PRŮKAZ VIROVÉHO ANTIGENU V BIOLOGICKÉM MATERIÁLU N</t>
  </si>
  <si>
    <t>82117</t>
  </si>
  <si>
    <t>PRŮKAZ ANTIGENU VIRU (MIMO VIRY HEPATITID), BAKTER</t>
  </si>
  <si>
    <t>82131</t>
  </si>
  <si>
    <t>IDENTIFIKACE BAKTERIÁLNÍHO KMENE V KULTUŘE (POMNOŽ</t>
  </si>
  <si>
    <t>82211</t>
  </si>
  <si>
    <t xml:space="preserve">KULTIVAČNÍ VYŠETŘENÍ NA MYKOBAKTERIA              </t>
  </si>
  <si>
    <t>82221</t>
  </si>
  <si>
    <t>PRIMÁRNÍ ISOLACE MYKOBAKTERIÍ RYCHLOU KULTIVAČNÍ M</t>
  </si>
  <si>
    <t>41</t>
  </si>
  <si>
    <t>91253</t>
  </si>
  <si>
    <t xml:space="preserve">STANOVENÍ ANTI ds-DNA Ab ELISA                    </t>
  </si>
  <si>
    <t>91255</t>
  </si>
  <si>
    <t xml:space="preserve">STANOVENÍ ANTI ss-DNA Ab ELISA                    </t>
  </si>
  <si>
    <t>91261</t>
  </si>
  <si>
    <t xml:space="preserve">STANOVENÍ ANTI ENA Ab ELISA                       </t>
  </si>
  <si>
    <t>91263</t>
  </si>
  <si>
    <t xml:space="preserve">STANOVENÍ ANTI SS-A/Ro Ab ELISA                   </t>
  </si>
  <si>
    <t>91265</t>
  </si>
  <si>
    <t xml:space="preserve">STANOVENÍ ANTI SS-B/La Ab ELISA                   </t>
  </si>
  <si>
    <t>91267</t>
  </si>
  <si>
    <t xml:space="preserve">STANOVENÍ ANTI Sm Ab ELISA                        </t>
  </si>
  <si>
    <t>91269</t>
  </si>
  <si>
    <t xml:space="preserve">STANOVENÍ ANTI U1-RNP Ab ELISA                    </t>
  </si>
  <si>
    <t>91271</t>
  </si>
  <si>
    <t xml:space="preserve">STANOVENÍ ANTI Scl-70 Ab ELISA                    </t>
  </si>
  <si>
    <t>91277</t>
  </si>
  <si>
    <t xml:space="preserve">STANOVENÍ p-ANCA ELISA                            </t>
  </si>
  <si>
    <t>91279</t>
  </si>
  <si>
    <t xml:space="preserve">STANOVENÍ c-ANCA ELISA                            </t>
  </si>
  <si>
    <t>91285</t>
  </si>
  <si>
    <t xml:space="preserve">STANOVENÍ REVMATOIDNÍHO FAKTORU IgM ELISA         </t>
  </si>
  <si>
    <t>91287</t>
  </si>
  <si>
    <t xml:space="preserve">STANOVENÍ REVMATOIDNÍHO FAKTORU IgG ELISA         </t>
  </si>
  <si>
    <t>91289</t>
  </si>
  <si>
    <t xml:space="preserve">STANOVENÍ REVMATOIDNÍHO FAKTORU IgA ELISA         </t>
  </si>
  <si>
    <t>91317</t>
  </si>
  <si>
    <t>PRŮKAZ ANTINUKLEÁRNÍCH PROTILÁTEK - JINÉ SUBSTRÁTY</t>
  </si>
  <si>
    <t>91323</t>
  </si>
  <si>
    <t xml:space="preserve">PRŮKAZ ANCA IF                                    </t>
  </si>
  <si>
    <t>91567</t>
  </si>
  <si>
    <t xml:space="preserve">IMUNOANALYTICKÉ STANOVENÍ AUTOPROTILÁTEK          </t>
  </si>
  <si>
    <t xml:space="preserve">Ošetřovací den      </t>
  </si>
  <si>
    <t xml:space="preserve">TISS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</si>
</sst>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164" formatCode="_-* #,##0.00\ &quot;Kč&quot;_-;\-* #,##0.00\ &quot;Kč&quot;_-;_-* &quot;-&quot;??\ &quot;Kč&quot;_-;_-@_-"/>
    <numFmt numFmtId="165" formatCode="#\ ###\ ###\ ##0"/>
    <numFmt numFmtId="166" formatCode="#\ ###\ ##0.0"/>
    <numFmt numFmtId="167" formatCode="#,##0.0"/>
    <numFmt numFmtId="168" formatCode="0.0%"/>
    <numFmt numFmtId="169" formatCode="0.0"/>
    <numFmt numFmtId="170" formatCode="#,##0,"/>
    <numFmt numFmtId="171" formatCode="#\ ##0"/>
    <numFmt numFmtId="172" formatCode="0.000"/>
    <numFmt numFmtId="173" formatCode="#.##0"/>
    <numFmt numFmtId="174" formatCode="#,##0%"/>
    <numFmt numFmtId="175" formatCode="#,##0.000"/>
  </numFmts>
  <fonts count="90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1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4"/>
      <color indexed="63"/>
      <name val="Arial"/>
      <family val="2"/>
    </font>
    <font>
      <b/>
      <sz val="10"/>
      <color indexed="8"/>
      <name val="Calibri"/>
      <family val="2"/>
      <charset val="238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b/>
      <u/>
      <sz val="11"/>
      <color indexed="8"/>
      <name val="Calibri"/>
      <family val="2"/>
    </font>
    <font>
      <u/>
      <sz val="11"/>
      <color indexed="30"/>
      <name val="Calibri"/>
      <family val="2"/>
      <charset val="238"/>
    </font>
    <font>
      <b/>
      <sz val="10"/>
      <color indexed="10"/>
      <name val="Calibri"/>
      <family val="2"/>
      <charset val="238"/>
    </font>
    <font>
      <sz val="10"/>
      <color indexed="10"/>
      <name val="Calibri"/>
      <family val="2"/>
      <charset val="238"/>
    </font>
    <font>
      <b/>
      <sz val="10"/>
      <color indexed="30"/>
      <name val="Calibri"/>
      <family val="2"/>
      <charset val="238"/>
    </font>
    <font>
      <sz val="10"/>
      <color indexed="30"/>
      <name val="Calibri"/>
      <family val="2"/>
      <charset val="238"/>
    </font>
    <font>
      <b/>
      <sz val="8"/>
      <name val="Arial CE"/>
      <charset val="238"/>
    </font>
    <font>
      <b/>
      <sz val="12"/>
      <name val="Calibri"/>
      <family val="2"/>
      <charset val="238"/>
    </font>
    <font>
      <b/>
      <sz val="11"/>
      <name val="Arial"/>
      <family val="2"/>
      <charset val="238"/>
    </font>
    <font>
      <b/>
      <i/>
      <sz val="10"/>
      <name val="Calibri"/>
      <family val="2"/>
      <charset val="238"/>
    </font>
    <font>
      <i/>
      <sz val="10"/>
      <name val="Calibri"/>
      <family val="2"/>
      <charset val="238"/>
    </font>
    <font>
      <sz val="10"/>
      <color indexed="12"/>
      <name val="Calibri"/>
      <family val="2"/>
      <charset val="238"/>
    </font>
    <font>
      <b/>
      <i/>
      <sz val="8"/>
      <name val="Arial"/>
      <family val="2"/>
      <charset val="238"/>
    </font>
    <font>
      <i/>
      <sz val="8"/>
      <name val="Arial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2"/>
      <name val="Arial CE"/>
      <family val="2"/>
      <charset val="238"/>
    </font>
    <font>
      <sz val="8"/>
      <name val="Calibri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9"/>
      <color theme="0"/>
      <name val="Calibri"/>
      <family val="2"/>
      <charset val="238"/>
      <scheme val="minor"/>
    </font>
    <font>
      <sz val="12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20"/>
      <color theme="0"/>
      <name val="Calibri"/>
      <family val="2"/>
      <charset val="238"/>
      <scheme val="minor"/>
    </font>
    <font>
      <sz val="20"/>
      <color theme="0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u/>
      <sz val="10"/>
      <color rgb="FFFF000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sz val="10"/>
      <name val="Calibri"/>
      <family val="2"/>
    </font>
    <font>
      <sz val="10"/>
      <color indexed="10"/>
      <name val="Calibri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10"/>
      <name val="Calibri"/>
      <family val="2"/>
    </font>
    <font>
      <b/>
      <sz val="10"/>
      <color indexed="30"/>
      <name val="Calibri"/>
      <family val="2"/>
    </font>
    <font>
      <sz val="10"/>
      <color indexed="30"/>
      <name val="Calibri"/>
      <family val="2"/>
    </font>
    <font>
      <b/>
      <i/>
      <sz val="10"/>
      <color indexed="8"/>
      <name val="Calibri"/>
      <family val="2"/>
    </font>
    <font>
      <sz val="10"/>
      <color rgb="FF0000FF"/>
      <name val="Calibri"/>
      <family val="2"/>
      <charset val="238"/>
    </font>
    <font>
      <b/>
      <sz val="10"/>
      <color rgb="FFFF0000"/>
      <name val="Calibri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  <fill>
      <patternFill patternType="solid">
        <fgColor indexed="43"/>
        <bgColor indexed="64"/>
      </patternFill>
    </fill>
  </fills>
  <borders count="117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auto="1"/>
      </right>
      <top style="medium">
        <color theme="1"/>
      </top>
      <bottom style="medium">
        <color indexed="64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indexed="64"/>
      </left>
      <right style="medium">
        <color theme="1"/>
      </right>
      <top/>
      <bottom style="thin">
        <color indexed="64"/>
      </bottom>
      <diagonal/>
    </border>
    <border>
      <left/>
      <right/>
      <top style="medium">
        <color theme="1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/>
      <right style="medium">
        <color indexed="64"/>
      </right>
      <top style="thin">
        <color indexed="0"/>
      </top>
      <bottom/>
      <diagonal/>
    </border>
    <border>
      <left/>
      <right/>
      <top style="thin">
        <color indexed="0"/>
      </top>
      <bottom/>
      <diagonal/>
    </border>
    <border>
      <left style="medium">
        <color indexed="64"/>
      </left>
      <right style="medium">
        <color indexed="64"/>
      </right>
      <top style="thin">
        <color indexed="0"/>
      </top>
      <bottom/>
      <diagonal/>
    </border>
    <border>
      <left style="medium">
        <color indexed="64"/>
      </left>
      <right style="medium">
        <color indexed="64"/>
      </right>
      <top style="thin">
        <color indexed="0"/>
      </top>
      <bottom style="medium">
        <color indexed="64"/>
      </bottom>
      <diagonal/>
    </border>
    <border>
      <left/>
      <right/>
      <top style="thin">
        <color indexed="0"/>
      </top>
      <bottom style="medium">
        <color indexed="64"/>
      </bottom>
      <diagonal/>
    </border>
    <border>
      <left/>
      <right style="medium">
        <color indexed="64"/>
      </right>
      <top style="thin">
        <color indexed="0"/>
      </top>
      <bottom style="medium">
        <color indexed="64"/>
      </bottom>
      <diagonal/>
    </border>
    <border>
      <left style="thin">
        <color indexed="64"/>
      </left>
      <right style="medium">
        <color theme="1"/>
      </right>
      <top style="thin">
        <color indexed="64"/>
      </top>
      <bottom/>
      <diagonal/>
    </border>
  </borders>
  <cellStyleXfs count="98">
    <xf numFmtId="0" fontId="0" fillId="0" borderId="0"/>
    <xf numFmtId="0" fontId="47" fillId="0" borderId="0" applyNumberFormat="0" applyFill="0" applyBorder="0" applyAlignment="0" applyProtection="0"/>
    <xf numFmtId="164" fontId="40" fillId="0" borderId="0" applyFont="0" applyFill="0" applyBorder="0" applyAlignment="0" applyProtection="0"/>
    <xf numFmtId="164" fontId="41" fillId="0" borderId="0" applyFont="0" applyFill="0" applyBorder="0" applyAlignment="0" applyProtection="0"/>
    <xf numFmtId="164" fontId="42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9" fillId="0" borderId="0" applyFont="0" applyFill="0" applyBorder="0" applyAlignment="0" applyProtection="0"/>
    <xf numFmtId="0" fontId="44" fillId="0" borderId="0"/>
    <xf numFmtId="0" fontId="33" fillId="0" borderId="0"/>
    <xf numFmtId="0" fontId="34" fillId="0" borderId="0"/>
    <xf numFmtId="0" fontId="35" fillId="0" borderId="0"/>
    <xf numFmtId="0" fontId="36" fillId="0" borderId="0"/>
    <xf numFmtId="0" fontId="37" fillId="0" borderId="0"/>
    <xf numFmtId="0" fontId="38" fillId="0" borderId="0"/>
    <xf numFmtId="0" fontId="39" fillId="0" borderId="0"/>
    <xf numFmtId="0" fontId="40" fillId="0" borderId="0"/>
    <xf numFmtId="0" fontId="41" fillId="0" borderId="0"/>
    <xf numFmtId="0" fontId="28" fillId="0" borderId="0"/>
    <xf numFmtId="0" fontId="29" fillId="0" borderId="0"/>
    <xf numFmtId="0" fontId="4" fillId="0" borderId="0"/>
    <xf numFmtId="0" fontId="28" fillId="0" borderId="0"/>
    <xf numFmtId="0" fontId="28" fillId="0" borderId="0"/>
    <xf numFmtId="0" fontId="4" fillId="0" borderId="0"/>
    <xf numFmtId="0" fontId="30" fillId="0" borderId="0"/>
    <xf numFmtId="0" fontId="28" fillId="0" borderId="0"/>
    <xf numFmtId="0" fontId="4" fillId="0" borderId="0"/>
    <xf numFmtId="0" fontId="4" fillId="0" borderId="0"/>
    <xf numFmtId="0" fontId="29" fillId="0" borderId="0"/>
    <xf numFmtId="0" fontId="4" fillId="0" borderId="0"/>
    <xf numFmtId="0" fontId="29" fillId="0" borderId="0"/>
    <xf numFmtId="0" fontId="4" fillId="0" borderId="0"/>
    <xf numFmtId="0" fontId="29" fillId="0" borderId="0"/>
    <xf numFmtId="0" fontId="4" fillId="0" borderId="0"/>
    <xf numFmtId="0" fontId="29" fillId="0" borderId="0"/>
    <xf numFmtId="0" fontId="4" fillId="0" borderId="0"/>
    <xf numFmtId="0" fontId="29" fillId="0" borderId="0"/>
    <xf numFmtId="0" fontId="4" fillId="0" borderId="0"/>
    <xf numFmtId="0" fontId="28" fillId="0" borderId="0"/>
    <xf numFmtId="0" fontId="42" fillId="0" borderId="0"/>
    <xf numFmtId="0" fontId="43" fillId="0" borderId="0"/>
    <xf numFmtId="0" fontId="48" fillId="0" borderId="0"/>
    <xf numFmtId="0" fontId="13" fillId="0" borderId="0"/>
    <xf numFmtId="0" fontId="4" fillId="0" borderId="0"/>
    <xf numFmtId="0" fontId="13" fillId="0" borderId="0"/>
    <xf numFmtId="0" fontId="13" fillId="0" borderId="0"/>
    <xf numFmtId="0" fontId="1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3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4" fillId="0" borderId="0"/>
    <xf numFmtId="0" fontId="4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9" fillId="0" borderId="0"/>
    <xf numFmtId="9" fontId="44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8" fillId="0" borderId="0" applyFont="0" applyFill="0" applyBorder="0" applyAlignment="0" applyProtection="0"/>
  </cellStyleXfs>
  <cellXfs count="872">
    <xf numFmtId="0" fontId="0" fillId="0" borderId="0" xfId="0"/>
    <xf numFmtId="0" fontId="49" fillId="2" borderId="22" xfId="81" applyFont="1" applyFill="1" applyBorder="1"/>
    <xf numFmtId="0" fontId="50" fillId="2" borderId="23" xfId="81" applyFont="1" applyFill="1" applyBorder="1"/>
    <xf numFmtId="3" fontId="50" fillId="2" borderId="24" xfId="81" applyNumberFormat="1" applyFont="1" applyFill="1" applyBorder="1"/>
    <xf numFmtId="10" fontId="50" fillId="2" borderId="25" xfId="81" applyNumberFormat="1" applyFont="1" applyFill="1" applyBorder="1"/>
    <xf numFmtId="0" fontId="50" fillId="4" borderId="23" xfId="81" applyFont="1" applyFill="1" applyBorder="1"/>
    <xf numFmtId="3" fontId="51" fillId="0" borderId="10" xfId="26" applyNumberFormat="1" applyFont="1" applyFill="1" applyBorder="1" applyAlignment="1">
      <alignment horizontal="center"/>
    </xf>
    <xf numFmtId="3" fontId="51" fillId="0" borderId="12" xfId="26" applyNumberFormat="1" applyFont="1" applyFill="1" applyBorder="1" applyAlignment="1">
      <alignment horizontal="center"/>
    </xf>
    <xf numFmtId="3" fontId="51" fillId="0" borderId="29" xfId="26" applyNumberFormat="1" applyFont="1" applyFill="1" applyBorder="1" applyAlignment="1">
      <alignment horizontal="center"/>
    </xf>
    <xf numFmtId="3" fontId="51" fillId="0" borderId="30" xfId="26" applyNumberFormat="1" applyFont="1" applyFill="1" applyBorder="1" applyAlignment="1">
      <alignment horizontal="center"/>
    </xf>
    <xf numFmtId="3" fontId="50" fillId="4" borderId="24" xfId="81" applyNumberFormat="1" applyFont="1" applyFill="1" applyBorder="1"/>
    <xf numFmtId="10" fontId="50" fillId="4" borderId="25" xfId="81" applyNumberFormat="1" applyFont="1" applyFill="1" applyBorder="1"/>
    <xf numFmtId="172" fontId="50" fillId="3" borderId="24" xfId="81" applyNumberFormat="1" applyFont="1" applyFill="1" applyBorder="1"/>
    <xf numFmtId="10" fontId="50" fillId="3" borderId="25" xfId="81" applyNumberFormat="1" applyFont="1" applyFill="1" applyBorder="1" applyAlignment="1"/>
    <xf numFmtId="0" fontId="51" fillId="5" borderId="0" xfId="74" applyFont="1" applyFill="1"/>
    <xf numFmtId="0" fontId="57" fillId="5" borderId="0" xfId="74" applyFont="1" applyFill="1"/>
    <xf numFmtId="3" fontId="49" fillId="5" borderId="29" xfId="81" applyNumberFormat="1" applyFont="1" applyFill="1" applyBorder="1"/>
    <xf numFmtId="10" fontId="49" fillId="5" borderId="30" xfId="81" applyNumberFormat="1" applyFont="1" applyFill="1" applyBorder="1"/>
    <xf numFmtId="3" fontId="49" fillId="5" borderId="10" xfId="81" applyNumberFormat="1" applyFont="1" applyFill="1" applyBorder="1"/>
    <xf numFmtId="10" fontId="49" fillId="5" borderId="12" xfId="81" applyNumberFormat="1" applyFont="1" applyFill="1" applyBorder="1"/>
    <xf numFmtId="3" fontId="49" fillId="5" borderId="14" xfId="81" applyNumberFormat="1" applyFont="1" applyFill="1" applyBorder="1"/>
    <xf numFmtId="10" fontId="49" fillId="5" borderId="16" xfId="81" applyNumberFormat="1" applyFont="1" applyFill="1" applyBorder="1"/>
    <xf numFmtId="0" fontId="49" fillId="5" borderId="0" xfId="81" applyFont="1" applyFill="1"/>
    <xf numFmtId="10" fontId="49" fillId="5" borderId="0" xfId="81" applyNumberFormat="1" applyFont="1" applyFill="1"/>
    <xf numFmtId="0" fontId="62" fillId="2" borderId="38" xfId="0" applyFont="1" applyFill="1" applyBorder="1" applyAlignment="1">
      <alignment vertical="top"/>
    </xf>
    <xf numFmtId="0" fontId="62" fillId="2" borderId="39" xfId="0" applyFont="1" applyFill="1" applyBorder="1" applyAlignment="1">
      <alignment vertical="top"/>
    </xf>
    <xf numFmtId="0" fontId="59" fillId="2" borderId="39" xfId="0" applyFont="1" applyFill="1" applyBorder="1" applyAlignment="1">
      <alignment vertical="top"/>
    </xf>
    <xf numFmtId="0" fontId="63" fillId="2" borderId="39" xfId="0" applyFont="1" applyFill="1" applyBorder="1" applyAlignment="1">
      <alignment vertical="top"/>
    </xf>
    <xf numFmtId="0" fontId="61" fillId="2" borderId="39" xfId="0" applyFont="1" applyFill="1" applyBorder="1" applyAlignment="1">
      <alignment vertical="top"/>
    </xf>
    <xf numFmtId="0" fontId="59" fillId="2" borderId="40" xfId="0" applyFont="1" applyFill="1" applyBorder="1" applyAlignment="1">
      <alignment vertical="top"/>
    </xf>
    <xf numFmtId="0" fontId="62" fillId="2" borderId="10" xfId="0" applyFont="1" applyFill="1" applyBorder="1" applyAlignment="1">
      <alignment horizontal="center" vertical="center"/>
    </xf>
    <xf numFmtId="0" fontId="62" fillId="2" borderId="26" xfId="0" applyFont="1" applyFill="1" applyBorder="1" applyAlignment="1">
      <alignment horizontal="center" vertical="center"/>
    </xf>
    <xf numFmtId="0" fontId="62" fillId="2" borderId="28" xfId="0" applyFont="1" applyFill="1" applyBorder="1" applyAlignment="1">
      <alignment horizontal="center" vertical="center"/>
    </xf>
    <xf numFmtId="0" fontId="62" fillId="2" borderId="27" xfId="0" applyFont="1" applyFill="1" applyBorder="1" applyAlignment="1">
      <alignment horizontal="center" vertical="center"/>
    </xf>
    <xf numFmtId="0" fontId="63" fillId="2" borderId="26" xfId="0" applyFont="1" applyFill="1" applyBorder="1" applyAlignment="1">
      <alignment horizontal="center" vertical="center" wrapText="1"/>
    </xf>
    <xf numFmtId="0" fontId="63" fillId="2" borderId="28" xfId="0" applyFont="1" applyFill="1" applyBorder="1" applyAlignment="1">
      <alignment horizontal="center" vertical="center" wrapText="1"/>
    </xf>
    <xf numFmtId="0" fontId="61" fillId="2" borderId="28" xfId="0" applyFont="1" applyFill="1" applyBorder="1" applyAlignment="1">
      <alignment horizontal="center" vertical="center" wrapText="1"/>
    </xf>
    <xf numFmtId="3" fontId="49" fillId="5" borderId="5" xfId="81" applyNumberFormat="1" applyFont="1" applyFill="1" applyBorder="1"/>
    <xf numFmtId="3" fontId="49" fillId="5" borderId="34" xfId="81" applyNumberFormat="1" applyFont="1" applyFill="1" applyBorder="1"/>
    <xf numFmtId="3" fontId="49" fillId="5" borderId="30" xfId="81" applyNumberFormat="1" applyFont="1" applyFill="1" applyBorder="1"/>
    <xf numFmtId="3" fontId="49" fillId="5" borderId="11" xfId="81" applyNumberFormat="1" applyFont="1" applyFill="1" applyBorder="1"/>
    <xf numFmtId="3" fontId="49" fillId="5" borderId="12" xfId="81" applyNumberFormat="1" applyFont="1" applyFill="1" applyBorder="1"/>
    <xf numFmtId="3" fontId="49" fillId="5" borderId="15" xfId="81" applyNumberFormat="1" applyFont="1" applyFill="1" applyBorder="1"/>
    <xf numFmtId="3" fontId="49" fillId="5" borderId="16" xfId="81" applyNumberFormat="1" applyFont="1" applyFill="1" applyBorder="1"/>
    <xf numFmtId="3" fontId="50" fillId="2" borderId="32" xfId="81" applyNumberFormat="1" applyFont="1" applyFill="1" applyBorder="1"/>
    <xf numFmtId="3" fontId="50" fillId="2" borderId="25" xfId="81" applyNumberFormat="1" applyFont="1" applyFill="1" applyBorder="1"/>
    <xf numFmtId="3" fontId="50" fillId="4" borderId="32" xfId="81" applyNumberFormat="1" applyFont="1" applyFill="1" applyBorder="1"/>
    <xf numFmtId="3" fontId="50" fillId="4" borderId="25" xfId="81" applyNumberFormat="1" applyFont="1" applyFill="1" applyBorder="1"/>
    <xf numFmtId="172" fontId="50" fillId="3" borderId="32" xfId="81" applyNumberFormat="1" applyFont="1" applyFill="1" applyBorder="1"/>
    <xf numFmtId="172" fontId="50" fillId="3" borderId="25" xfId="81" applyNumberFormat="1" applyFont="1" applyFill="1" applyBorder="1"/>
    <xf numFmtId="0" fontId="56" fillId="2" borderId="28" xfId="74" applyFont="1" applyFill="1" applyBorder="1" applyAlignment="1">
      <alignment horizontal="center"/>
    </xf>
    <xf numFmtId="0" fontId="56" fillId="2" borderId="27" xfId="74" applyFont="1" applyFill="1" applyBorder="1" applyAlignment="1">
      <alignment horizontal="center"/>
    </xf>
    <xf numFmtId="0" fontId="56" fillId="2" borderId="29" xfId="81" applyFont="1" applyFill="1" applyBorder="1" applyAlignment="1">
      <alignment horizontal="center"/>
    </xf>
    <xf numFmtId="0" fontId="56" fillId="2" borderId="30" xfId="81" applyFont="1" applyFill="1" applyBorder="1" applyAlignment="1">
      <alignment horizontal="center"/>
    </xf>
    <xf numFmtId="0" fontId="64" fillId="0" borderId="2" xfId="0" applyFont="1" applyFill="1" applyBorder="1"/>
    <xf numFmtId="0" fontId="64" fillId="0" borderId="3" xfId="0" applyFont="1" applyFill="1" applyBorder="1"/>
    <xf numFmtId="3" fontId="50" fillId="0" borderId="32" xfId="78" applyNumberFormat="1" applyFont="1" applyFill="1" applyBorder="1" applyAlignment="1">
      <alignment horizontal="right"/>
    </xf>
    <xf numFmtId="9" fontId="50" fillId="0" borderId="32" xfId="78" applyNumberFormat="1" applyFont="1" applyFill="1" applyBorder="1" applyAlignment="1">
      <alignment horizontal="right"/>
    </xf>
    <xf numFmtId="3" fontId="50" fillId="0" borderId="25" xfId="78" applyNumberFormat="1" applyFont="1" applyFill="1" applyBorder="1" applyAlignment="1">
      <alignment horizontal="right"/>
    </xf>
    <xf numFmtId="0" fontId="56" fillId="2" borderId="26" xfId="81" applyFont="1" applyFill="1" applyBorder="1" applyAlignment="1">
      <alignment horizontal="center"/>
    </xf>
    <xf numFmtId="0" fontId="57" fillId="2" borderId="34" xfId="0" applyFont="1" applyFill="1" applyBorder="1" applyAlignment="1">
      <alignment horizontal="center" vertical="center"/>
    </xf>
    <xf numFmtId="0" fontId="62" fillId="2" borderId="11" xfId="0" applyFont="1" applyFill="1" applyBorder="1" applyAlignment="1">
      <alignment horizontal="center" vertical="center"/>
    </xf>
    <xf numFmtId="0" fontId="57" fillId="2" borderId="30" xfId="0" applyFont="1" applyFill="1" applyBorder="1" applyAlignment="1">
      <alignment horizontal="center" vertical="center"/>
    </xf>
    <xf numFmtId="0" fontId="63" fillId="2" borderId="11" xfId="0" applyFont="1" applyFill="1" applyBorder="1" applyAlignment="1">
      <alignment horizontal="center" vertical="center" wrapText="1"/>
    </xf>
    <xf numFmtId="0" fontId="45" fillId="0" borderId="0" xfId="0" applyFont="1" applyFill="1" applyBorder="1" applyAlignment="1"/>
    <xf numFmtId="0" fontId="57" fillId="0" borderId="0" xfId="0" applyFont="1" applyFill="1"/>
    <xf numFmtId="0" fontId="57" fillId="0" borderId="49" xfId="0" applyFont="1" applyFill="1" applyBorder="1" applyAlignment="1"/>
    <xf numFmtId="0" fontId="66" fillId="0" borderId="0" xfId="0" applyFont="1" applyFill="1" applyBorder="1" applyAlignment="1"/>
    <xf numFmtId="0" fontId="57" fillId="0" borderId="58" xfId="0" applyFont="1" applyFill="1" applyBorder="1"/>
    <xf numFmtId="0" fontId="0" fillId="0" borderId="0" xfId="0" applyFill="1"/>
    <xf numFmtId="0" fontId="0" fillId="0" borderId="58" xfId="0" applyFill="1" applyBorder="1" applyAlignment="1"/>
    <xf numFmtId="0" fontId="9" fillId="0" borderId="0" xfId="81" applyFill="1"/>
    <xf numFmtId="0" fontId="10" fillId="0" borderId="49" xfId="81" applyFont="1" applyFill="1" applyBorder="1" applyAlignment="1"/>
    <xf numFmtId="3" fontId="58" fillId="0" borderId="8" xfId="0" applyNumberFormat="1" applyFont="1" applyFill="1" applyBorder="1" applyAlignment="1">
      <alignment horizontal="right" vertical="top"/>
    </xf>
    <xf numFmtId="3" fontId="58" fillId="0" borderId="6" xfId="0" applyNumberFormat="1" applyFont="1" applyFill="1" applyBorder="1" applyAlignment="1">
      <alignment horizontal="right" vertical="top"/>
    </xf>
    <xf numFmtId="3" fontId="59" fillId="0" borderId="6" xfId="0" applyNumberFormat="1" applyFont="1" applyFill="1" applyBorder="1" applyAlignment="1">
      <alignment horizontal="right" vertical="top"/>
    </xf>
    <xf numFmtId="3" fontId="58" fillId="0" borderId="13" xfId="0" applyNumberFormat="1" applyFont="1" applyFill="1" applyBorder="1" applyAlignment="1">
      <alignment horizontal="right" vertical="top"/>
    </xf>
    <xf numFmtId="3" fontId="58" fillId="0" borderId="11" xfId="0" applyNumberFormat="1" applyFont="1" applyFill="1" applyBorder="1" applyAlignment="1">
      <alignment horizontal="right" vertical="top"/>
    </xf>
    <xf numFmtId="3" fontId="59" fillId="0" borderId="11" xfId="0" applyNumberFormat="1" applyFont="1" applyFill="1" applyBorder="1" applyAlignment="1">
      <alignment horizontal="right" vertical="top"/>
    </xf>
    <xf numFmtId="3" fontId="60" fillId="0" borderId="13" xfId="0" applyNumberFormat="1" applyFont="1" applyFill="1" applyBorder="1" applyAlignment="1">
      <alignment horizontal="right" vertical="top"/>
    </xf>
    <xf numFmtId="3" fontId="60" fillId="0" borderId="11" xfId="0" applyNumberFormat="1" applyFont="1" applyFill="1" applyBorder="1" applyAlignment="1">
      <alignment horizontal="right" vertical="top"/>
    </xf>
    <xf numFmtId="3" fontId="61" fillId="0" borderId="11" xfId="0" applyNumberFormat="1" applyFont="1" applyFill="1" applyBorder="1" applyAlignment="1">
      <alignment horizontal="right" vertical="top"/>
    </xf>
    <xf numFmtId="3" fontId="58" fillId="0" borderId="37" xfId="0" applyNumberFormat="1" applyFont="1" applyFill="1" applyBorder="1" applyAlignment="1">
      <alignment horizontal="right" vertical="top"/>
    </xf>
    <xf numFmtId="3" fontId="58" fillId="0" borderId="28" xfId="0" applyNumberFormat="1" applyFont="1" applyFill="1" applyBorder="1" applyAlignment="1">
      <alignment horizontal="right" vertical="top"/>
    </xf>
    <xf numFmtId="3" fontId="59" fillId="0" borderId="28" xfId="0" applyNumberFormat="1" applyFont="1" applyFill="1" applyBorder="1" applyAlignment="1">
      <alignment horizontal="right" vertical="top"/>
    </xf>
    <xf numFmtId="0" fontId="8" fillId="0" borderId="0" xfId="82" applyFont="1" applyFill="1"/>
    <xf numFmtId="0" fontId="12" fillId="0" borderId="49" xfId="82" applyFont="1" applyFill="1" applyBorder="1" applyAlignment="1"/>
    <xf numFmtId="0" fontId="1" fillId="0" borderId="0" xfId="78" applyFill="1"/>
    <xf numFmtId="0" fontId="51" fillId="0" borderId="0" xfId="49" applyFont="1" applyFill="1"/>
    <xf numFmtId="0" fontId="0" fillId="0" borderId="0" xfId="0" applyFill="1" applyAlignment="1">
      <alignment horizontal="left"/>
    </xf>
    <xf numFmtId="165" fontId="0" fillId="0" borderId="0" xfId="0" applyNumberFormat="1" applyFill="1"/>
    <xf numFmtId="9" fontId="0" fillId="0" borderId="0" xfId="0" applyNumberFormat="1" applyFill="1"/>
    <xf numFmtId="165" fontId="0" fillId="0" borderId="0" xfId="0" applyNumberFormat="1" applyFill="1" applyAlignment="1">
      <alignment horizontal="right"/>
    </xf>
    <xf numFmtId="3" fontId="8" fillId="0" borderId="0" xfId="78" applyNumberFormat="1" applyFont="1" applyFill="1" applyAlignment="1">
      <alignment horizontal="left"/>
    </xf>
    <xf numFmtId="9" fontId="8" fillId="0" borderId="0" xfId="78" applyNumberFormat="1" applyFont="1" applyFill="1"/>
    <xf numFmtId="3" fontId="8" fillId="0" borderId="0" xfId="78" applyNumberFormat="1" applyFont="1" applyFill="1"/>
    <xf numFmtId="0" fontId="1" fillId="0" borderId="0" xfId="78" applyFill="1" applyBorder="1" applyAlignment="1"/>
    <xf numFmtId="3" fontId="1" fillId="0" borderId="0" xfId="78" applyNumberFormat="1" applyFill="1" applyBorder="1" applyAlignment="1"/>
    <xf numFmtId="3" fontId="0" fillId="0" borderId="0" xfId="0" applyNumberFormat="1" applyFill="1"/>
    <xf numFmtId="0" fontId="3" fillId="0" borderId="0" xfId="79" applyFont="1" applyFill="1" applyBorder="1" applyAlignment="1">
      <alignment horizontal="left"/>
    </xf>
    <xf numFmtId="3" fontId="3" fillId="0" borderId="47" xfId="79" applyNumberFormat="1" applyFont="1" applyFill="1" applyBorder="1"/>
    <xf numFmtId="9" fontId="3" fillId="0" borderId="47" xfId="79" applyNumberFormat="1" applyFont="1" applyFill="1" applyBorder="1"/>
    <xf numFmtId="9" fontId="3" fillId="0" borderId="48" xfId="79" applyNumberFormat="1" applyFont="1" applyFill="1" applyBorder="1"/>
    <xf numFmtId="0" fontId="3" fillId="0" borderId="42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43" xfId="79" applyFont="1" applyFill="1" applyBorder="1"/>
    <xf numFmtId="0" fontId="3" fillId="0" borderId="44" xfId="79" applyFont="1" applyFill="1" applyBorder="1"/>
    <xf numFmtId="0" fontId="0" fillId="0" borderId="0" xfId="0" applyFill="1" applyAlignment="1">
      <alignment horizontal="right"/>
    </xf>
    <xf numFmtId="166" fontId="0" fillId="0" borderId="0" xfId="0" applyNumberFormat="1" applyFill="1"/>
    <xf numFmtId="0" fontId="4" fillId="0" borderId="0" xfId="26" applyFill="1"/>
    <xf numFmtId="3" fontId="20" fillId="0" borderId="49" xfId="26" applyNumberFormat="1" applyFont="1" applyFill="1" applyBorder="1" applyAlignment="1"/>
    <xf numFmtId="0" fontId="22" fillId="0" borderId="0" xfId="26" applyFont="1" applyFill="1" applyAlignment="1">
      <alignment vertical="center"/>
    </xf>
    <xf numFmtId="0" fontId="4" fillId="0" borderId="0" xfId="26" applyFont="1" applyFill="1"/>
    <xf numFmtId="0" fontId="26" fillId="0" borderId="0" xfId="26" applyFont="1" applyFill="1"/>
    <xf numFmtId="0" fontId="27" fillId="0" borderId="0" xfId="26" applyFont="1" applyFill="1"/>
    <xf numFmtId="167" fontId="4" fillId="0" borderId="0" xfId="26" applyNumberFormat="1" applyFill="1"/>
    <xf numFmtId="168" fontId="4" fillId="0" borderId="0" xfId="26" applyNumberFormat="1" applyFill="1"/>
    <xf numFmtId="0" fontId="13" fillId="0" borderId="0" xfId="63" applyFill="1"/>
    <xf numFmtId="0" fontId="8" fillId="0" borderId="58" xfId="65" applyFont="1" applyFill="1" applyBorder="1" applyAlignment="1"/>
    <xf numFmtId="0" fontId="8" fillId="0" borderId="0" xfId="65" applyFont="1" applyFill="1"/>
    <xf numFmtId="0" fontId="8" fillId="0" borderId="0" xfId="65" applyFont="1" applyFill="1" applyAlignment="1">
      <alignment horizontal="left"/>
    </xf>
    <xf numFmtId="0" fontId="8" fillId="0" borderId="0" xfId="65" applyFont="1" applyFill="1" applyAlignment="1">
      <alignment horizontal="right"/>
    </xf>
    <xf numFmtId="167" fontId="11" fillId="0" borderId="0" xfId="65" applyNumberFormat="1" applyFont="1" applyFill="1" applyAlignment="1">
      <alignment horizontal="center"/>
    </xf>
    <xf numFmtId="0" fontId="11" fillId="0" borderId="0" xfId="65" applyFont="1" applyFill="1" applyAlignment="1">
      <alignment horizontal="center"/>
    </xf>
    <xf numFmtId="0" fontId="8" fillId="0" borderId="0" xfId="65" applyFont="1" applyFill="1" applyAlignment="1">
      <alignment horizontal="center"/>
    </xf>
    <xf numFmtId="1" fontId="11" fillId="0" borderId="0" xfId="65" applyNumberFormat="1" applyFont="1" applyFill="1"/>
    <xf numFmtId="1" fontId="16" fillId="0" borderId="0" xfId="65" applyNumberFormat="1" applyFont="1" applyFill="1"/>
    <xf numFmtId="167" fontId="16" fillId="0" borderId="0" xfId="65" applyNumberFormat="1" applyFont="1" applyFill="1"/>
    <xf numFmtId="0" fontId="17" fillId="0" borderId="0" xfId="65" applyFont="1" applyFill="1"/>
    <xf numFmtId="1" fontId="18" fillId="0" borderId="0" xfId="65" applyNumberFormat="1" applyFont="1" applyFill="1" applyBorder="1"/>
    <xf numFmtId="167" fontId="18" fillId="0" borderId="0" xfId="65" applyNumberFormat="1" applyFont="1" applyFill="1" applyBorder="1"/>
    <xf numFmtId="0" fontId="19" fillId="0" borderId="0" xfId="65" applyFont="1" applyFill="1"/>
    <xf numFmtId="167" fontId="11" fillId="0" borderId="0" xfId="65" applyNumberFormat="1" applyFont="1" applyFill="1"/>
    <xf numFmtId="0" fontId="0" fillId="0" borderId="49" xfId="0" applyFill="1" applyBorder="1" applyAlignment="1"/>
    <xf numFmtId="0" fontId="68" fillId="0" borderId="58" xfId="0" applyFont="1" applyFill="1" applyBorder="1" applyAlignment="1"/>
    <xf numFmtId="165" fontId="3" fillId="0" borderId="83" xfId="53" applyNumberFormat="1" applyFont="1" applyFill="1" applyBorder="1"/>
    <xf numFmtId="9" fontId="3" fillId="0" borderId="83" xfId="53" applyNumberFormat="1" applyFont="1" applyFill="1" applyBorder="1"/>
    <xf numFmtId="3" fontId="31" fillId="0" borderId="0" xfId="76" applyNumberFormat="1" applyFont="1" applyFill="1" applyBorder="1"/>
    <xf numFmtId="3" fontId="4" fillId="0" borderId="0" xfId="76" applyNumberFormat="1" applyFill="1"/>
    <xf numFmtId="0" fontId="2" fillId="0" borderId="58" xfId="26" applyFont="1" applyFill="1" applyBorder="1" applyAlignment="1"/>
    <xf numFmtId="3" fontId="52" fillId="0" borderId="0" xfId="26" applyNumberFormat="1" applyFont="1" applyFill="1" applyBorder="1"/>
    <xf numFmtId="9" fontId="31" fillId="0" borderId="0" xfId="76" applyNumberFormat="1" applyFont="1" applyFill="1" applyBorder="1" applyAlignment="1">
      <alignment horizontal="right"/>
    </xf>
    <xf numFmtId="9" fontId="31" fillId="0" borderId="0" xfId="76" applyNumberFormat="1" applyFont="1" applyFill="1" applyBorder="1"/>
    <xf numFmtId="9" fontId="4" fillId="0" borderId="0" xfId="76" applyNumberFormat="1" applyFill="1" applyAlignment="1">
      <alignment horizontal="right"/>
    </xf>
    <xf numFmtId="9" fontId="4" fillId="0" borderId="0" xfId="76" applyNumberFormat="1" applyFill="1"/>
    <xf numFmtId="0" fontId="51" fillId="0" borderId="0" xfId="26" applyFont="1" applyFill="1"/>
    <xf numFmtId="0" fontId="51" fillId="0" borderId="58" xfId="26" applyFont="1" applyFill="1" applyBorder="1" applyAlignment="1"/>
    <xf numFmtId="3" fontId="53" fillId="0" borderId="0" xfId="26" applyNumberFormat="1" applyFont="1" applyFill="1" applyBorder="1" applyAlignment="1">
      <alignment horizontal="center" vertical="center"/>
    </xf>
    <xf numFmtId="0" fontId="54" fillId="0" borderId="0" xfId="26" applyFont="1" applyFill="1" applyBorder="1" applyAlignment="1">
      <alignment horizontal="right"/>
    </xf>
    <xf numFmtId="171" fontId="51" fillId="0" borderId="29" xfId="26" applyNumberFormat="1" applyFont="1" applyFill="1" applyBorder="1"/>
    <xf numFmtId="9" fontId="51" fillId="0" borderId="30" xfId="26" applyNumberFormat="1" applyFont="1" applyFill="1" applyBorder="1"/>
    <xf numFmtId="171" fontId="51" fillId="0" borderId="55" xfId="26" applyNumberFormat="1" applyFont="1" applyFill="1" applyBorder="1"/>
    <xf numFmtId="9" fontId="54" fillId="0" borderId="0" xfId="26" applyNumberFormat="1" applyFont="1" applyFill="1" applyBorder="1" applyAlignment="1">
      <alignment horizontal="right"/>
    </xf>
    <xf numFmtId="171" fontId="51" fillId="0" borderId="10" xfId="26" applyNumberFormat="1" applyFont="1" applyFill="1" applyBorder="1"/>
    <xf numFmtId="9" fontId="51" fillId="0" borderId="12" xfId="26" applyNumberFormat="1" applyFont="1" applyFill="1" applyBorder="1"/>
    <xf numFmtId="171" fontId="51" fillId="0" borderId="41" xfId="26" applyNumberFormat="1" applyFont="1" applyFill="1" applyBorder="1"/>
    <xf numFmtId="3" fontId="55" fillId="0" borderId="0" xfId="26" applyNumberFormat="1" applyFont="1" applyFill="1" applyBorder="1"/>
    <xf numFmtId="171" fontId="51" fillId="0" borderId="26" xfId="26" applyNumberFormat="1" applyFont="1" applyFill="1" applyBorder="1"/>
    <xf numFmtId="9" fontId="51" fillId="0" borderId="27" xfId="26" applyNumberFormat="1" applyFont="1" applyFill="1" applyBorder="1"/>
    <xf numFmtId="171" fontId="51" fillId="0" borderId="57" xfId="26" applyNumberFormat="1" applyFont="1" applyFill="1" applyBorder="1"/>
    <xf numFmtId="0" fontId="5" fillId="0" borderId="0" xfId="26" applyFont="1" applyFill="1"/>
    <xf numFmtId="0" fontId="21" fillId="0" borderId="49" xfId="26" applyFont="1" applyFill="1" applyBorder="1" applyAlignment="1">
      <alignment vertical="center"/>
    </xf>
    <xf numFmtId="169" fontId="21" fillId="0" borderId="49" xfId="26" applyNumberFormat="1" applyFont="1" applyFill="1" applyBorder="1" applyAlignment="1">
      <alignment vertical="center"/>
    </xf>
    <xf numFmtId="0" fontId="3" fillId="0" borderId="0" xfId="26" applyFont="1" applyFill="1" applyAlignment="1">
      <alignment horizontal="left" vertical="top"/>
    </xf>
    <xf numFmtId="0" fontId="5" fillId="0" borderId="0" xfId="26" applyFont="1" applyFill="1" applyAlignment="1">
      <alignment horizontal="left" vertical="top"/>
    </xf>
    <xf numFmtId="49" fontId="3" fillId="0" borderId="0" xfId="26" applyNumberFormat="1" applyFont="1" applyFill="1" applyAlignment="1">
      <alignment horizontal="center"/>
    </xf>
    <xf numFmtId="3" fontId="5" fillId="0" borderId="0" xfId="26" applyNumberFormat="1" applyFont="1" applyFill="1"/>
    <xf numFmtId="167" fontId="5" fillId="0" borderId="0" xfId="26" applyNumberFormat="1" applyFont="1" applyFill="1"/>
    <xf numFmtId="169" fontId="5" fillId="0" borderId="0" xfId="26" applyNumberFormat="1" applyFont="1" applyFill="1" applyAlignment="1">
      <alignment horizontal="right"/>
    </xf>
    <xf numFmtId="9" fontId="5" fillId="0" borderId="0" xfId="26" applyNumberFormat="1" applyFont="1" applyFill="1"/>
    <xf numFmtId="0" fontId="32" fillId="0" borderId="0" xfId="26" applyFont="1" applyFill="1"/>
    <xf numFmtId="3" fontId="32" fillId="0" borderId="0" xfId="26" applyNumberFormat="1" applyFont="1" applyFill="1"/>
    <xf numFmtId="0" fontId="0" fillId="0" borderId="0" xfId="0" applyFill="1" applyBorder="1" applyAlignment="1"/>
    <xf numFmtId="0" fontId="0" fillId="0" borderId="0" xfId="0" applyFont="1" applyFill="1"/>
    <xf numFmtId="3" fontId="0" fillId="0" borderId="0" xfId="0" applyNumberFormat="1" applyFill="1" applyBorder="1" applyAlignment="1"/>
    <xf numFmtId="0" fontId="74" fillId="3" borderId="23" xfId="1" applyFont="1" applyFill="1" applyBorder="1"/>
    <xf numFmtId="0" fontId="74" fillId="4" borderId="38" xfId="1" applyFont="1" applyFill="1" applyBorder="1"/>
    <xf numFmtId="0" fontId="74" fillId="4" borderId="22" xfId="1" applyFont="1" applyFill="1" applyBorder="1"/>
    <xf numFmtId="0" fontId="57" fillId="0" borderId="35" xfId="0" applyFont="1" applyFill="1" applyBorder="1" applyAlignment="1"/>
    <xf numFmtId="0" fontId="57" fillId="0" borderId="36" xfId="0" applyFont="1" applyFill="1" applyBorder="1" applyAlignment="1"/>
    <xf numFmtId="0" fontId="57" fillId="0" borderId="75" xfId="0" applyFont="1" applyFill="1" applyBorder="1" applyAlignment="1"/>
    <xf numFmtId="0" fontId="50" fillId="2" borderId="31" xfId="78" applyFont="1" applyFill="1" applyBorder="1" applyAlignment="1">
      <alignment horizontal="right"/>
    </xf>
    <xf numFmtId="3" fontId="50" fillId="2" borderId="74" xfId="78" applyNumberFormat="1" applyFont="1" applyFill="1" applyBorder="1"/>
    <xf numFmtId="0" fontId="3" fillId="2" borderId="24" xfId="79" applyFont="1" applyFill="1" applyBorder="1" applyAlignment="1">
      <alignment horizontal="left"/>
    </xf>
    <xf numFmtId="0" fontId="3" fillId="2" borderId="32" xfId="79" applyFont="1" applyFill="1" applyBorder="1" applyAlignment="1">
      <alignment horizontal="left"/>
    </xf>
    <xf numFmtId="0" fontId="3" fillId="2" borderId="28" xfId="80" applyFont="1" applyFill="1" applyBorder="1"/>
    <xf numFmtId="0" fontId="3" fillId="2" borderId="27" xfId="80" applyFont="1" applyFill="1" applyBorder="1"/>
    <xf numFmtId="0" fontId="3" fillId="2" borderId="46" xfId="79" applyFont="1" applyFill="1" applyBorder="1"/>
    <xf numFmtId="0" fontId="3" fillId="2" borderId="45" xfId="79" applyFont="1" applyFill="1" applyBorder="1"/>
    <xf numFmtId="0" fontId="3" fillId="5" borderId="5" xfId="26" applyFont="1" applyFill="1" applyBorder="1"/>
    <xf numFmtId="0" fontId="5" fillId="5" borderId="6" xfId="26" applyFont="1" applyFill="1" applyBorder="1"/>
    <xf numFmtId="0" fontId="23" fillId="5" borderId="6" xfId="26" applyFont="1" applyFill="1" applyBorder="1"/>
    <xf numFmtId="0" fontId="3" fillId="5" borderId="10" xfId="26" applyFont="1" applyFill="1" applyBorder="1"/>
    <xf numFmtId="0" fontId="5" fillId="5" borderId="11" xfId="26" applyFont="1" applyFill="1" applyBorder="1"/>
    <xf numFmtId="0" fontId="23" fillId="5" borderId="11" xfId="26" applyFont="1" applyFill="1" applyBorder="1"/>
    <xf numFmtId="0" fontId="16" fillId="5" borderId="10" xfId="26" applyFont="1" applyFill="1" applyBorder="1"/>
    <xf numFmtId="0" fontId="5" fillId="5" borderId="0" xfId="26" applyFont="1" applyFill="1" applyBorder="1"/>
    <xf numFmtId="0" fontId="17" fillId="5" borderId="11" xfId="26" applyFont="1" applyFill="1" applyBorder="1"/>
    <xf numFmtId="0" fontId="25" fillId="5" borderId="11" xfId="26" applyFont="1" applyFill="1" applyBorder="1"/>
    <xf numFmtId="0" fontId="3" fillId="5" borderId="26" xfId="26" applyFont="1" applyFill="1" applyBorder="1"/>
    <xf numFmtId="0" fontId="5" fillId="5" borderId="51" xfId="26" applyFont="1" applyFill="1" applyBorder="1"/>
    <xf numFmtId="0" fontId="23" fillId="5" borderId="51" xfId="26" applyFont="1" applyFill="1" applyBorder="1"/>
    <xf numFmtId="0" fontId="11" fillId="5" borderId="0" xfId="65" applyFont="1" applyFill="1"/>
    <xf numFmtId="0" fontId="8" fillId="5" borderId="0" xfId="65" applyFont="1" applyFill="1"/>
    <xf numFmtId="0" fontId="8" fillId="5" borderId="0" xfId="65" applyFont="1" applyFill="1" applyAlignment="1">
      <alignment horizontal="center"/>
    </xf>
    <xf numFmtId="0" fontId="16" fillId="5" borderId="0" xfId="65" applyFont="1" applyFill="1"/>
    <xf numFmtId="167" fontId="8" fillId="5" borderId="0" xfId="65" applyNumberFormat="1" applyFont="1" applyFill="1"/>
    <xf numFmtId="0" fontId="8" fillId="5" borderId="0" xfId="65" applyFont="1" applyFill="1" applyAlignment="1">
      <alignment horizontal="left"/>
    </xf>
    <xf numFmtId="0" fontId="8" fillId="5" borderId="0" xfId="65" applyFont="1" applyFill="1" applyAlignment="1">
      <alignment horizontal="right"/>
    </xf>
    <xf numFmtId="167" fontId="11" fillId="5" borderId="0" xfId="65" applyNumberFormat="1" applyFont="1" applyFill="1" applyAlignment="1">
      <alignment horizontal="center"/>
    </xf>
    <xf numFmtId="0" fontId="11" fillId="5" borderId="0" xfId="65" applyFont="1" applyFill="1" applyAlignment="1">
      <alignment horizontal="center"/>
    </xf>
    <xf numFmtId="0" fontId="3" fillId="2" borderId="81" xfId="53" applyFont="1" applyFill="1" applyBorder="1" applyAlignment="1">
      <alignment horizontal="right"/>
    </xf>
    <xf numFmtId="3" fontId="51" fillId="7" borderId="11" xfId="26" applyNumberFormat="1" applyFont="1" applyFill="1" applyBorder="1"/>
    <xf numFmtId="3" fontId="51" fillId="7" borderId="6" xfId="26" applyNumberFormat="1" applyFont="1" applyFill="1" applyBorder="1"/>
    <xf numFmtId="3" fontId="56" fillId="2" borderId="24" xfId="26" applyNumberFormat="1" applyFont="1" applyFill="1" applyBorder="1"/>
    <xf numFmtId="3" fontId="56" fillId="2" borderId="32" xfId="26" applyNumberFormat="1" applyFont="1" applyFill="1" applyBorder="1"/>
    <xf numFmtId="3" fontId="56" fillId="4" borderId="24" xfId="26" applyNumberFormat="1" applyFont="1" applyFill="1" applyBorder="1"/>
    <xf numFmtId="3" fontId="56" fillId="7" borderId="4" xfId="26" applyNumberFormat="1" applyFont="1" applyFill="1" applyBorder="1"/>
    <xf numFmtId="3" fontId="56" fillId="7" borderId="9" xfId="26" applyNumberFormat="1" applyFont="1" applyFill="1" applyBorder="1"/>
    <xf numFmtId="3" fontId="56" fillId="2" borderId="31" xfId="26" applyNumberFormat="1" applyFont="1" applyFill="1" applyBorder="1"/>
    <xf numFmtId="3" fontId="51" fillId="7" borderId="5" xfId="26" applyNumberFormat="1" applyFont="1" applyFill="1" applyBorder="1"/>
    <xf numFmtId="3" fontId="51" fillId="7" borderId="10" xfId="26" applyNumberFormat="1" applyFont="1" applyFill="1" applyBorder="1"/>
    <xf numFmtId="3" fontId="51" fillId="5" borderId="0" xfId="26" applyNumberFormat="1" applyFont="1" applyFill="1" applyBorder="1"/>
    <xf numFmtId="3" fontId="78" fillId="5" borderId="0" xfId="26" applyNumberFormat="1" applyFont="1" applyFill="1" applyBorder="1"/>
    <xf numFmtId="168" fontId="51" fillId="5" borderId="0" xfId="26" applyNumberFormat="1" applyFont="1" applyFill="1" applyBorder="1"/>
    <xf numFmtId="0" fontId="56" fillId="2" borderId="1" xfId="26" applyNumberFormat="1" applyFont="1" applyFill="1" applyBorder="1" applyAlignment="1">
      <alignment horizontal="center"/>
    </xf>
    <xf numFmtId="0" fontId="56" fillId="2" borderId="2" xfId="26" applyNumberFormat="1" applyFont="1" applyFill="1" applyBorder="1" applyAlignment="1">
      <alignment horizontal="center"/>
    </xf>
    <xf numFmtId="168" fontId="56" fillId="2" borderId="3" xfId="26" applyNumberFormat="1" applyFont="1" applyFill="1" applyBorder="1" applyAlignment="1">
      <alignment horizontal="center"/>
    </xf>
    <xf numFmtId="3" fontId="56" fillId="2" borderId="24" xfId="26" applyNumberFormat="1" applyFont="1" applyFill="1" applyBorder="1" applyAlignment="1">
      <alignment horizontal="center"/>
    </xf>
    <xf numFmtId="168" fontId="56" fillId="2" borderId="25" xfId="26" applyNumberFormat="1" applyFont="1" applyFill="1" applyBorder="1" applyAlignment="1">
      <alignment horizontal="center"/>
    </xf>
    <xf numFmtId="168" fontId="56" fillId="7" borderId="7" xfId="86" applyNumberFormat="1" applyFont="1" applyFill="1" applyBorder="1" applyAlignment="1">
      <alignment horizontal="right"/>
    </xf>
    <xf numFmtId="3" fontId="51" fillId="7" borderId="8" xfId="26" applyNumberFormat="1" applyFont="1" applyFill="1" applyBorder="1"/>
    <xf numFmtId="168" fontId="56" fillId="7" borderId="7" xfId="86" applyNumberFormat="1" applyFont="1" applyFill="1" applyBorder="1"/>
    <xf numFmtId="168" fontId="56" fillId="7" borderId="12" xfId="86" applyNumberFormat="1" applyFont="1" applyFill="1" applyBorder="1" applyAlignment="1">
      <alignment horizontal="right"/>
    </xf>
    <xf numFmtId="3" fontId="51" fillId="7" borderId="13" xfId="26" applyNumberFormat="1" applyFont="1" applyFill="1" applyBorder="1"/>
    <xf numFmtId="168" fontId="56" fillId="7" borderId="12" xfId="86" applyNumberFormat="1" applyFont="1" applyFill="1" applyBorder="1"/>
    <xf numFmtId="168" fontId="56" fillId="2" borderId="25" xfId="86" applyNumberFormat="1" applyFont="1" applyFill="1" applyBorder="1" applyAlignment="1">
      <alignment horizontal="right"/>
    </xf>
    <xf numFmtId="3" fontId="56" fillId="2" borderId="33" xfId="26" applyNumberFormat="1" applyFont="1" applyFill="1" applyBorder="1"/>
    <xf numFmtId="168" fontId="56" fillId="2" borderId="25" xfId="86" applyNumberFormat="1" applyFont="1" applyFill="1" applyBorder="1"/>
    <xf numFmtId="3" fontId="56" fillId="2" borderId="25" xfId="26" applyNumberFormat="1" applyFont="1" applyFill="1" applyBorder="1" applyAlignment="1">
      <alignment horizontal="center"/>
    </xf>
    <xf numFmtId="3" fontId="56" fillId="7" borderId="0" xfId="26" applyNumberFormat="1" applyFont="1" applyFill="1" applyBorder="1" applyAlignment="1">
      <alignment horizontal="left"/>
    </xf>
    <xf numFmtId="3" fontId="52" fillId="7" borderId="0" xfId="26" applyNumberFormat="1" applyFont="1" applyFill="1" applyBorder="1"/>
    <xf numFmtId="0" fontId="56" fillId="3" borderId="1" xfId="26" applyNumberFormat="1" applyFont="1" applyFill="1" applyBorder="1" applyAlignment="1">
      <alignment horizontal="center"/>
    </xf>
    <xf numFmtId="0" fontId="56" fillId="3" borderId="2" xfId="26" applyNumberFormat="1" applyFont="1" applyFill="1" applyBorder="1" applyAlignment="1">
      <alignment horizontal="center"/>
    </xf>
    <xf numFmtId="168" fontId="56" fillId="3" borderId="3" xfId="26" applyNumberFormat="1" applyFont="1" applyFill="1" applyBorder="1" applyAlignment="1">
      <alignment horizontal="center"/>
    </xf>
    <xf numFmtId="3" fontId="56" fillId="3" borderId="24" xfId="26" applyNumberFormat="1" applyFont="1" applyFill="1" applyBorder="1" applyAlignment="1">
      <alignment horizontal="center"/>
    </xf>
    <xf numFmtId="168" fontId="56" fillId="3" borderId="25" xfId="26" applyNumberFormat="1" applyFont="1" applyFill="1" applyBorder="1" applyAlignment="1">
      <alignment horizontal="center"/>
    </xf>
    <xf numFmtId="3" fontId="51" fillId="7" borderId="29" xfId="26" applyNumberFormat="1" applyFont="1" applyFill="1" applyBorder="1" applyAlignment="1">
      <alignment horizontal="center"/>
    </xf>
    <xf numFmtId="3" fontId="51" fillId="7" borderId="30" xfId="26" applyNumberFormat="1" applyFont="1" applyFill="1" applyBorder="1" applyAlignment="1">
      <alignment horizontal="center"/>
    </xf>
    <xf numFmtId="3" fontId="51" fillId="7" borderId="10" xfId="26" applyNumberFormat="1" applyFont="1" applyFill="1" applyBorder="1" applyAlignment="1">
      <alignment horizontal="center"/>
    </xf>
    <xf numFmtId="3" fontId="51" fillId="7" borderId="12" xfId="26" applyNumberFormat="1" applyFont="1" applyFill="1" applyBorder="1" applyAlignment="1">
      <alignment horizontal="center"/>
    </xf>
    <xf numFmtId="3" fontId="56" fillId="3" borderId="31" xfId="26" applyNumberFormat="1" applyFont="1" applyFill="1" applyBorder="1"/>
    <xf numFmtId="3" fontId="56" fillId="3" borderId="24" xfId="26" applyNumberFormat="1" applyFont="1" applyFill="1" applyBorder="1"/>
    <xf numFmtId="3" fontId="56" fillId="3" borderId="32" xfId="26" applyNumberFormat="1" applyFont="1" applyFill="1" applyBorder="1"/>
    <xf numFmtId="168" fontId="56" fillId="3" borderId="25" xfId="86" applyNumberFormat="1" applyFont="1" applyFill="1" applyBorder="1" applyAlignment="1">
      <alignment horizontal="right"/>
    </xf>
    <xf numFmtId="168" fontId="56" fillId="3" borderId="25" xfId="86" applyNumberFormat="1" applyFont="1" applyFill="1" applyBorder="1"/>
    <xf numFmtId="3" fontId="56" fillId="3" borderId="25" xfId="26" applyNumberFormat="1" applyFont="1" applyFill="1" applyBorder="1" applyAlignment="1">
      <alignment horizontal="center"/>
    </xf>
    <xf numFmtId="3" fontId="56" fillId="7" borderId="0" xfId="26" applyNumberFormat="1" applyFont="1" applyFill="1" applyBorder="1"/>
    <xf numFmtId="3" fontId="51" fillId="7" borderId="0" xfId="26" applyNumberFormat="1" applyFont="1" applyFill="1" applyBorder="1"/>
    <xf numFmtId="168" fontId="51" fillId="7" borderId="0" xfId="26" applyNumberFormat="1" applyFont="1" applyFill="1" applyBorder="1"/>
    <xf numFmtId="0" fontId="56" fillId="6" borderId="1" xfId="26" applyNumberFormat="1" applyFont="1" applyFill="1" applyBorder="1" applyAlignment="1">
      <alignment horizontal="center"/>
    </xf>
    <xf numFmtId="0" fontId="56" fillId="6" borderId="2" xfId="26" applyNumberFormat="1" applyFont="1" applyFill="1" applyBorder="1" applyAlignment="1">
      <alignment horizontal="center"/>
    </xf>
    <xf numFmtId="0" fontId="56" fillId="6" borderId="3" xfId="26" applyNumberFormat="1" applyFont="1" applyFill="1" applyBorder="1" applyAlignment="1">
      <alignment horizontal="center"/>
    </xf>
    <xf numFmtId="3" fontId="56" fillId="7" borderId="18" xfId="26" applyNumberFormat="1" applyFont="1" applyFill="1" applyBorder="1"/>
    <xf numFmtId="168" fontId="56" fillId="7" borderId="18" xfId="86" applyNumberFormat="1" applyFont="1" applyFill="1" applyBorder="1"/>
    <xf numFmtId="3" fontId="56" fillId="7" borderId="19" xfId="26" applyNumberFormat="1" applyFont="1" applyFill="1" applyBorder="1"/>
    <xf numFmtId="168" fontId="56" fillId="7" borderId="19" xfId="86" applyNumberFormat="1" applyFont="1" applyFill="1" applyBorder="1"/>
    <xf numFmtId="3" fontId="56" fillId="6" borderId="31" xfId="26" applyNumberFormat="1" applyFont="1" applyFill="1" applyBorder="1"/>
    <xf numFmtId="3" fontId="56" fillId="6" borderId="24" xfId="26" applyNumberFormat="1" applyFont="1" applyFill="1" applyBorder="1"/>
    <xf numFmtId="3" fontId="56" fillId="6" borderId="32" xfId="26" applyNumberFormat="1" applyFont="1" applyFill="1" applyBorder="1"/>
    <xf numFmtId="168" fontId="56" fillId="6" borderId="25" xfId="86" applyNumberFormat="1" applyFont="1" applyFill="1" applyBorder="1" applyAlignment="1">
      <alignment horizontal="right"/>
    </xf>
    <xf numFmtId="3" fontId="56" fillId="6" borderId="33" xfId="26" applyNumberFormat="1" applyFont="1" applyFill="1" applyBorder="1"/>
    <xf numFmtId="168" fontId="56" fillId="6" borderId="61" xfId="86" applyNumberFormat="1" applyFont="1" applyFill="1" applyBorder="1"/>
    <xf numFmtId="168" fontId="51" fillId="7" borderId="0" xfId="26" applyNumberFormat="1" applyFont="1" applyFill="1" applyBorder="1" applyAlignment="1">
      <alignment horizontal="right"/>
    </xf>
    <xf numFmtId="0" fontId="56" fillId="4" borderId="1" xfId="26" applyNumberFormat="1" applyFont="1" applyFill="1" applyBorder="1" applyAlignment="1">
      <alignment horizontal="center"/>
    </xf>
    <xf numFmtId="0" fontId="56" fillId="4" borderId="2" xfId="26" applyNumberFormat="1" applyFont="1" applyFill="1" applyBorder="1" applyAlignment="1">
      <alignment horizontal="center"/>
    </xf>
    <xf numFmtId="168" fontId="56" fillId="4" borderId="3" xfId="26" applyNumberFormat="1" applyFont="1" applyFill="1" applyBorder="1" applyAlignment="1">
      <alignment horizontal="center"/>
    </xf>
    <xf numFmtId="3" fontId="56" fillId="4" borderId="24" xfId="26" applyNumberFormat="1" applyFont="1" applyFill="1" applyBorder="1" applyAlignment="1">
      <alignment horizontal="center"/>
    </xf>
    <xf numFmtId="168" fontId="56" fillId="4" borderId="25" xfId="26" applyNumberFormat="1" applyFont="1" applyFill="1" applyBorder="1" applyAlignment="1">
      <alignment horizontal="center"/>
    </xf>
    <xf numFmtId="3" fontId="56" fillId="4" borderId="31" xfId="26" applyNumberFormat="1" applyFont="1" applyFill="1" applyBorder="1"/>
    <xf numFmtId="3" fontId="56" fillId="4" borderId="32" xfId="26" applyNumberFormat="1" applyFont="1" applyFill="1" applyBorder="1"/>
    <xf numFmtId="168" fontId="56" fillId="4" borderId="25" xfId="86" applyNumberFormat="1" applyFont="1" applyFill="1" applyBorder="1" applyAlignment="1">
      <alignment horizontal="right"/>
    </xf>
    <xf numFmtId="3" fontId="56" fillId="4" borderId="33" xfId="26" applyNumberFormat="1" applyFont="1" applyFill="1" applyBorder="1"/>
    <xf numFmtId="168" fontId="56" fillId="4" borderId="25" xfId="86" applyNumberFormat="1" applyFont="1" applyFill="1" applyBorder="1"/>
    <xf numFmtId="3" fontId="56" fillId="4" borderId="25" xfId="26" applyNumberFormat="1" applyFont="1" applyFill="1" applyBorder="1" applyAlignment="1">
      <alignment horizontal="center"/>
    </xf>
    <xf numFmtId="3" fontId="75" fillId="0" borderId="0" xfId="26" applyNumberFormat="1" applyFont="1" applyFill="1" applyBorder="1" applyAlignment="1">
      <alignment horizontal="right" vertical="top"/>
    </xf>
    <xf numFmtId="0" fontId="65" fillId="0" borderId="0" xfId="0" applyFont="1" applyFill="1" applyBorder="1" applyAlignment="1">
      <alignment horizontal="right" vertical="top"/>
    </xf>
    <xf numFmtId="3" fontId="75" fillId="0" borderId="2" xfId="26" applyNumberFormat="1" applyFont="1" applyFill="1" applyBorder="1" applyAlignment="1">
      <alignment horizontal="right" vertical="top"/>
    </xf>
    <xf numFmtId="0" fontId="65" fillId="0" borderId="2" xfId="0" applyFont="1" applyFill="1" applyBorder="1" applyAlignment="1">
      <alignment horizontal="right" vertical="top"/>
    </xf>
    <xf numFmtId="9" fontId="3" fillId="2" borderId="35" xfId="27" applyNumberFormat="1" applyFont="1" applyFill="1" applyBorder="1" applyAlignment="1">
      <alignment horizontal="center" vertical="center" wrapText="1"/>
    </xf>
    <xf numFmtId="3" fontId="3" fillId="2" borderId="1" xfId="27" applyNumberFormat="1" applyFont="1" applyFill="1" applyBorder="1" applyAlignment="1">
      <alignment horizontal="center" vertical="center" wrapText="1"/>
    </xf>
    <xf numFmtId="3" fontId="3" fillId="2" borderId="2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/>
    </xf>
    <xf numFmtId="171" fontId="56" fillId="2" borderId="54" xfId="26" quotePrefix="1" applyNumberFormat="1" applyFont="1" applyFill="1" applyBorder="1" applyAlignment="1">
      <alignment horizontal="center"/>
    </xf>
    <xf numFmtId="171" fontId="56" fillId="2" borderId="9" xfId="26" quotePrefix="1" applyNumberFormat="1" applyFont="1" applyFill="1" applyBorder="1" applyAlignment="1">
      <alignment horizontal="center"/>
    </xf>
    <xf numFmtId="171" fontId="56" fillId="2" borderId="56" xfId="26" quotePrefix="1" applyNumberFormat="1" applyFont="1" applyFill="1" applyBorder="1" applyAlignment="1">
      <alignment horizontal="center"/>
    </xf>
    <xf numFmtId="0" fontId="51" fillId="2" borderId="35" xfId="26" applyFont="1" applyFill="1" applyBorder="1"/>
    <xf numFmtId="0" fontId="3" fillId="2" borderId="75" xfId="33" applyFont="1" applyFill="1" applyBorder="1" applyAlignment="1">
      <alignment horizontal="center" vertical="center"/>
    </xf>
    <xf numFmtId="9" fontId="3" fillId="0" borderId="82" xfId="53" applyNumberFormat="1" applyFont="1" applyFill="1" applyBorder="1"/>
    <xf numFmtId="0" fontId="47" fillId="3" borderId="5" xfId="1" applyFill="1" applyBorder="1"/>
    <xf numFmtId="0" fontId="57" fillId="5" borderId="7" xfId="0" applyFont="1" applyFill="1" applyBorder="1"/>
    <xf numFmtId="0" fontId="47" fillId="6" borderId="5" xfId="1" applyFill="1" applyBorder="1"/>
    <xf numFmtId="0" fontId="57" fillId="5" borderId="12" xfId="0" applyFont="1" applyFill="1" applyBorder="1"/>
    <xf numFmtId="0" fontId="47" fillId="6" borderId="73" xfId="1" applyFill="1" applyBorder="1"/>
    <xf numFmtId="0" fontId="57" fillId="5" borderId="27" xfId="0" applyFont="1" applyFill="1" applyBorder="1"/>
    <xf numFmtId="0" fontId="57" fillId="5" borderId="49" xfId="0" applyFont="1" applyFill="1" applyBorder="1"/>
    <xf numFmtId="0" fontId="47" fillId="2" borderId="5" xfId="1" applyFill="1" applyBorder="1"/>
    <xf numFmtId="0" fontId="57" fillId="5" borderId="58" xfId="0" applyFont="1" applyFill="1" applyBorder="1"/>
    <xf numFmtId="0" fontId="47" fillId="4" borderId="5" xfId="1" applyFill="1" applyBorder="1"/>
    <xf numFmtId="9" fontId="59" fillId="0" borderId="7" xfId="0" applyNumberFormat="1" applyFont="1" applyFill="1" applyBorder="1" applyAlignment="1">
      <alignment horizontal="right" vertical="top"/>
    </xf>
    <xf numFmtId="9" fontId="59" fillId="0" borderId="12" xfId="0" applyNumberFormat="1" applyFont="1" applyFill="1" applyBorder="1" applyAlignment="1">
      <alignment horizontal="right" vertical="top"/>
    </xf>
    <xf numFmtId="9" fontId="61" fillId="0" borderId="12" xfId="0" applyNumberFormat="1" applyFont="1" applyFill="1" applyBorder="1" applyAlignment="1">
      <alignment horizontal="right" vertical="top"/>
    </xf>
    <xf numFmtId="9" fontId="59" fillId="0" borderId="27" xfId="0" applyNumberFormat="1" applyFont="1" applyFill="1" applyBorder="1" applyAlignment="1">
      <alignment horizontal="right" vertical="top"/>
    </xf>
    <xf numFmtId="9" fontId="0" fillId="0" borderId="0" xfId="0" applyNumberFormat="1" applyFill="1" applyBorder="1" applyAlignment="1"/>
    <xf numFmtId="0" fontId="51" fillId="0" borderId="0" xfId="76" applyFont="1" applyFill="1"/>
    <xf numFmtId="0" fontId="51" fillId="0" borderId="0" xfId="26" applyFont="1" applyFill="1" applyBorder="1" applyAlignment="1"/>
    <xf numFmtId="0" fontId="51" fillId="0" borderId="2" xfId="76" applyFont="1" applyFill="1" applyBorder="1" applyAlignment="1"/>
    <xf numFmtId="0" fontId="56" fillId="2" borderId="81" xfId="53" applyFont="1" applyFill="1" applyBorder="1" applyAlignment="1">
      <alignment horizontal="right"/>
    </xf>
    <xf numFmtId="165" fontId="56" fillId="0" borderId="86" xfId="53" applyNumberFormat="1" applyFont="1" applyFill="1" applyBorder="1"/>
    <xf numFmtId="165" fontId="56" fillId="0" borderId="87" xfId="53" applyNumberFormat="1" applyFont="1" applyFill="1" applyBorder="1"/>
    <xf numFmtId="9" fontId="56" fillId="0" borderId="88" xfId="83" applyNumberFormat="1" applyFont="1" applyFill="1" applyBorder="1"/>
    <xf numFmtId="170" fontId="56" fillId="0" borderId="86" xfId="53" applyNumberFormat="1" applyFont="1" applyFill="1" applyBorder="1"/>
    <xf numFmtId="170" fontId="56" fillId="0" borderId="87" xfId="53" applyNumberFormat="1" applyFont="1" applyFill="1" applyBorder="1"/>
    <xf numFmtId="3" fontId="56" fillId="0" borderId="88" xfId="83" applyNumberFormat="1" applyFont="1" applyFill="1" applyBorder="1"/>
    <xf numFmtId="3" fontId="51" fillId="0" borderId="0" xfId="76" applyNumberFormat="1" applyFont="1" applyFill="1"/>
    <xf numFmtId="9" fontId="51" fillId="0" borderId="0" xfId="76" applyNumberFormat="1" applyFont="1" applyFill="1"/>
    <xf numFmtId="170" fontId="51" fillId="0" borderId="0" xfId="76" applyNumberFormat="1" applyFont="1" applyFill="1"/>
    <xf numFmtId="0" fontId="0" fillId="0" borderId="0" xfId="0" applyAlignment="1"/>
    <xf numFmtId="0" fontId="51" fillId="0" borderId="58" xfId="26" applyFont="1" applyFill="1" applyBorder="1" applyAlignment="1">
      <alignment horizontal="right"/>
    </xf>
    <xf numFmtId="3" fontId="52" fillId="0" borderId="0" xfId="26" applyNumberFormat="1" applyFont="1" applyFill="1" applyBorder="1" applyAlignment="1">
      <alignment horizontal="right"/>
    </xf>
    <xf numFmtId="171" fontId="51" fillId="0" borderId="54" xfId="26" quotePrefix="1" applyNumberFormat="1" applyFont="1" applyFill="1" applyBorder="1" applyAlignment="1">
      <alignment horizontal="right"/>
    </xf>
    <xf numFmtId="171" fontId="51" fillId="0" borderId="9" xfId="26" quotePrefix="1" applyNumberFormat="1" applyFont="1" applyFill="1" applyBorder="1" applyAlignment="1">
      <alignment horizontal="right"/>
    </xf>
    <xf numFmtId="171" fontId="51" fillId="0" borderId="56" xfId="26" quotePrefix="1" applyNumberFormat="1" applyFont="1" applyFill="1" applyBorder="1" applyAlignment="1">
      <alignment horizontal="right"/>
    </xf>
    <xf numFmtId="0" fontId="51" fillId="0" borderId="0" xfId="26" applyFont="1" applyFill="1" applyAlignment="1">
      <alignment horizontal="right"/>
    </xf>
    <xf numFmtId="0" fontId="3" fillId="2" borderId="32" xfId="79" applyFont="1" applyFill="1" applyBorder="1"/>
    <xf numFmtId="0" fontId="3" fillId="2" borderId="32" xfId="53" applyFont="1" applyFill="1" applyBorder="1" applyAlignment="1">
      <alignment horizontal="left"/>
    </xf>
    <xf numFmtId="3" fontId="3" fillId="2" borderId="25" xfId="53" applyNumberFormat="1" applyFont="1" applyFill="1" applyBorder="1" applyAlignment="1">
      <alignment horizontal="left"/>
    </xf>
    <xf numFmtId="165" fontId="67" fillId="0" borderId="0" xfId="78" applyNumberFormat="1" applyFont="1" applyFill="1" applyBorder="1" applyAlignment="1"/>
    <xf numFmtId="3" fontId="67" fillId="0" borderId="0" xfId="78" applyNumberFormat="1" applyFont="1" applyFill="1" applyBorder="1" applyAlignment="1"/>
    <xf numFmtId="3" fontId="56" fillId="0" borderId="34" xfId="53" applyNumberFormat="1" applyFont="1" applyFill="1" applyBorder="1"/>
    <xf numFmtId="3" fontId="56" fillId="0" borderId="30" xfId="53" applyNumberFormat="1" applyFont="1" applyFill="1" applyBorder="1"/>
    <xf numFmtId="165" fontId="56" fillId="2" borderId="29" xfId="53" applyNumberFormat="1" applyFont="1" applyFill="1" applyBorder="1" applyAlignment="1">
      <alignment horizontal="right"/>
    </xf>
    <xf numFmtId="170" fontId="0" fillId="0" borderId="0" xfId="0" applyNumberFormat="1" applyFill="1" applyBorder="1" applyAlignment="1"/>
    <xf numFmtId="0" fontId="0" fillId="0" borderId="58" xfId="0" applyFont="1" applyFill="1" applyBorder="1" applyAlignment="1"/>
    <xf numFmtId="0" fontId="45" fillId="0" borderId="0" xfId="0" applyFont="1" applyFill="1"/>
    <xf numFmtId="16" fontId="45" fillId="0" borderId="0" xfId="0" quotePrefix="1" applyNumberFormat="1" applyFont="1" applyFill="1"/>
    <xf numFmtId="0" fontId="45" fillId="0" borderId="0" xfId="0" quotePrefix="1" applyFont="1" applyFill="1"/>
    <xf numFmtId="172" fontId="45" fillId="0" borderId="0" xfId="0" applyNumberFormat="1" applyFont="1" applyFill="1"/>
    <xf numFmtId="173" fontId="45" fillId="0" borderId="0" xfId="0" applyNumberFormat="1" applyFont="1" applyFill="1"/>
    <xf numFmtId="3" fontId="45" fillId="0" borderId="0" xfId="0" applyNumberFormat="1" applyFont="1" applyFill="1"/>
    <xf numFmtId="0" fontId="50" fillId="0" borderId="3" xfId="78" applyFont="1" applyFill="1" applyBorder="1" applyAlignment="1">
      <alignment horizontal="left"/>
    </xf>
    <xf numFmtId="9" fontId="1" fillId="0" borderId="0" xfId="78" applyNumberFormat="1" applyFill="1" applyBorder="1" applyAlignment="1"/>
    <xf numFmtId="0" fontId="56" fillId="2" borderId="58" xfId="0" applyFont="1" applyFill="1" applyBorder="1" applyAlignment="1">
      <alignment horizontal="center"/>
    </xf>
    <xf numFmtId="170" fontId="0" fillId="0" borderId="49" xfId="0" applyNumberFormat="1" applyFill="1" applyBorder="1" applyAlignment="1"/>
    <xf numFmtId="170" fontId="0" fillId="0" borderId="0" xfId="0" applyNumberFormat="1" applyFill="1"/>
    <xf numFmtId="9" fontId="0" fillId="0" borderId="49" xfId="0" applyNumberFormat="1" applyFill="1" applyBorder="1" applyAlignment="1"/>
    <xf numFmtId="3" fontId="68" fillId="0" borderId="58" xfId="0" applyNumberFormat="1" applyFont="1" applyFill="1" applyBorder="1" applyAlignment="1"/>
    <xf numFmtId="3" fontId="3" fillId="0" borderId="82" xfId="53" applyNumberFormat="1" applyFont="1" applyFill="1" applyBorder="1"/>
    <xf numFmtId="3" fontId="3" fillId="0" borderId="83" xfId="53" applyNumberFormat="1" applyFont="1" applyFill="1" applyBorder="1"/>
    <xf numFmtId="3" fontId="3" fillId="0" borderId="84" xfId="53" applyNumberFormat="1" applyFont="1" applyFill="1" applyBorder="1"/>
    <xf numFmtId="9" fontId="68" fillId="0" borderId="58" xfId="0" applyNumberFormat="1" applyFont="1" applyFill="1" applyBorder="1" applyAlignment="1"/>
    <xf numFmtId="0" fontId="56" fillId="2" borderId="58" xfId="0" applyNumberFormat="1" applyFont="1" applyFill="1" applyBorder="1" applyAlignment="1">
      <alignment horizontal="center"/>
    </xf>
    <xf numFmtId="3" fontId="3" fillId="0" borderId="85" xfId="53" applyNumberFormat="1" applyFont="1" applyFill="1" applyBorder="1"/>
    <xf numFmtId="3" fontId="3" fillId="0" borderId="90" xfId="53" applyNumberFormat="1" applyFont="1" applyFill="1" applyBorder="1"/>
    <xf numFmtId="0" fontId="57" fillId="0" borderId="0" xfId="0" applyFont="1" applyFill="1"/>
    <xf numFmtId="0" fontId="57" fillId="0" borderId="0" xfId="0" applyFont="1" applyFill="1"/>
    <xf numFmtId="169" fontId="5" fillId="0" borderId="0" xfId="26" applyNumberFormat="1" applyFont="1" applyFill="1"/>
    <xf numFmtId="169" fontId="3" fillId="2" borderId="35" xfId="26" applyNumberFormat="1" applyFont="1" applyFill="1" applyBorder="1" applyAlignment="1">
      <alignment horizontal="left" vertical="top"/>
    </xf>
    <xf numFmtId="167" fontId="21" fillId="0" borderId="49" xfId="26" applyNumberFormat="1" applyFont="1" applyFill="1" applyBorder="1" applyAlignment="1">
      <alignment vertical="center"/>
    </xf>
    <xf numFmtId="167" fontId="3" fillId="2" borderId="35" xfId="24" applyNumberFormat="1" applyFont="1" applyFill="1" applyBorder="1" applyAlignment="1">
      <alignment horizontal="center" vertical="center" wrapText="1"/>
    </xf>
    <xf numFmtId="0" fontId="57" fillId="0" borderId="0" xfId="0" applyFont="1" applyFill="1"/>
    <xf numFmtId="0" fontId="3" fillId="2" borderId="34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0" fontId="1" fillId="0" borderId="0" xfId="78" applyFill="1" applyBorder="1" applyAlignment="1">
      <alignment horizontal="left"/>
    </xf>
    <xf numFmtId="0" fontId="64" fillId="3" borderId="31" xfId="0" applyFont="1" applyFill="1" applyBorder="1" applyAlignment="1"/>
    <xf numFmtId="0" fontId="0" fillId="0" borderId="50" xfId="0" applyBorder="1" applyAlignment="1"/>
    <xf numFmtId="0" fontId="64" fillId="2" borderId="31" xfId="0" applyFont="1" applyFill="1" applyBorder="1" applyAlignment="1"/>
    <xf numFmtId="0" fontId="64" fillId="4" borderId="31" xfId="0" applyFont="1" applyFill="1" applyBorder="1" applyAlignment="1"/>
    <xf numFmtId="0" fontId="68" fillId="0" borderId="2" xfId="0" applyFont="1" applyFill="1" applyBorder="1" applyAlignment="1"/>
    <xf numFmtId="0" fontId="0" fillId="0" borderId="2" xfId="0" applyFill="1" applyBorder="1" applyAlignment="1"/>
    <xf numFmtId="0" fontId="0" fillId="0" borderId="2" xfId="0" applyBorder="1" applyAlignment="1"/>
    <xf numFmtId="0" fontId="69" fillId="5" borderId="21" xfId="81" applyFont="1" applyFill="1" applyBorder="1" applyAlignment="1">
      <alignment horizontal="center" vertical="center"/>
    </xf>
    <xf numFmtId="0" fontId="70" fillId="0" borderId="3" xfId="0" applyFont="1" applyBorder="1" applyAlignment="1">
      <alignment horizontal="center" vertical="center"/>
    </xf>
    <xf numFmtId="0" fontId="56" fillId="2" borderId="29" xfId="74" applyFont="1" applyFill="1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30" xfId="0" applyBorder="1" applyAlignment="1">
      <alignment horizontal="center"/>
    </xf>
    <xf numFmtId="0" fontId="56" fillId="2" borderId="26" xfId="81" applyFont="1" applyFill="1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" xfId="0" applyFont="1" applyFill="1" applyBorder="1" applyAlignment="1"/>
    <xf numFmtId="0" fontId="57" fillId="0" borderId="0" xfId="0" applyFont="1" applyFill="1"/>
    <xf numFmtId="0" fontId="2" fillId="0" borderId="2" xfId="0" applyFont="1" applyFill="1" applyBorder="1" applyAlignment="1"/>
    <xf numFmtId="0" fontId="63" fillId="2" borderId="29" xfId="0" applyFont="1" applyFill="1" applyBorder="1" applyAlignment="1">
      <alignment horizontal="center" vertical="center"/>
    </xf>
    <xf numFmtId="0" fontId="57" fillId="2" borderId="34" xfId="0" applyFont="1" applyFill="1" applyBorder="1" applyAlignment="1">
      <alignment horizontal="center" vertical="center"/>
    </xf>
    <xf numFmtId="0" fontId="62" fillId="2" borderId="11" xfId="0" applyFont="1" applyFill="1" applyBorder="1" applyAlignment="1">
      <alignment horizontal="center" vertical="center"/>
    </xf>
    <xf numFmtId="0" fontId="57" fillId="2" borderId="12" xfId="0" applyFont="1" applyFill="1" applyBorder="1" applyAlignment="1">
      <alignment horizontal="center" vertical="center"/>
    </xf>
    <xf numFmtId="0" fontId="71" fillId="0" borderId="0" xfId="0" applyFont="1" applyFill="1" applyAlignment="1">
      <alignment vertical="center" wrapText="1"/>
    </xf>
    <xf numFmtId="0" fontId="6" fillId="0" borderId="2" xfId="0" applyFont="1" applyFill="1" applyBorder="1" applyAlignment="1"/>
    <xf numFmtId="0" fontId="57" fillId="2" borderId="10" xfId="0" applyFont="1" applyFill="1" applyBorder="1" applyAlignment="1">
      <alignment horizontal="center" vertical="center"/>
    </xf>
    <xf numFmtId="0" fontId="57" fillId="2" borderId="11" xfId="0" applyFont="1" applyFill="1" applyBorder="1" applyAlignment="1">
      <alignment horizontal="center" vertical="center"/>
    </xf>
    <xf numFmtId="0" fontId="63" fillId="2" borderId="34" xfId="0" applyFont="1" applyFill="1" applyBorder="1" applyAlignment="1">
      <alignment horizontal="center" vertical="center"/>
    </xf>
    <xf numFmtId="0" fontId="57" fillId="2" borderId="30" xfId="0" applyFont="1" applyFill="1" applyBorder="1" applyAlignment="1">
      <alignment horizontal="center" vertical="center"/>
    </xf>
    <xf numFmtId="0" fontId="63" fillId="2" borderId="11" xfId="0" applyFont="1" applyFill="1" applyBorder="1" applyAlignment="1">
      <alignment horizontal="center" vertical="center" wrapText="1"/>
    </xf>
    <xf numFmtId="0" fontId="57" fillId="2" borderId="28" xfId="0" applyFont="1" applyFill="1" applyBorder="1" applyAlignment="1">
      <alignment horizontal="center" vertical="center" wrapText="1"/>
    </xf>
    <xf numFmtId="0" fontId="61" fillId="2" borderId="11" xfId="0" applyFont="1" applyFill="1" applyBorder="1" applyAlignment="1">
      <alignment horizontal="center" vertical="center" wrapText="1"/>
    </xf>
    <xf numFmtId="0" fontId="61" fillId="2" borderId="12" xfId="0" applyFont="1" applyFill="1" applyBorder="1" applyAlignment="1">
      <alignment horizontal="center" vertical="center" wrapText="1"/>
    </xf>
    <xf numFmtId="0" fontId="57" fillId="2" borderId="27" xfId="0" applyFont="1" applyFill="1" applyBorder="1" applyAlignment="1">
      <alignment horizontal="center" vertical="center" wrapText="1"/>
    </xf>
    <xf numFmtId="0" fontId="2" fillId="0" borderId="2" xfId="14" applyFont="1" applyFill="1" applyBorder="1" applyAlignment="1"/>
    <xf numFmtId="0" fontId="44" fillId="0" borderId="2" xfId="14" applyFill="1" applyBorder="1" applyAlignment="1"/>
    <xf numFmtId="165" fontId="56" fillId="0" borderId="0" xfId="53" applyNumberFormat="1" applyFont="1" applyFill="1" applyBorder="1" applyAlignment="1">
      <alignment horizontal="center"/>
    </xf>
    <xf numFmtId="165" fontId="51" fillId="0" borderId="0" xfId="79" applyNumberFormat="1" applyFont="1" applyFill="1" applyBorder="1" applyAlignment="1">
      <alignment horizontal="center"/>
    </xf>
    <xf numFmtId="165" fontId="56" fillId="2" borderId="29" xfId="53" applyNumberFormat="1" applyFont="1" applyFill="1" applyBorder="1" applyAlignment="1">
      <alignment horizontal="right"/>
    </xf>
    <xf numFmtId="165" fontId="51" fillId="2" borderId="34" xfId="79" applyNumberFormat="1" applyFont="1" applyFill="1" applyBorder="1" applyAlignment="1">
      <alignment horizontal="right"/>
    </xf>
    <xf numFmtId="165" fontId="72" fillId="0" borderId="2" xfId="14" applyNumberFormat="1" applyFont="1" applyFill="1" applyBorder="1" applyAlignment="1"/>
    <xf numFmtId="0" fontId="6" fillId="0" borderId="2" xfId="14" applyFont="1" applyFill="1" applyBorder="1" applyAlignment="1"/>
    <xf numFmtId="3" fontId="50" fillId="2" borderId="76" xfId="78" applyNumberFormat="1" applyFont="1" applyFill="1" applyBorder="1" applyAlignment="1">
      <alignment horizontal="left"/>
    </xf>
    <xf numFmtId="0" fontId="57" fillId="2" borderId="63" xfId="0" applyFont="1" applyFill="1" applyBorder="1" applyAlignment="1"/>
    <xf numFmtId="3" fontId="50" fillId="2" borderId="65" xfId="78" applyNumberFormat="1" applyFont="1" applyFill="1" applyBorder="1" applyAlignment="1"/>
    <xf numFmtId="0" fontId="64" fillId="2" borderId="76" xfId="0" applyFont="1" applyFill="1" applyBorder="1" applyAlignment="1">
      <alignment horizontal="left"/>
    </xf>
    <xf numFmtId="0" fontId="0" fillId="2" borderId="58" xfId="0" applyFill="1" applyBorder="1" applyAlignment="1">
      <alignment horizontal="left"/>
    </xf>
    <xf numFmtId="0" fontId="0" fillId="2" borderId="63" xfId="0" applyFill="1" applyBorder="1" applyAlignment="1">
      <alignment horizontal="left"/>
    </xf>
    <xf numFmtId="0" fontId="64" fillId="2" borderId="65" xfId="0" applyFont="1" applyFill="1" applyBorder="1" applyAlignment="1">
      <alignment horizontal="left"/>
    </xf>
    <xf numFmtId="3" fontId="64" fillId="2" borderId="65" xfId="0" applyNumberFormat="1" applyFont="1" applyFill="1" applyBorder="1" applyAlignment="1">
      <alignment horizontal="left"/>
    </xf>
    <xf numFmtId="3" fontId="0" fillId="2" borderId="59" xfId="0" applyNumberFormat="1" applyFill="1" applyBorder="1" applyAlignment="1">
      <alignment horizontal="left"/>
    </xf>
    <xf numFmtId="0" fontId="7" fillId="0" borderId="2" xfId="14" applyFont="1" applyFill="1" applyBorder="1" applyAlignment="1"/>
    <xf numFmtId="0" fontId="3" fillId="2" borderId="34" xfId="80" applyFont="1" applyFill="1" applyBorder="1" applyAlignment="1">
      <alignment horizontal="left"/>
    </xf>
    <xf numFmtId="0" fontId="3" fillId="2" borderId="29" xfId="80" applyFont="1" applyFill="1" applyBorder="1" applyAlignment="1">
      <alignment horizontal="left"/>
    </xf>
    <xf numFmtId="0" fontId="3" fillId="2" borderId="30" xfId="80" applyFont="1" applyFill="1" applyBorder="1" applyAlignment="1">
      <alignment horizontal="left"/>
    </xf>
    <xf numFmtId="0" fontId="3" fillId="2" borderId="66" xfId="80" applyFont="1" applyFill="1" applyBorder="1" applyAlignment="1">
      <alignment horizontal="left"/>
    </xf>
    <xf numFmtId="0" fontId="3" fillId="2" borderId="45" xfId="79" applyFont="1" applyFill="1" applyBorder="1" applyAlignment="1"/>
    <xf numFmtId="0" fontId="5" fillId="2" borderId="45" xfId="79" applyFont="1" applyFill="1" applyBorder="1" applyAlignment="1"/>
    <xf numFmtId="0" fontId="5" fillId="2" borderId="79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77" xfId="53" applyFont="1" applyFill="1" applyBorder="1" applyAlignment="1">
      <alignment horizontal="right"/>
    </xf>
    <xf numFmtId="0" fontId="5" fillId="2" borderId="78" xfId="79" applyFont="1" applyFill="1" applyBorder="1" applyAlignment="1"/>
    <xf numFmtId="0" fontId="3" fillId="2" borderId="46" xfId="79" applyFont="1" applyFill="1" applyBorder="1" applyAlignment="1">
      <alignment horizontal="left"/>
    </xf>
    <xf numFmtId="0" fontId="5" fillId="2" borderId="45" xfId="79" applyFont="1" applyFill="1" applyBorder="1" applyAlignment="1">
      <alignment horizontal="left"/>
    </xf>
    <xf numFmtId="0" fontId="3" fillId="2" borderId="45" xfId="79" applyFont="1" applyFill="1" applyBorder="1" applyAlignment="1">
      <alignment horizontal="left"/>
    </xf>
    <xf numFmtId="0" fontId="5" fillId="2" borderId="79" xfId="79" applyFont="1" applyFill="1" applyBorder="1" applyAlignment="1">
      <alignment horizontal="left"/>
    </xf>
    <xf numFmtId="0" fontId="2" fillId="0" borderId="2" xfId="26" applyFont="1" applyFill="1" applyBorder="1" applyAlignment="1"/>
    <xf numFmtId="0" fontId="4" fillId="0" borderId="2" xfId="26" applyFill="1" applyBorder="1" applyAlignment="1"/>
    <xf numFmtId="0" fontId="21" fillId="4" borderId="76" xfId="26" applyFont="1" applyFill="1" applyBorder="1" applyAlignment="1">
      <alignment horizontal="left" vertical="center"/>
    </xf>
    <xf numFmtId="0" fontId="21" fillId="4" borderId="58" xfId="26" applyFont="1" applyFill="1" applyBorder="1" applyAlignment="1">
      <alignment horizontal="left" vertical="center"/>
    </xf>
    <xf numFmtId="0" fontId="21" fillId="4" borderId="59" xfId="26" applyFont="1" applyFill="1" applyBorder="1" applyAlignment="1">
      <alignment horizontal="left" vertical="center"/>
    </xf>
    <xf numFmtId="0" fontId="21" fillId="4" borderId="1" xfId="26" applyFont="1" applyFill="1" applyBorder="1" applyAlignment="1">
      <alignment horizontal="left" vertical="center"/>
    </xf>
    <xf numFmtId="0" fontId="21" fillId="4" borderId="2" xfId="26" applyFont="1" applyFill="1" applyBorder="1" applyAlignment="1">
      <alignment horizontal="left" vertical="center"/>
    </xf>
    <xf numFmtId="0" fontId="21" fillId="4" borderId="3" xfId="26" applyFont="1" applyFill="1" applyBorder="1" applyAlignment="1">
      <alignment horizontal="left" vertical="center"/>
    </xf>
    <xf numFmtId="0" fontId="3" fillId="4" borderId="31" xfId="26" quotePrefix="1" applyFont="1" applyFill="1" applyBorder="1" applyAlignment="1">
      <alignment horizontal="center" vertical="center"/>
    </xf>
    <xf numFmtId="0" fontId="3" fillId="4" borderId="33" xfId="26" quotePrefix="1" applyFont="1" applyFill="1" applyBorder="1" applyAlignment="1">
      <alignment horizontal="center" vertical="center"/>
    </xf>
    <xf numFmtId="0" fontId="3" fillId="4" borderId="61" xfId="26" applyFont="1" applyFill="1" applyBorder="1" applyAlignment="1">
      <alignment horizontal="center" vertical="center"/>
    </xf>
    <xf numFmtId="0" fontId="3" fillId="4" borderId="50" xfId="26" quotePrefix="1" applyFont="1" applyFill="1" applyBorder="1" applyAlignment="1">
      <alignment horizontal="center" vertical="center"/>
    </xf>
    <xf numFmtId="0" fontId="2" fillId="5" borderId="2" xfId="0" applyFont="1" applyFill="1" applyBorder="1" applyAlignment="1"/>
    <xf numFmtId="0" fontId="6" fillId="5" borderId="2" xfId="0" applyFont="1" applyFill="1" applyBorder="1" applyAlignment="1"/>
    <xf numFmtId="0" fontId="2" fillId="0" borderId="2" xfId="0" applyFont="1" applyFill="1" applyBorder="1" applyAlignment="1">
      <alignment wrapText="1"/>
    </xf>
    <xf numFmtId="0" fontId="46" fillId="2" borderId="74" xfId="0" applyFont="1" applyFill="1" applyBorder="1" applyAlignment="1">
      <alignment vertical="center"/>
    </xf>
    <xf numFmtId="3" fontId="56" fillId="2" borderId="76" xfId="26" applyNumberFormat="1" applyFont="1" applyFill="1" applyBorder="1" applyAlignment="1">
      <alignment horizontal="center"/>
    </xf>
    <xf numFmtId="3" fontId="56" fillId="2" borderId="58" xfId="26" applyNumberFormat="1" applyFont="1" applyFill="1" applyBorder="1" applyAlignment="1">
      <alignment horizontal="center"/>
    </xf>
    <xf numFmtId="3" fontId="56" fillId="2" borderId="59" xfId="26" applyNumberFormat="1" applyFont="1" applyFill="1" applyBorder="1" applyAlignment="1">
      <alignment horizontal="center"/>
    </xf>
    <xf numFmtId="3" fontId="56" fillId="2" borderId="59" xfId="0" applyNumberFormat="1" applyFont="1" applyFill="1" applyBorder="1" applyAlignment="1">
      <alignment horizontal="center" vertical="top"/>
    </xf>
    <xf numFmtId="0" fontId="56" fillId="2" borderId="35" xfId="0" applyFont="1" applyFill="1" applyBorder="1" applyAlignment="1">
      <alignment horizontal="center" vertical="top" wrapText="1"/>
    </xf>
    <xf numFmtId="0" fontId="56" fillId="2" borderId="35" xfId="0" applyFont="1" applyFill="1" applyBorder="1" applyAlignment="1">
      <alignment horizontal="center" vertical="top"/>
    </xf>
    <xf numFmtId="49" fontId="56" fillId="2" borderId="35" xfId="0" applyNumberFormat="1" applyFont="1" applyFill="1" applyBorder="1" applyAlignment="1">
      <alignment horizontal="center" vertical="top"/>
    </xf>
    <xf numFmtId="0" fontId="56" fillId="2" borderId="35" xfId="0" applyFont="1" applyFill="1" applyBorder="1" applyAlignment="1">
      <alignment horizontal="center" vertical="center"/>
    </xf>
    <xf numFmtId="0" fontId="56" fillId="2" borderId="76" xfId="0" quotePrefix="1" applyFont="1" applyFill="1" applyBorder="1" applyAlignment="1">
      <alignment horizontal="center"/>
    </xf>
    <xf numFmtId="0" fontId="56" fillId="2" borderId="59" xfId="0" applyFont="1" applyFill="1" applyBorder="1" applyAlignment="1">
      <alignment horizontal="center"/>
    </xf>
    <xf numFmtId="9" fontId="73" fillId="2" borderId="59" xfId="0" applyNumberFormat="1" applyFont="1" applyFill="1" applyBorder="1" applyAlignment="1">
      <alignment horizontal="center" vertical="top"/>
    </xf>
    <xf numFmtId="0" fontId="56" fillId="2" borderId="76" xfId="0" quotePrefix="1" applyNumberFormat="1" applyFont="1" applyFill="1" applyBorder="1" applyAlignment="1">
      <alignment horizontal="center"/>
    </xf>
    <xf numFmtId="0" fontId="56" fillId="2" borderId="59" xfId="0" applyNumberFormat="1" applyFont="1" applyFill="1" applyBorder="1" applyAlignment="1">
      <alignment horizontal="center"/>
    </xf>
    <xf numFmtId="0" fontId="73" fillId="2" borderId="59" xfId="0" applyNumberFormat="1" applyFont="1" applyFill="1" applyBorder="1" applyAlignment="1">
      <alignment horizontal="center" vertical="top"/>
    </xf>
    <xf numFmtId="168" fontId="77" fillId="5" borderId="20" xfId="26" applyNumberFormat="1" applyFont="1" applyFill="1" applyBorder="1" applyAlignment="1">
      <alignment horizontal="center"/>
    </xf>
    <xf numFmtId="0" fontId="0" fillId="0" borderId="21" xfId="0" applyBorder="1" applyAlignment="1">
      <alignment horizontal="center"/>
    </xf>
    <xf numFmtId="0" fontId="6" fillId="0" borderId="2" xfId="26" applyFont="1" applyFill="1" applyBorder="1" applyAlignment="1"/>
    <xf numFmtId="0" fontId="4" fillId="0" borderId="2" xfId="26" applyFont="1" applyFill="1" applyBorder="1" applyAlignment="1"/>
    <xf numFmtId="3" fontId="76" fillId="2" borderId="35" xfId="26" applyNumberFormat="1" applyFont="1" applyFill="1" applyBorder="1" applyAlignment="1">
      <alignment horizontal="center" vertical="center"/>
    </xf>
    <xf numFmtId="3" fontId="76" fillId="2" borderId="75" xfId="26" applyNumberFormat="1" applyFont="1" applyFill="1" applyBorder="1" applyAlignment="1">
      <alignment horizontal="center" vertical="center"/>
    </xf>
    <xf numFmtId="3" fontId="75" fillId="0" borderId="58" xfId="26" applyNumberFormat="1" applyFont="1" applyFill="1" applyBorder="1" applyAlignment="1">
      <alignment horizontal="right" vertical="top"/>
    </xf>
    <xf numFmtId="0" fontId="65" fillId="0" borderId="58" xfId="0" applyFont="1" applyFill="1" applyBorder="1" applyAlignment="1">
      <alignment horizontal="right" vertical="top"/>
    </xf>
    <xf numFmtId="3" fontId="76" fillId="4" borderId="76" xfId="26" applyNumberFormat="1" applyFont="1" applyFill="1" applyBorder="1" applyAlignment="1">
      <alignment horizontal="center" vertical="center" wrapText="1"/>
    </xf>
    <xf numFmtId="3" fontId="76" fillId="4" borderId="1" xfId="26" applyNumberFormat="1" applyFont="1" applyFill="1" applyBorder="1" applyAlignment="1">
      <alignment horizontal="center" vertical="center" wrapText="1"/>
    </xf>
    <xf numFmtId="3" fontId="56" fillId="4" borderId="76" xfId="26" applyNumberFormat="1" applyFont="1" applyFill="1" applyBorder="1" applyAlignment="1">
      <alignment horizontal="center"/>
    </xf>
    <xf numFmtId="3" fontId="56" fillId="4" borderId="58" xfId="26" applyNumberFormat="1" applyFont="1" applyFill="1" applyBorder="1" applyAlignment="1">
      <alignment horizontal="center"/>
    </xf>
    <xf numFmtId="3" fontId="56" fillId="4" borderId="59" xfId="26" applyNumberFormat="1" applyFont="1" applyFill="1" applyBorder="1" applyAlignment="1">
      <alignment horizontal="center"/>
    </xf>
    <xf numFmtId="3" fontId="76" fillId="3" borderId="76" xfId="26" applyNumberFormat="1" applyFont="1" applyFill="1" applyBorder="1" applyAlignment="1">
      <alignment horizontal="center" vertical="center"/>
    </xf>
    <xf numFmtId="3" fontId="76" fillId="3" borderId="1" xfId="26" applyNumberFormat="1" applyFont="1" applyFill="1" applyBorder="1" applyAlignment="1">
      <alignment horizontal="center" vertical="center"/>
    </xf>
    <xf numFmtId="3" fontId="56" fillId="3" borderId="76" xfId="26" applyNumberFormat="1" applyFont="1" applyFill="1" applyBorder="1" applyAlignment="1">
      <alignment horizontal="center"/>
    </xf>
    <xf numFmtId="3" fontId="56" fillId="3" borderId="58" xfId="26" applyNumberFormat="1" applyFont="1" applyFill="1" applyBorder="1" applyAlignment="1">
      <alignment horizontal="center"/>
    </xf>
    <xf numFmtId="3" fontId="56" fillId="3" borderId="59" xfId="26" applyNumberFormat="1" applyFont="1" applyFill="1" applyBorder="1" applyAlignment="1">
      <alignment horizontal="center"/>
    </xf>
    <xf numFmtId="3" fontId="76" fillId="6" borderId="76" xfId="26" applyNumberFormat="1" applyFont="1" applyFill="1" applyBorder="1" applyAlignment="1">
      <alignment horizontal="center" vertical="center" wrapText="1"/>
    </xf>
    <xf numFmtId="3" fontId="76" fillId="6" borderId="1" xfId="26" applyNumberFormat="1" applyFont="1" applyFill="1" applyBorder="1" applyAlignment="1">
      <alignment horizontal="center" vertical="center" wrapText="1"/>
    </xf>
    <xf numFmtId="3" fontId="56" fillId="6" borderId="76" xfId="26" applyNumberFormat="1" applyFont="1" applyFill="1" applyBorder="1" applyAlignment="1">
      <alignment horizontal="center"/>
    </xf>
    <xf numFmtId="3" fontId="56" fillId="6" borderId="58" xfId="26" applyNumberFormat="1" applyFont="1" applyFill="1" applyBorder="1" applyAlignment="1">
      <alignment horizontal="center"/>
    </xf>
    <xf numFmtId="3" fontId="56" fillId="6" borderId="59" xfId="26" applyNumberFormat="1" applyFont="1" applyFill="1" applyBorder="1" applyAlignment="1">
      <alignment horizontal="center"/>
    </xf>
    <xf numFmtId="3" fontId="75" fillId="5" borderId="20" xfId="26" applyNumberFormat="1" applyFont="1" applyFill="1" applyBorder="1" applyAlignment="1">
      <alignment horizontal="center"/>
    </xf>
    <xf numFmtId="0" fontId="65" fillId="0" borderId="0" xfId="0" applyFont="1" applyBorder="1" applyAlignment="1">
      <alignment horizontal="center"/>
    </xf>
    <xf numFmtId="3" fontId="75" fillId="0" borderId="20" xfId="26" applyNumberFormat="1" applyFont="1" applyBorder="1" applyAlignment="1">
      <alignment horizontal="center"/>
    </xf>
    <xf numFmtId="0" fontId="68" fillId="0" borderId="2" xfId="14" applyFont="1" applyFill="1" applyBorder="1" applyAlignment="1"/>
    <xf numFmtId="3" fontId="3" fillId="2" borderId="76" xfId="27" applyNumberFormat="1" applyFont="1" applyFill="1" applyBorder="1" applyAlignment="1">
      <alignment horizontal="center"/>
    </xf>
    <xf numFmtId="0" fontId="44" fillId="2" borderId="58" xfId="14" applyFill="1" applyBorder="1" applyAlignment="1">
      <alignment horizontal="center"/>
    </xf>
    <xf numFmtId="0" fontId="44" fillId="2" borderId="59" xfId="14" applyFill="1" applyBorder="1" applyAlignment="1">
      <alignment horizontal="center"/>
    </xf>
    <xf numFmtId="3" fontId="3" fillId="2" borderId="76" xfId="24" applyNumberFormat="1" applyFont="1" applyFill="1" applyBorder="1" applyAlignment="1">
      <alignment horizontal="center"/>
    </xf>
    <xf numFmtId="0" fontId="4" fillId="2" borderId="58" xfId="26" applyFill="1" applyBorder="1" applyAlignment="1">
      <alignment horizontal="center"/>
    </xf>
    <xf numFmtId="169" fontId="3" fillId="2" borderId="35" xfId="26" applyNumberFormat="1" applyFont="1" applyFill="1" applyBorder="1" applyAlignment="1">
      <alignment horizontal="left" vertical="top"/>
    </xf>
    <xf numFmtId="3" fontId="3" fillId="2" borderId="35" xfId="26" applyNumberFormat="1" applyFont="1" applyFill="1" applyBorder="1" applyAlignment="1">
      <alignment horizontal="center" vertical="top"/>
    </xf>
    <xf numFmtId="3" fontId="3" fillId="2" borderId="76" xfId="26" applyNumberFormat="1" applyFont="1" applyFill="1" applyBorder="1" applyAlignment="1">
      <alignment horizontal="center"/>
    </xf>
    <xf numFmtId="3" fontId="3" fillId="2" borderId="59" xfId="26" applyNumberFormat="1" applyFont="1" applyFill="1" applyBorder="1" applyAlignment="1">
      <alignment horizontal="center"/>
    </xf>
    <xf numFmtId="49" fontId="3" fillId="2" borderId="35" xfId="26" applyNumberFormat="1" applyFont="1" applyFill="1" applyBorder="1" applyAlignment="1">
      <alignment horizontal="left" vertical="top"/>
    </xf>
    <xf numFmtId="169" fontId="3" fillId="2" borderId="76" xfId="26" quotePrefix="1" applyNumberFormat="1" applyFont="1" applyFill="1" applyBorder="1" applyAlignment="1">
      <alignment horizontal="center" vertical="top"/>
    </xf>
    <xf numFmtId="169" fontId="3" fillId="2" borderId="58" xfId="26" applyNumberFormat="1" applyFont="1" applyFill="1" applyBorder="1" applyAlignment="1">
      <alignment horizontal="center" vertical="top"/>
    </xf>
    <xf numFmtId="169" fontId="3" fillId="2" borderId="59" xfId="26" applyNumberFormat="1" applyFont="1" applyFill="1" applyBorder="1" applyAlignment="1">
      <alignment horizontal="center" vertical="top"/>
    </xf>
    <xf numFmtId="169" fontId="3" fillId="2" borderId="35" xfId="26" applyNumberFormat="1" applyFont="1" applyFill="1" applyBorder="1" applyAlignment="1">
      <alignment horizontal="left" vertical="top" wrapText="1"/>
    </xf>
    <xf numFmtId="0" fontId="56" fillId="2" borderId="35" xfId="0" applyFont="1" applyFill="1" applyBorder="1" applyAlignment="1">
      <alignment vertical="center" wrapText="1"/>
    </xf>
    <xf numFmtId="0" fontId="72" fillId="0" borderId="2" xfId="26" applyFont="1" applyFill="1" applyBorder="1" applyAlignment="1"/>
    <xf numFmtId="0" fontId="51" fillId="0" borderId="2" xfId="26" applyFont="1" applyFill="1" applyBorder="1" applyAlignment="1"/>
    <xf numFmtId="3" fontId="56" fillId="2" borderId="62" xfId="76" applyNumberFormat="1" applyFont="1" applyFill="1" applyBorder="1" applyAlignment="1">
      <alignment horizontal="center" vertical="center"/>
    </xf>
    <xf numFmtId="3" fontId="56" fillId="2" borderId="64" xfId="76" applyNumberFormat="1" applyFont="1" applyFill="1" applyBorder="1" applyAlignment="1">
      <alignment horizontal="center" vertical="center"/>
    </xf>
    <xf numFmtId="3" fontId="56" fillId="2" borderId="6" xfId="76" applyNumberFormat="1" applyFont="1" applyFill="1" applyBorder="1" applyAlignment="1">
      <alignment horizontal="center"/>
    </xf>
    <xf numFmtId="3" fontId="56" fillId="2" borderId="89" xfId="76" applyNumberFormat="1" applyFont="1" applyFill="1" applyBorder="1" applyAlignment="1">
      <alignment horizontal="center"/>
    </xf>
    <xf numFmtId="3" fontId="56" fillId="2" borderId="8" xfId="76" applyNumberFormat="1" applyFont="1" applyFill="1" applyBorder="1" applyAlignment="1">
      <alignment horizontal="center"/>
    </xf>
    <xf numFmtId="3" fontId="56" fillId="2" borderId="7" xfId="76" applyNumberFormat="1" applyFont="1" applyFill="1" applyBorder="1" applyAlignment="1">
      <alignment horizontal="center"/>
    </xf>
    <xf numFmtId="0" fontId="79" fillId="0" borderId="0" xfId="1" applyFont="1" applyFill="1"/>
    <xf numFmtId="3" fontId="58" fillId="8" borderId="92" xfId="0" applyNumberFormat="1" applyFont="1" applyFill="1" applyBorder="1" applyAlignment="1">
      <alignment horizontal="right" vertical="top"/>
    </xf>
    <xf numFmtId="3" fontId="58" fillId="8" borderId="93" xfId="0" applyNumberFormat="1" applyFont="1" applyFill="1" applyBorder="1" applyAlignment="1">
      <alignment horizontal="right" vertical="top"/>
    </xf>
    <xf numFmtId="174" fontId="58" fillId="8" borderId="94" xfId="0" applyNumberFormat="1" applyFont="1" applyFill="1" applyBorder="1" applyAlignment="1">
      <alignment horizontal="right" vertical="top"/>
    </xf>
    <xf numFmtId="3" fontId="58" fillId="0" borderId="92" xfId="0" applyNumberFormat="1" applyFont="1" applyBorder="1" applyAlignment="1">
      <alignment horizontal="right" vertical="top"/>
    </xf>
    <xf numFmtId="174" fontId="58" fillId="8" borderId="95" xfId="0" applyNumberFormat="1" applyFont="1" applyFill="1" applyBorder="1" applyAlignment="1">
      <alignment horizontal="right" vertical="top"/>
    </xf>
    <xf numFmtId="3" fontId="60" fillId="8" borderId="97" xfId="0" applyNumberFormat="1" applyFont="1" applyFill="1" applyBorder="1" applyAlignment="1">
      <alignment horizontal="right" vertical="top"/>
    </xf>
    <xf numFmtId="3" fontId="60" fillId="8" borderId="98" xfId="0" applyNumberFormat="1" applyFont="1" applyFill="1" applyBorder="1" applyAlignment="1">
      <alignment horizontal="right" vertical="top"/>
    </xf>
    <xf numFmtId="174" fontId="60" fillId="8" borderId="99" xfId="0" applyNumberFormat="1" applyFont="1" applyFill="1" applyBorder="1" applyAlignment="1">
      <alignment horizontal="right" vertical="top"/>
    </xf>
    <xf numFmtId="3" fontId="60" fillId="0" borderId="97" xfId="0" applyNumberFormat="1" applyFont="1" applyBorder="1" applyAlignment="1">
      <alignment horizontal="right" vertical="top"/>
    </xf>
    <xf numFmtId="0" fontId="60" fillId="8" borderId="100" xfId="0" applyFont="1" applyFill="1" applyBorder="1" applyAlignment="1">
      <alignment horizontal="right" vertical="top"/>
    </xf>
    <xf numFmtId="0" fontId="58" fillId="8" borderId="95" xfId="0" applyFont="1" applyFill="1" applyBorder="1" applyAlignment="1">
      <alignment horizontal="right" vertical="top"/>
    </xf>
    <xf numFmtId="174" fontId="60" fillId="8" borderId="100" xfId="0" applyNumberFormat="1" applyFont="1" applyFill="1" applyBorder="1" applyAlignment="1">
      <alignment horizontal="right" vertical="top"/>
    </xf>
    <xf numFmtId="0" fontId="58" fillId="8" borderId="94" xfId="0" applyFont="1" applyFill="1" applyBorder="1" applyAlignment="1">
      <alignment horizontal="right" vertical="top"/>
    </xf>
    <xf numFmtId="0" fontId="60" fillId="8" borderId="99" xfId="0" applyFont="1" applyFill="1" applyBorder="1" applyAlignment="1">
      <alignment horizontal="right" vertical="top"/>
    </xf>
    <xf numFmtId="3" fontId="60" fillId="0" borderId="101" xfId="0" applyNumberFormat="1" applyFont="1" applyBorder="1" applyAlignment="1">
      <alignment horizontal="right" vertical="top"/>
    </xf>
    <xf numFmtId="3" fontId="60" fillId="0" borderId="102" xfId="0" applyNumberFormat="1" applyFont="1" applyBorder="1" applyAlignment="1">
      <alignment horizontal="right" vertical="top"/>
    </xf>
    <xf numFmtId="0" fontId="60" fillId="0" borderId="103" xfId="0" applyFont="1" applyBorder="1" applyAlignment="1">
      <alignment horizontal="right" vertical="top"/>
    </xf>
    <xf numFmtId="174" fontId="60" fillId="8" borderId="104" xfId="0" applyNumberFormat="1" applyFont="1" applyFill="1" applyBorder="1" applyAlignment="1">
      <alignment horizontal="right" vertical="top"/>
    </xf>
    <xf numFmtId="0" fontId="62" fillId="9" borderId="91" xfId="0" applyFont="1" applyFill="1" applyBorder="1" applyAlignment="1">
      <alignment vertical="top"/>
    </xf>
    <xf numFmtId="0" fontId="62" fillId="9" borderId="91" xfId="0" applyFont="1" applyFill="1" applyBorder="1" applyAlignment="1">
      <alignment vertical="top" indent="2"/>
    </xf>
    <xf numFmtId="0" fontId="62" fillId="9" borderId="91" xfId="0" applyFont="1" applyFill="1" applyBorder="1" applyAlignment="1">
      <alignment vertical="top" indent="4"/>
    </xf>
    <xf numFmtId="0" fontId="63" fillId="9" borderId="96" xfId="0" applyFont="1" applyFill="1" applyBorder="1" applyAlignment="1">
      <alignment vertical="top" indent="6"/>
    </xf>
    <xf numFmtId="0" fontId="62" fillId="9" borderId="91" xfId="0" applyFont="1" applyFill="1" applyBorder="1" applyAlignment="1">
      <alignment vertical="top" indent="8"/>
    </xf>
    <xf numFmtId="0" fontId="63" fillId="9" borderId="96" xfId="0" applyFont="1" applyFill="1" applyBorder="1" applyAlignment="1">
      <alignment vertical="top" indent="2"/>
    </xf>
    <xf numFmtId="0" fontId="63" fillId="9" borderId="96" xfId="0" applyFont="1" applyFill="1" applyBorder="1" applyAlignment="1">
      <alignment vertical="top" indent="4"/>
    </xf>
    <xf numFmtId="0" fontId="63" fillId="9" borderId="96" xfId="0" applyFont="1" applyFill="1" applyBorder="1" applyAlignment="1">
      <alignment vertical="top"/>
    </xf>
    <xf numFmtId="0" fontId="57" fillId="9" borderId="91" xfId="0" applyFont="1" applyFill="1" applyBorder="1"/>
    <xf numFmtId="0" fontId="63" fillId="9" borderId="23" xfId="0" applyFont="1" applyFill="1" applyBorder="1" applyAlignment="1">
      <alignment vertical="top"/>
    </xf>
    <xf numFmtId="0" fontId="51" fillId="0" borderId="0" xfId="0" applyNumberFormat="1" applyFont="1" applyFill="1" applyBorder="1" applyAlignment="1">
      <alignment horizontal="left"/>
    </xf>
    <xf numFmtId="3" fontId="51" fillId="0" borderId="0" xfId="0" applyNumberFormat="1" applyFont="1" applyFill="1" applyBorder="1" applyAlignment="1">
      <alignment horizontal="left"/>
    </xf>
    <xf numFmtId="3" fontId="51" fillId="0" borderId="0" xfId="0" applyNumberFormat="1" applyFont="1" applyFill="1" applyBorder="1"/>
    <xf numFmtId="9" fontId="51" fillId="0" borderId="0" xfId="0" applyNumberFormat="1" applyFont="1" applyFill="1" applyBorder="1"/>
    <xf numFmtId="165" fontId="56" fillId="2" borderId="62" xfId="53" applyNumberFormat="1" applyFont="1" applyFill="1" applyBorder="1" applyAlignment="1">
      <alignment horizontal="left"/>
    </xf>
    <xf numFmtId="165" fontId="56" fillId="2" borderId="64" xfId="53" applyNumberFormat="1" applyFont="1" applyFill="1" applyBorder="1" applyAlignment="1">
      <alignment horizontal="left"/>
    </xf>
    <xf numFmtId="165" fontId="56" fillId="2" borderId="71" xfId="53" applyNumberFormat="1" applyFont="1" applyFill="1" applyBorder="1" applyAlignment="1">
      <alignment horizontal="left"/>
    </xf>
    <xf numFmtId="3" fontId="56" fillId="2" borderId="71" xfId="53" applyNumberFormat="1" applyFont="1" applyFill="1" applyBorder="1" applyAlignment="1">
      <alignment horizontal="left"/>
    </xf>
    <xf numFmtId="3" fontId="56" fillId="2" borderId="80" xfId="53" applyNumberFormat="1" applyFont="1" applyFill="1" applyBorder="1" applyAlignment="1">
      <alignment horizontal="left"/>
    </xf>
    <xf numFmtId="0" fontId="0" fillId="0" borderId="29" xfId="0" applyFill="1" applyBorder="1"/>
    <xf numFmtId="0" fontId="0" fillId="0" borderId="34" xfId="0" applyFill="1" applyBorder="1"/>
    <xf numFmtId="165" fontId="0" fillId="0" borderId="34" xfId="0" applyNumberFormat="1" applyFill="1" applyBorder="1"/>
    <xf numFmtId="165" fontId="0" fillId="0" borderId="34" xfId="0" applyNumberFormat="1" applyFill="1" applyBorder="1" applyAlignment="1">
      <alignment horizontal="right"/>
    </xf>
    <xf numFmtId="3" fontId="0" fillId="0" borderId="34" xfId="0" applyNumberFormat="1" applyFill="1" applyBorder="1"/>
    <xf numFmtId="3" fontId="0" fillId="0" borderId="30" xfId="0" applyNumberFormat="1" applyFill="1" applyBorder="1"/>
    <xf numFmtId="0" fontId="0" fillId="0" borderId="10" xfId="0" applyFill="1" applyBorder="1"/>
    <xf numFmtId="0" fontId="0" fillId="0" borderId="11" xfId="0" applyFill="1" applyBorder="1"/>
    <xf numFmtId="165" fontId="0" fillId="0" borderId="11" xfId="0" applyNumberFormat="1" applyFill="1" applyBorder="1"/>
    <xf numFmtId="165" fontId="0" fillId="0" borderId="11" xfId="0" applyNumberFormat="1" applyFill="1" applyBorder="1" applyAlignment="1">
      <alignment horizontal="right"/>
    </xf>
    <xf numFmtId="3" fontId="0" fillId="0" borderId="11" xfId="0" applyNumberFormat="1" applyFill="1" applyBorder="1"/>
    <xf numFmtId="3" fontId="0" fillId="0" borderId="12" xfId="0" applyNumberFormat="1" applyFill="1" applyBorder="1"/>
    <xf numFmtId="0" fontId="0" fillId="0" borderId="26" xfId="0" applyFill="1" applyBorder="1"/>
    <xf numFmtId="0" fontId="0" fillId="0" borderId="28" xfId="0" applyFill="1" applyBorder="1"/>
    <xf numFmtId="165" fontId="0" fillId="0" borderId="28" xfId="0" applyNumberFormat="1" applyFill="1" applyBorder="1"/>
    <xf numFmtId="165" fontId="0" fillId="0" borderId="28" xfId="0" applyNumberFormat="1" applyFill="1" applyBorder="1" applyAlignment="1">
      <alignment horizontal="right"/>
    </xf>
    <xf numFmtId="3" fontId="0" fillId="0" borderId="28" xfId="0" applyNumberFormat="1" applyFill="1" applyBorder="1"/>
    <xf numFmtId="3" fontId="0" fillId="0" borderId="27" xfId="0" applyNumberFormat="1" applyFill="1" applyBorder="1"/>
    <xf numFmtId="0" fontId="64" fillId="2" borderId="62" xfId="0" applyFont="1" applyFill="1" applyBorder="1"/>
    <xf numFmtId="3" fontId="64" fillId="2" borderId="72" xfId="0" applyNumberFormat="1" applyFont="1" applyFill="1" applyBorder="1"/>
    <xf numFmtId="9" fontId="64" fillId="2" borderId="70" xfId="0" applyNumberFormat="1" applyFont="1" applyFill="1" applyBorder="1"/>
    <xf numFmtId="3" fontId="64" fillId="2" borderId="80" xfId="0" applyNumberFormat="1" applyFont="1" applyFill="1" applyBorder="1"/>
    <xf numFmtId="9" fontId="0" fillId="0" borderId="34" xfId="0" applyNumberFormat="1" applyFill="1" applyBorder="1"/>
    <xf numFmtId="9" fontId="0" fillId="0" borderId="11" xfId="0" applyNumberFormat="1" applyFill="1" applyBorder="1"/>
    <xf numFmtId="9" fontId="0" fillId="0" borderId="28" xfId="0" applyNumberFormat="1" applyFill="1" applyBorder="1"/>
    <xf numFmtId="3" fontId="0" fillId="0" borderId="15" xfId="0" applyNumberFormat="1" applyFill="1" applyBorder="1"/>
    <xf numFmtId="9" fontId="0" fillId="0" borderId="15" xfId="0" applyNumberFormat="1" applyFill="1" applyBorder="1"/>
    <xf numFmtId="3" fontId="0" fillId="0" borderId="16" xfId="0" applyNumberFormat="1" applyFill="1" applyBorder="1"/>
    <xf numFmtId="0" fontId="46" fillId="9" borderId="24" xfId="0" applyFont="1" applyFill="1" applyBorder="1"/>
    <xf numFmtId="3" fontId="46" fillId="9" borderId="32" xfId="0" applyNumberFormat="1" applyFont="1" applyFill="1" applyBorder="1"/>
    <xf numFmtId="9" fontId="46" fillId="9" borderId="32" xfId="0" applyNumberFormat="1" applyFont="1" applyFill="1" applyBorder="1"/>
    <xf numFmtId="3" fontId="46" fillId="9" borderId="25" xfId="0" applyNumberFormat="1" applyFont="1" applyFill="1" applyBorder="1"/>
    <xf numFmtId="0" fontId="46" fillId="0" borderId="29" xfId="0" applyFont="1" applyFill="1" applyBorder="1"/>
    <xf numFmtId="0" fontId="46" fillId="0" borderId="10" xfId="0" applyFont="1" applyFill="1" applyBorder="1"/>
    <xf numFmtId="0" fontId="46" fillId="0" borderId="14" xfId="0" applyFont="1" applyFill="1" applyBorder="1"/>
    <xf numFmtId="0" fontId="64" fillId="2" borderId="64" xfId="0" applyFont="1" applyFill="1" applyBorder="1"/>
    <xf numFmtId="3" fontId="64" fillId="2" borderId="0" xfId="0" applyNumberFormat="1" applyFont="1" applyFill="1" applyBorder="1"/>
    <xf numFmtId="3" fontId="64" fillId="2" borderId="21" xfId="0" applyNumberFormat="1" applyFont="1" applyFill="1" applyBorder="1"/>
    <xf numFmtId="0" fontId="3" fillId="2" borderId="62" xfId="79" applyFont="1" applyFill="1" applyBorder="1" applyAlignment="1">
      <alignment horizontal="left"/>
    </xf>
    <xf numFmtId="0" fontId="46" fillId="9" borderId="54" xfId="0" applyFont="1" applyFill="1" applyBorder="1"/>
    <xf numFmtId="0" fontId="46" fillId="9" borderId="9" xfId="0" applyFont="1" applyFill="1" applyBorder="1"/>
    <xf numFmtId="0" fontId="46" fillId="9" borderId="56" xfId="0" applyFont="1" applyFill="1" applyBorder="1"/>
    <xf numFmtId="3" fontId="3" fillId="2" borderId="15" xfId="80" applyNumberFormat="1" applyFont="1" applyFill="1" applyBorder="1"/>
    <xf numFmtId="0" fontId="3" fillId="2" borderId="15" xfId="80" applyFont="1" applyFill="1" applyBorder="1"/>
    <xf numFmtId="3" fontId="0" fillId="0" borderId="29" xfId="0" applyNumberFormat="1" applyFill="1" applyBorder="1"/>
    <xf numFmtId="3" fontId="0" fillId="0" borderId="10" xfId="0" applyNumberFormat="1" applyFill="1" applyBorder="1"/>
    <xf numFmtId="3" fontId="0" fillId="0" borderId="26" xfId="0" applyNumberFormat="1" applyFill="1" applyBorder="1"/>
    <xf numFmtId="3" fontId="0" fillId="0" borderId="67" xfId="0" applyNumberFormat="1" applyFill="1" applyBorder="1"/>
    <xf numFmtId="3" fontId="0" fillId="0" borderId="19" xfId="0" applyNumberFormat="1" applyFill="1" applyBorder="1"/>
    <xf numFmtId="3" fontId="0" fillId="0" borderId="68" xfId="0" applyNumberFormat="1" applyFill="1" applyBorder="1"/>
    <xf numFmtId="9" fontId="3" fillId="2" borderId="15" xfId="80" applyNumberFormat="1" applyFont="1" applyFill="1" applyBorder="1"/>
    <xf numFmtId="9" fontId="3" fillId="2" borderId="16" xfId="80" applyNumberFormat="1" applyFont="1" applyFill="1" applyBorder="1"/>
    <xf numFmtId="9" fontId="0" fillId="0" borderId="30" xfId="0" applyNumberFormat="1" applyFill="1" applyBorder="1"/>
    <xf numFmtId="9" fontId="0" fillId="0" borderId="12" xfId="0" applyNumberFormat="1" applyFill="1" applyBorder="1"/>
    <xf numFmtId="9" fontId="0" fillId="0" borderId="27" xfId="0" applyNumberFormat="1" applyFill="1" applyBorder="1"/>
    <xf numFmtId="0" fontId="0" fillId="0" borderId="54" xfId="0" applyFill="1" applyBorder="1"/>
    <xf numFmtId="0" fontId="0" fillId="0" borderId="9" xfId="0" applyFill="1" applyBorder="1"/>
    <xf numFmtId="0" fontId="0" fillId="0" borderId="56" xfId="0" applyFill="1" applyBorder="1"/>
    <xf numFmtId="3" fontId="0" fillId="0" borderId="66" xfId="0" applyNumberFormat="1" applyFill="1" applyBorder="1"/>
    <xf numFmtId="3" fontId="0" fillId="0" borderId="13" xfId="0" applyNumberFormat="1" applyFill="1" applyBorder="1"/>
    <xf numFmtId="3" fontId="0" fillId="0" borderId="37" xfId="0" applyNumberFormat="1" applyFill="1" applyBorder="1"/>
    <xf numFmtId="0" fontId="3" fillId="2" borderId="106" xfId="79" applyFont="1" applyFill="1" applyBorder="1" applyAlignment="1">
      <alignment horizontal="left"/>
    </xf>
    <xf numFmtId="0" fontId="3" fillId="2" borderId="107" xfId="79" applyFont="1" applyFill="1" applyBorder="1" applyAlignment="1">
      <alignment horizontal="left"/>
    </xf>
    <xf numFmtId="0" fontId="3" fillId="2" borderId="108" xfId="80" applyFont="1" applyFill="1" applyBorder="1" applyAlignment="1">
      <alignment horizontal="left"/>
    </xf>
    <xf numFmtId="0" fontId="3" fillId="2" borderId="108" xfId="79" applyFont="1" applyFill="1" applyBorder="1" applyAlignment="1">
      <alignment horizontal="left"/>
    </xf>
    <xf numFmtId="0" fontId="3" fillId="2" borderId="109" xfId="79" applyFont="1" applyFill="1" applyBorder="1" applyAlignment="1">
      <alignment horizontal="left"/>
    </xf>
    <xf numFmtId="0" fontId="0" fillId="0" borderId="34" xfId="0" applyFill="1" applyBorder="1" applyAlignment="1">
      <alignment horizontal="right"/>
    </xf>
    <xf numFmtId="0" fontId="0" fillId="0" borderId="34" xfId="0" applyFill="1" applyBorder="1" applyAlignment="1">
      <alignment horizontal="left"/>
    </xf>
    <xf numFmtId="166" fontId="0" fillId="0" borderId="34" xfId="0" applyNumberFormat="1" applyFill="1" applyBorder="1"/>
    <xf numFmtId="0" fontId="0" fillId="0" borderId="11" xfId="0" applyFill="1" applyBorder="1" applyAlignment="1">
      <alignment horizontal="right"/>
    </xf>
    <xf numFmtId="0" fontId="0" fillId="0" borderId="11" xfId="0" applyFill="1" applyBorder="1" applyAlignment="1">
      <alignment horizontal="left"/>
    </xf>
    <xf numFmtId="166" fontId="0" fillId="0" borderId="11" xfId="0" applyNumberFormat="1" applyFill="1" applyBorder="1"/>
    <xf numFmtId="0" fontId="0" fillId="0" borderId="28" xfId="0" applyFill="1" applyBorder="1" applyAlignment="1">
      <alignment horizontal="right"/>
    </xf>
    <xf numFmtId="0" fontId="0" fillId="0" borderId="28" xfId="0" applyFill="1" applyBorder="1" applyAlignment="1">
      <alignment horizontal="left"/>
    </xf>
    <xf numFmtId="166" fontId="0" fillId="0" borderId="28" xfId="0" applyNumberFormat="1" applyFill="1" applyBorder="1"/>
    <xf numFmtId="3" fontId="16" fillId="0" borderId="11" xfId="0" applyNumberFormat="1" applyFont="1" applyBorder="1"/>
    <xf numFmtId="3" fontId="17" fillId="0" borderId="11" xfId="0" applyNumberFormat="1" applyFont="1" applyBorder="1"/>
    <xf numFmtId="3" fontId="25" fillId="0" borderId="11" xfId="0" applyNumberFormat="1" applyFont="1" applyBorder="1"/>
    <xf numFmtId="167" fontId="57" fillId="0" borderId="66" xfId="0" applyNumberFormat="1" applyFont="1" applyBorder="1" applyAlignment="1">
      <alignment horizontal="center"/>
    </xf>
    <xf numFmtId="1" fontId="57" fillId="0" borderId="13" xfId="0" applyNumberFormat="1" applyFont="1" applyBorder="1" applyAlignment="1">
      <alignment horizontal="center"/>
    </xf>
    <xf numFmtId="169" fontId="57" fillId="0" borderId="19" xfId="0" applyNumberFormat="1" applyFont="1" applyBorder="1" applyAlignment="1"/>
    <xf numFmtId="3" fontId="57" fillId="0" borderId="13" xfId="0" applyNumberFormat="1" applyFont="1" applyBorder="1" applyAlignment="1">
      <alignment horizontal="center"/>
    </xf>
    <xf numFmtId="3" fontId="57" fillId="0" borderId="11" xfId="0" applyNumberFormat="1" applyFont="1" applyBorder="1"/>
    <xf numFmtId="167" fontId="57" fillId="10" borderId="6" xfId="0" applyNumberFormat="1" applyFont="1" applyFill="1" applyBorder="1"/>
    <xf numFmtId="3" fontId="57" fillId="0" borderId="6" xfId="0" applyNumberFormat="1" applyFont="1" applyBorder="1"/>
    <xf numFmtId="3" fontId="57" fillId="10" borderId="6" xfId="0" applyNumberFormat="1" applyFont="1" applyFill="1" applyBorder="1" applyAlignment="1"/>
    <xf numFmtId="3" fontId="57" fillId="0" borderId="11" xfId="0" applyNumberFormat="1" applyFont="1" applyFill="1" applyBorder="1" applyAlignment="1">
      <alignment horizontal="right"/>
    </xf>
    <xf numFmtId="0" fontId="24" fillId="5" borderId="18" xfId="26" applyFont="1" applyFill="1" applyBorder="1"/>
    <xf numFmtId="0" fontId="24" fillId="5" borderId="19" xfId="26" applyFont="1" applyFill="1" applyBorder="1"/>
    <xf numFmtId="0" fontId="24" fillId="5" borderId="51" xfId="26" applyFont="1" applyFill="1" applyBorder="1"/>
    <xf numFmtId="0" fontId="3" fillId="4" borderId="63" xfId="26" applyFont="1" applyFill="1" applyBorder="1" applyAlignment="1">
      <alignment horizontal="center" vertical="center"/>
    </xf>
    <xf numFmtId="167" fontId="3" fillId="4" borderId="64" xfId="26" applyNumberFormat="1" applyFont="1" applyFill="1" applyBorder="1" applyAlignment="1">
      <alignment horizontal="center" vertical="center"/>
    </xf>
    <xf numFmtId="167" fontId="3" fillId="4" borderId="58" xfId="26" applyNumberFormat="1" applyFont="1" applyFill="1" applyBorder="1" applyAlignment="1">
      <alignment horizontal="center" vertical="center"/>
    </xf>
    <xf numFmtId="167" fontId="3" fillId="4" borderId="59" xfId="26" applyNumberFormat="1" applyFont="1" applyFill="1" applyBorder="1" applyAlignment="1">
      <alignment horizontal="center" vertical="center"/>
    </xf>
    <xf numFmtId="167" fontId="57" fillId="0" borderId="34" xfId="0" applyNumberFormat="1" applyFont="1" applyBorder="1"/>
    <xf numFmtId="167" fontId="57" fillId="0" borderId="54" xfId="0" applyNumberFormat="1" applyFont="1" applyBorder="1" applyAlignment="1">
      <alignment horizontal="center"/>
    </xf>
    <xf numFmtId="1" fontId="57" fillId="0" borderId="9" xfId="0" applyNumberFormat="1" applyFont="1" applyBorder="1" applyAlignment="1">
      <alignment horizontal="center"/>
    </xf>
    <xf numFmtId="3" fontId="57" fillId="0" borderId="9" xfId="0" applyNumberFormat="1" applyFont="1" applyBorder="1" applyAlignment="1">
      <alignment horizontal="center"/>
    </xf>
    <xf numFmtId="3" fontId="57" fillId="0" borderId="10" xfId="0" applyNumberFormat="1" applyFont="1" applyBorder="1"/>
    <xf numFmtId="3" fontId="57" fillId="10" borderId="5" xfId="0" applyNumberFormat="1" applyFont="1" applyFill="1" applyBorder="1" applyAlignment="1"/>
    <xf numFmtId="3" fontId="57" fillId="0" borderId="10" xfId="0" applyNumberFormat="1" applyFont="1" applyFill="1" applyBorder="1" applyAlignment="1">
      <alignment horizontal="right"/>
    </xf>
    <xf numFmtId="3" fontId="57" fillId="0" borderId="26" xfId="0" applyNumberFormat="1" applyFont="1" applyFill="1" applyBorder="1"/>
    <xf numFmtId="3" fontId="57" fillId="0" borderId="28" xfId="0" applyNumberFormat="1" applyFont="1" applyFill="1" applyBorder="1"/>
    <xf numFmtId="3" fontId="57" fillId="0" borderId="28" xfId="0" applyNumberFormat="1" applyFont="1" applyBorder="1"/>
    <xf numFmtId="3" fontId="57" fillId="0" borderId="52" xfId="0" applyNumberFormat="1" applyFont="1" applyBorder="1"/>
    <xf numFmtId="168" fontId="57" fillId="10" borderId="7" xfId="0" applyNumberFormat="1" applyFont="1" applyFill="1" applyBorder="1"/>
    <xf numFmtId="3" fontId="57" fillId="0" borderId="7" xfId="0" applyNumberFormat="1" applyFont="1" applyBorder="1"/>
    <xf numFmtId="168" fontId="57" fillId="10" borderId="7" xfId="0" applyNumberFormat="1" applyFont="1" applyFill="1" applyBorder="1" applyAlignment="1"/>
    <xf numFmtId="3" fontId="57" fillId="0" borderId="12" xfId="0" applyNumberFormat="1" applyFont="1" applyFill="1" applyBorder="1" applyAlignment="1">
      <alignment horizontal="right"/>
    </xf>
    <xf numFmtId="3" fontId="57" fillId="0" borderId="53" xfId="0" applyNumberFormat="1" applyFont="1" applyBorder="1"/>
    <xf numFmtId="3" fontId="57" fillId="3" borderId="14" xfId="0" applyNumberFormat="1" applyFont="1" applyFill="1" applyBorder="1" applyAlignment="1">
      <alignment horizontal="center"/>
    </xf>
    <xf numFmtId="3" fontId="57" fillId="3" borderId="69" xfId="0" applyNumberFormat="1" applyFont="1" applyFill="1" applyBorder="1" applyAlignment="1">
      <alignment horizontal="center"/>
    </xf>
    <xf numFmtId="3" fontId="57" fillId="3" borderId="5" xfId="0" applyNumberFormat="1" applyFont="1" applyFill="1" applyBorder="1" applyAlignment="1">
      <alignment horizontal="center"/>
    </xf>
    <xf numFmtId="3" fontId="57" fillId="3" borderId="15" xfId="0" applyNumberFormat="1" applyFont="1" applyFill="1" applyBorder="1" applyAlignment="1">
      <alignment horizontal="center"/>
    </xf>
    <xf numFmtId="3" fontId="57" fillId="3" borderId="71" xfId="0" applyNumberFormat="1" applyFont="1" applyFill="1" applyBorder="1" applyAlignment="1">
      <alignment horizontal="center"/>
    </xf>
    <xf numFmtId="3" fontId="57" fillId="3" borderId="6" xfId="0" applyNumberFormat="1" applyFont="1" applyFill="1" applyBorder="1" applyAlignment="1">
      <alignment horizontal="center"/>
    </xf>
    <xf numFmtId="167" fontId="57" fillId="3" borderId="64" xfId="0" applyNumberFormat="1" applyFont="1" applyFill="1" applyBorder="1" applyAlignment="1">
      <alignment horizontal="center"/>
    </xf>
    <xf numFmtId="167" fontId="57" fillId="3" borderId="6" xfId="0" applyNumberFormat="1" applyFont="1" applyFill="1" applyBorder="1" applyAlignment="1">
      <alignment horizontal="center"/>
    </xf>
    <xf numFmtId="168" fontId="57" fillId="3" borderId="74" xfId="0" applyNumberFormat="1" applyFont="1" applyFill="1" applyBorder="1" applyAlignment="1">
      <alignment horizontal="center"/>
    </xf>
    <xf numFmtId="168" fontId="57" fillId="3" borderId="7" xfId="0" applyNumberFormat="1" applyFont="1" applyFill="1" applyBorder="1" applyAlignment="1">
      <alignment horizontal="center"/>
    </xf>
    <xf numFmtId="3" fontId="57" fillId="3" borderId="16" xfId="0" applyNumberFormat="1" applyFont="1" applyFill="1" applyBorder="1" applyAlignment="1">
      <alignment horizontal="center"/>
    </xf>
    <xf numFmtId="3" fontId="57" fillId="3" borderId="80" xfId="0" applyNumberFormat="1" applyFont="1" applyFill="1" applyBorder="1" applyAlignment="1">
      <alignment horizontal="center"/>
    </xf>
    <xf numFmtId="3" fontId="57" fillId="3" borderId="7" xfId="0" applyNumberFormat="1" applyFont="1" applyFill="1" applyBorder="1" applyAlignment="1">
      <alignment horizontal="center"/>
    </xf>
    <xf numFmtId="1" fontId="82" fillId="0" borderId="0" xfId="63" applyNumberFormat="1" applyFont="1"/>
    <xf numFmtId="1" fontId="83" fillId="0" borderId="11" xfId="63" applyNumberFormat="1" applyFont="1" applyBorder="1" applyAlignment="1">
      <alignment horizontal="center"/>
    </xf>
    <xf numFmtId="1" fontId="82" fillId="0" borderId="11" xfId="63" applyNumberFormat="1" applyFont="1" applyBorder="1" applyAlignment="1">
      <alignment horizontal="center" vertical="center"/>
    </xf>
    <xf numFmtId="1" fontId="83" fillId="0" borderId="11" xfId="63" applyNumberFormat="1" applyFont="1" applyBorder="1" applyAlignment="1">
      <alignment horizontal="center" vertical="center"/>
    </xf>
    <xf numFmtId="0" fontId="83" fillId="0" borderId="0" xfId="63" applyFont="1"/>
    <xf numFmtId="0" fontId="83" fillId="0" borderId="0" xfId="63" applyFont="1" applyAlignment="1">
      <alignment horizontal="center"/>
    </xf>
    <xf numFmtId="0" fontId="82" fillId="0" borderId="11" xfId="63" applyFont="1" applyBorder="1" applyAlignment="1">
      <alignment horizontal="center" vertical="center"/>
    </xf>
    <xf numFmtId="0" fontId="83" fillId="0" borderId="11" xfId="63" applyFont="1" applyBorder="1" applyAlignment="1">
      <alignment horizontal="center" vertical="center"/>
    </xf>
    <xf numFmtId="1" fontId="81" fillId="0" borderId="11" xfId="63" applyNumberFormat="1" applyFont="1" applyBorder="1" applyAlignment="1">
      <alignment horizontal="center"/>
    </xf>
    <xf numFmtId="1" fontId="84" fillId="0" borderId="11" xfId="63" applyNumberFormat="1" applyFont="1" applyBorder="1" applyAlignment="1">
      <alignment horizontal="center" vertical="center"/>
    </xf>
    <xf numFmtId="0" fontId="84" fillId="0" borderId="11" xfId="63" applyFont="1" applyBorder="1" applyAlignment="1">
      <alignment horizontal="center" vertical="center"/>
    </xf>
    <xf numFmtId="1" fontId="84" fillId="0" borderId="0" xfId="63" applyNumberFormat="1" applyFont="1" applyFill="1"/>
    <xf numFmtId="0" fontId="81" fillId="0" borderId="0" xfId="63" applyFont="1"/>
    <xf numFmtId="0" fontId="83" fillId="0" borderId="0" xfId="63" applyFont="1" applyFill="1"/>
    <xf numFmtId="1" fontId="85" fillId="0" borderId="0" xfId="63" applyNumberFormat="1" applyFont="1" applyFill="1" applyBorder="1"/>
    <xf numFmtId="0" fontId="86" fillId="0" borderId="0" xfId="63" applyFont="1"/>
    <xf numFmtId="0" fontId="87" fillId="0" borderId="0" xfId="63" applyFont="1"/>
    <xf numFmtId="0" fontId="86" fillId="0" borderId="0" xfId="63" applyFont="1" applyFill="1"/>
    <xf numFmtId="0" fontId="80" fillId="3" borderId="11" xfId="63" applyFont="1" applyFill="1" applyBorder="1" applyAlignment="1">
      <alignment horizontal="center" vertical="center"/>
    </xf>
    <xf numFmtId="0" fontId="81" fillId="3" borderId="11" xfId="63" applyFont="1" applyFill="1" applyBorder="1" applyAlignment="1">
      <alignment horizontal="center" vertical="center"/>
    </xf>
    <xf numFmtId="0" fontId="83" fillId="3" borderId="0" xfId="63" applyFont="1" applyFill="1"/>
    <xf numFmtId="0" fontId="86" fillId="3" borderId="0" xfId="63" applyFont="1" applyFill="1"/>
    <xf numFmtId="0" fontId="0" fillId="2" borderId="80" xfId="0" applyFill="1" applyBorder="1" applyAlignment="1">
      <alignment vertical="center"/>
    </xf>
    <xf numFmtId="0" fontId="56" fillId="2" borderId="20" xfId="26" applyNumberFormat="1" applyFont="1" applyFill="1" applyBorder="1"/>
    <xf numFmtId="0" fontId="56" fillId="2" borderId="0" xfId="26" applyNumberFormat="1" applyFont="1" applyFill="1" applyBorder="1"/>
    <xf numFmtId="0" fontId="56" fillId="2" borderId="21" xfId="26" applyNumberFormat="1" applyFont="1" applyFill="1" applyBorder="1" applyAlignment="1">
      <alignment horizontal="right"/>
    </xf>
    <xf numFmtId="170" fontId="0" fillId="0" borderId="34" xfId="0" applyNumberFormat="1" applyFill="1" applyBorder="1"/>
    <xf numFmtId="170" fontId="0" fillId="0" borderId="11" xfId="0" applyNumberFormat="1" applyFill="1" applyBorder="1"/>
    <xf numFmtId="170" fontId="0" fillId="0" borderId="15" xfId="0" applyNumberFormat="1" applyFill="1" applyBorder="1"/>
    <xf numFmtId="0" fontId="0" fillId="0" borderId="15" xfId="0" applyFill="1" applyBorder="1"/>
    <xf numFmtId="9" fontId="0" fillId="0" borderId="16" xfId="0" applyNumberFormat="1" applyFill="1" applyBorder="1"/>
    <xf numFmtId="170" fontId="46" fillId="9" borderId="32" xfId="0" applyNumberFormat="1" applyFont="1" applyFill="1" applyBorder="1"/>
    <xf numFmtId="0" fontId="46" fillId="9" borderId="32" xfId="0" applyFont="1" applyFill="1" applyBorder="1"/>
    <xf numFmtId="9" fontId="46" fillId="9" borderId="25" xfId="0" applyNumberFormat="1" applyFont="1" applyFill="1" applyBorder="1"/>
    <xf numFmtId="0" fontId="0" fillId="2" borderId="36" xfId="0" applyFill="1" applyBorder="1" applyAlignment="1">
      <alignment horizontal="center" vertical="top" wrapText="1"/>
    </xf>
    <xf numFmtId="0" fontId="56" fillId="2" borderId="36" xfId="0" applyFont="1" applyFill="1" applyBorder="1" applyAlignment="1">
      <alignment horizontal="center" vertical="top"/>
    </xf>
    <xf numFmtId="49" fontId="56" fillId="2" borderId="36" xfId="0" applyNumberFormat="1" applyFont="1" applyFill="1" applyBorder="1" applyAlignment="1">
      <alignment horizontal="center" vertical="top"/>
    </xf>
    <xf numFmtId="0" fontId="56" fillId="2" borderId="36" xfId="0" applyFont="1" applyFill="1" applyBorder="1" applyAlignment="1">
      <alignment horizontal="center" vertical="center"/>
    </xf>
    <xf numFmtId="3" fontId="56" fillId="2" borderId="20" xfId="0" applyNumberFormat="1" applyFont="1" applyFill="1" applyBorder="1" applyAlignment="1">
      <alignment horizontal="left"/>
    </xf>
    <xf numFmtId="3" fontId="56" fillId="2" borderId="21" xfId="0" applyNumberFormat="1" applyFont="1" applyFill="1" applyBorder="1" applyAlignment="1">
      <alignment horizontal="center"/>
    </xf>
    <xf numFmtId="3" fontId="56" fillId="2" borderId="0" xfId="0" applyNumberFormat="1" applyFont="1" applyFill="1" applyBorder="1" applyAlignment="1">
      <alignment horizontal="center"/>
    </xf>
    <xf numFmtId="9" fontId="73" fillId="2" borderId="21" xfId="0" applyNumberFormat="1" applyFont="1" applyFill="1" applyBorder="1" applyAlignment="1">
      <alignment horizontal="center" vertical="top"/>
    </xf>
    <xf numFmtId="3" fontId="56" fillId="2" borderId="21" xfId="0" applyNumberFormat="1" applyFont="1" applyFill="1" applyBorder="1" applyAlignment="1">
      <alignment horizontal="center" vertical="top"/>
    </xf>
    <xf numFmtId="0" fontId="56" fillId="2" borderId="20" xfId="0" applyNumberFormat="1" applyFont="1" applyFill="1" applyBorder="1" applyAlignment="1">
      <alignment horizontal="left"/>
    </xf>
    <xf numFmtId="0" fontId="56" fillId="2" borderId="21" xfId="0" applyNumberFormat="1" applyFont="1" applyFill="1" applyBorder="1" applyAlignment="1">
      <alignment horizontal="left"/>
    </xf>
    <xf numFmtId="0" fontId="56" fillId="2" borderId="0" xfId="0" applyNumberFormat="1" applyFont="1" applyFill="1" applyBorder="1" applyAlignment="1">
      <alignment horizontal="left"/>
    </xf>
    <xf numFmtId="0" fontId="73" fillId="2" borderId="21" xfId="0" applyNumberFormat="1" applyFont="1" applyFill="1" applyBorder="1" applyAlignment="1">
      <alignment horizontal="center" vertical="top"/>
    </xf>
    <xf numFmtId="3" fontId="88" fillId="0" borderId="111" xfId="0" applyNumberFormat="1" applyFont="1" applyBorder="1" applyAlignment="1">
      <alignment horizontal="right"/>
    </xf>
    <xf numFmtId="167" fontId="88" fillId="0" borderId="111" xfId="0" applyNumberFormat="1" applyFont="1" applyBorder="1" applyAlignment="1">
      <alignment horizontal="right"/>
    </xf>
    <xf numFmtId="167" fontId="88" fillId="0" borderId="110" xfId="0" applyNumberFormat="1" applyFont="1" applyBorder="1" applyAlignment="1">
      <alignment horizontal="right"/>
    </xf>
    <xf numFmtId="3" fontId="5" fillId="0" borderId="111" xfId="0" applyNumberFormat="1" applyFont="1" applyBorder="1" applyAlignment="1">
      <alignment horizontal="right"/>
    </xf>
    <xf numFmtId="167" fontId="5" fillId="0" borderId="111" xfId="0" applyNumberFormat="1" applyFont="1" applyBorder="1" applyAlignment="1">
      <alignment horizontal="right"/>
    </xf>
    <xf numFmtId="167" fontId="5" fillId="0" borderId="110" xfId="0" applyNumberFormat="1" applyFont="1" applyBorder="1" applyAlignment="1">
      <alignment horizontal="right"/>
    </xf>
    <xf numFmtId="175" fontId="5" fillId="0" borderId="111" xfId="0" applyNumberFormat="1" applyFont="1" applyBorder="1" applyAlignment="1">
      <alignment horizontal="right"/>
    </xf>
    <xf numFmtId="4" fontId="5" fillId="0" borderId="111" xfId="0" applyNumberFormat="1" applyFont="1" applyBorder="1" applyAlignment="1">
      <alignment horizontal="right"/>
    </xf>
    <xf numFmtId="3" fontId="5" fillId="0" borderId="111" xfId="0" applyNumberFormat="1" applyFont="1" applyBorder="1"/>
    <xf numFmtId="3" fontId="16" fillId="0" borderId="112" xfId="0" applyNumberFormat="1" applyFont="1" applyBorder="1" applyAlignment="1">
      <alignment horizontal="center"/>
    </xf>
    <xf numFmtId="3" fontId="88" fillId="0" borderId="105" xfId="0" applyNumberFormat="1" applyFont="1" applyBorder="1" applyAlignment="1">
      <alignment horizontal="right"/>
    </xf>
    <xf numFmtId="167" fontId="88" fillId="0" borderId="105" xfId="0" applyNumberFormat="1" applyFont="1" applyBorder="1" applyAlignment="1">
      <alignment horizontal="right"/>
    </xf>
    <xf numFmtId="167" fontId="88" fillId="0" borderId="60" xfId="0" applyNumberFormat="1" applyFont="1" applyBorder="1" applyAlignment="1">
      <alignment horizontal="right"/>
    </xf>
    <xf numFmtId="3" fontId="5" fillId="0" borderId="105" xfId="0" applyNumberFormat="1" applyFont="1" applyBorder="1" applyAlignment="1">
      <alignment horizontal="right"/>
    </xf>
    <xf numFmtId="167" fontId="5" fillId="0" borderId="105" xfId="0" applyNumberFormat="1" applyFont="1" applyBorder="1" applyAlignment="1">
      <alignment horizontal="right"/>
    </xf>
    <xf numFmtId="167" fontId="89" fillId="0" borderId="60" xfId="0" applyNumberFormat="1" applyFont="1" applyBorder="1" applyAlignment="1">
      <alignment horizontal="right"/>
    </xf>
    <xf numFmtId="175" fontId="5" fillId="0" borderId="105" xfId="0" applyNumberFormat="1" applyFont="1" applyBorder="1" applyAlignment="1">
      <alignment horizontal="right"/>
    </xf>
    <xf numFmtId="4" fontId="5" fillId="0" borderId="105" xfId="0" applyNumberFormat="1" applyFont="1" applyBorder="1" applyAlignment="1">
      <alignment horizontal="right"/>
    </xf>
    <xf numFmtId="3" fontId="5" fillId="0" borderId="105" xfId="0" applyNumberFormat="1" applyFont="1" applyBorder="1"/>
    <xf numFmtId="3" fontId="16" fillId="0" borderId="22" xfId="0" applyNumberFormat="1" applyFont="1" applyBorder="1" applyAlignment="1">
      <alignment horizontal="center"/>
    </xf>
    <xf numFmtId="167" fontId="5" fillId="0" borderId="60" xfId="0" applyNumberFormat="1" applyFont="1" applyBorder="1" applyAlignment="1">
      <alignment horizontal="right"/>
    </xf>
    <xf numFmtId="3" fontId="88" fillId="0" borderId="111" xfId="0" applyNumberFormat="1" applyFont="1" applyBorder="1"/>
    <xf numFmtId="167" fontId="88" fillId="0" borderId="111" xfId="0" applyNumberFormat="1" applyFont="1" applyBorder="1"/>
    <xf numFmtId="167" fontId="88" fillId="0" borderId="110" xfId="0" applyNumberFormat="1" applyFont="1" applyBorder="1"/>
    <xf numFmtId="3" fontId="88" fillId="0" borderId="105" xfId="0" applyNumberFormat="1" applyFont="1" applyBorder="1"/>
    <xf numFmtId="167" fontId="88" fillId="0" borderId="105" xfId="0" applyNumberFormat="1" applyFont="1" applyBorder="1"/>
    <xf numFmtId="167" fontId="88" fillId="0" borderId="60" xfId="0" applyNumberFormat="1" applyFont="1" applyBorder="1"/>
    <xf numFmtId="167" fontId="5" fillId="0" borderId="21" xfId="0" applyNumberFormat="1" applyFont="1" applyBorder="1" applyAlignment="1">
      <alignment horizontal="right"/>
    </xf>
    <xf numFmtId="167" fontId="89" fillId="0" borderId="21" xfId="0" applyNumberFormat="1" applyFont="1" applyBorder="1" applyAlignment="1">
      <alignment horizontal="right"/>
    </xf>
    <xf numFmtId="3" fontId="16" fillId="0" borderId="36" xfId="0" applyNumberFormat="1" applyFont="1" applyBorder="1" applyAlignment="1">
      <alignment horizontal="center"/>
    </xf>
    <xf numFmtId="167" fontId="88" fillId="0" borderId="21" xfId="0" applyNumberFormat="1" applyFont="1" applyBorder="1" applyAlignment="1">
      <alignment horizontal="right"/>
    </xf>
    <xf numFmtId="167" fontId="89" fillId="0" borderId="110" xfId="0" applyNumberFormat="1" applyFont="1" applyBorder="1" applyAlignment="1">
      <alignment horizontal="right"/>
    </xf>
    <xf numFmtId="167" fontId="88" fillId="0" borderId="21" xfId="0" applyNumberFormat="1" applyFont="1" applyBorder="1"/>
    <xf numFmtId="3" fontId="57" fillId="0" borderId="111" xfId="0" applyNumberFormat="1" applyFont="1" applyBorder="1"/>
    <xf numFmtId="167" fontId="57" fillId="0" borderId="111" xfId="0" applyNumberFormat="1" applyFont="1" applyBorder="1"/>
    <xf numFmtId="167" fontId="57" fillId="0" borderId="110" xfId="0" applyNumberFormat="1" applyFont="1" applyBorder="1"/>
    <xf numFmtId="0" fontId="5" fillId="0" borderId="111" xfId="0" applyFont="1" applyBorder="1"/>
    <xf numFmtId="9" fontId="57" fillId="0" borderId="111" xfId="0" applyNumberFormat="1" applyFont="1" applyBorder="1"/>
    <xf numFmtId="3" fontId="57" fillId="0" borderId="111" xfId="0" applyNumberFormat="1" applyFont="1" applyBorder="1" applyAlignment="1">
      <alignment horizontal="right"/>
    </xf>
    <xf numFmtId="3" fontId="57" fillId="0" borderId="105" xfId="0" applyNumberFormat="1" applyFont="1" applyBorder="1"/>
    <xf numFmtId="167" fontId="57" fillId="0" borderId="105" xfId="0" applyNumberFormat="1" applyFont="1" applyBorder="1"/>
    <xf numFmtId="167" fontId="57" fillId="0" borderId="60" xfId="0" applyNumberFormat="1" applyFont="1" applyBorder="1"/>
    <xf numFmtId="0" fontId="5" fillId="0" borderId="105" xfId="0" applyFont="1" applyBorder="1"/>
    <xf numFmtId="9" fontId="57" fillId="0" borderId="105" xfId="0" applyNumberFormat="1" applyFont="1" applyBorder="1"/>
    <xf numFmtId="3" fontId="57" fillId="0" borderId="105" xfId="0" applyNumberFormat="1" applyFont="1" applyBorder="1" applyAlignment="1">
      <alignment horizontal="right"/>
    </xf>
    <xf numFmtId="167" fontId="57" fillId="0" borderId="21" xfId="0" applyNumberFormat="1" applyFont="1" applyBorder="1"/>
    <xf numFmtId="49" fontId="3" fillId="2" borderId="36" xfId="26" applyNumberFormat="1" applyFont="1" applyFill="1" applyBorder="1" applyAlignment="1">
      <alignment horizontal="left" vertical="top"/>
    </xf>
    <xf numFmtId="169" fontId="3" fillId="2" borderId="20" xfId="26" applyNumberFormat="1" applyFont="1" applyFill="1" applyBorder="1" applyAlignment="1">
      <alignment horizontal="left" vertical="top"/>
    </xf>
    <xf numFmtId="169" fontId="3" fillId="2" borderId="0" xfId="26" applyNumberFormat="1" applyFont="1" applyFill="1" applyBorder="1" applyAlignment="1">
      <alignment horizontal="left" vertical="top"/>
    </xf>
    <xf numFmtId="169" fontId="3" fillId="2" borderId="21" xfId="26" applyNumberFormat="1" applyFont="1" applyFill="1" applyBorder="1" applyAlignment="1">
      <alignment horizontal="left" vertical="top"/>
    </xf>
    <xf numFmtId="169" fontId="3" fillId="2" borderId="36" xfId="26" applyNumberFormat="1" applyFont="1" applyFill="1" applyBorder="1" applyAlignment="1">
      <alignment horizontal="left" vertical="top" wrapText="1"/>
    </xf>
    <xf numFmtId="169" fontId="3" fillId="2" borderId="36" xfId="26" applyNumberFormat="1" applyFont="1" applyFill="1" applyBorder="1" applyAlignment="1">
      <alignment horizontal="left" vertical="top"/>
    </xf>
    <xf numFmtId="169" fontId="3" fillId="2" borderId="36" xfId="26" applyNumberFormat="1" applyFont="1" applyFill="1" applyBorder="1" applyAlignment="1">
      <alignment horizontal="left" vertical="top"/>
    </xf>
    <xf numFmtId="3" fontId="3" fillId="2" borderId="36" xfId="26" applyNumberFormat="1" applyFont="1" applyFill="1" applyBorder="1" applyAlignment="1">
      <alignment horizontal="center" vertical="top"/>
    </xf>
    <xf numFmtId="3" fontId="3" fillId="2" borderId="20" xfId="26" applyNumberFormat="1" applyFont="1" applyFill="1" applyBorder="1" applyAlignment="1">
      <alignment horizontal="left" vertical="center"/>
    </xf>
    <xf numFmtId="3" fontId="3" fillId="2" borderId="21" xfId="26" applyNumberFormat="1" applyFont="1" applyFill="1" applyBorder="1" applyAlignment="1">
      <alignment horizontal="left" vertical="center"/>
    </xf>
    <xf numFmtId="169" fontId="3" fillId="2" borderId="20" xfId="24" applyNumberFormat="1" applyFont="1" applyFill="1" applyBorder="1" applyAlignment="1">
      <alignment horizontal="left" vertical="center" wrapText="1"/>
    </xf>
    <xf numFmtId="169" fontId="3" fillId="2" borderId="0" xfId="24" applyNumberFormat="1" applyFont="1" applyFill="1" applyBorder="1" applyAlignment="1">
      <alignment horizontal="left" vertical="center" wrapText="1"/>
    </xf>
    <xf numFmtId="9" fontId="3" fillId="2" borderId="21" xfId="24" applyNumberFormat="1" applyFont="1" applyFill="1" applyBorder="1" applyAlignment="1">
      <alignment horizontal="left" vertical="center" wrapText="1"/>
    </xf>
    <xf numFmtId="167" fontId="3" fillId="2" borderId="21" xfId="24" applyNumberFormat="1" applyFont="1" applyFill="1" applyBorder="1" applyAlignment="1">
      <alignment horizontal="left" vertical="center" wrapText="1"/>
    </xf>
    <xf numFmtId="3" fontId="57" fillId="0" borderId="58" xfId="0" applyNumberFormat="1" applyFont="1" applyBorder="1"/>
    <xf numFmtId="167" fontId="57" fillId="0" borderId="58" xfId="0" applyNumberFormat="1" applyFont="1" applyBorder="1"/>
    <xf numFmtId="167" fontId="57" fillId="0" borderId="59" xfId="0" applyNumberFormat="1" applyFont="1" applyBorder="1"/>
    <xf numFmtId="3" fontId="88" fillId="0" borderId="58" xfId="0" applyNumberFormat="1" applyFont="1" applyBorder="1" applyAlignment="1">
      <alignment horizontal="right"/>
    </xf>
    <xf numFmtId="167" fontId="88" fillId="0" borderId="58" xfId="0" applyNumberFormat="1" applyFont="1" applyBorder="1" applyAlignment="1">
      <alignment horizontal="right"/>
    </xf>
    <xf numFmtId="167" fontId="88" fillId="0" borderId="59" xfId="0" applyNumberFormat="1" applyFont="1" applyBorder="1" applyAlignment="1">
      <alignment horizontal="right"/>
    </xf>
    <xf numFmtId="3" fontId="5" fillId="0" borderId="58" xfId="0" applyNumberFormat="1" applyFont="1" applyBorder="1" applyAlignment="1">
      <alignment horizontal="right"/>
    </xf>
    <xf numFmtId="167" fontId="5" fillId="0" borderId="58" xfId="0" applyNumberFormat="1" applyFont="1" applyBorder="1" applyAlignment="1">
      <alignment horizontal="right"/>
    </xf>
    <xf numFmtId="167" fontId="5" fillId="0" borderId="59" xfId="0" applyNumberFormat="1" applyFont="1" applyBorder="1" applyAlignment="1">
      <alignment horizontal="right"/>
    </xf>
    <xf numFmtId="175" fontId="5" fillId="0" borderId="58" xfId="0" applyNumberFormat="1" applyFont="1" applyBorder="1" applyAlignment="1">
      <alignment horizontal="right"/>
    </xf>
    <xf numFmtId="4" fontId="5" fillId="0" borderId="58" xfId="0" applyNumberFormat="1" applyFont="1" applyBorder="1" applyAlignment="1">
      <alignment horizontal="right"/>
    </xf>
    <xf numFmtId="0" fontId="5" fillId="0" borderId="58" xfId="0" applyFont="1" applyBorder="1"/>
    <xf numFmtId="3" fontId="5" fillId="0" borderId="58" xfId="0" applyNumberFormat="1" applyFont="1" applyBorder="1"/>
    <xf numFmtId="9" fontId="57" fillId="0" borderId="58" xfId="0" applyNumberFormat="1" applyFont="1" applyBorder="1"/>
    <xf numFmtId="3" fontId="16" fillId="0" borderId="35" xfId="0" applyNumberFormat="1" applyFont="1" applyBorder="1" applyAlignment="1">
      <alignment horizontal="center"/>
    </xf>
    <xf numFmtId="3" fontId="57" fillId="0" borderId="0" xfId="0" applyNumberFormat="1" applyFont="1" applyBorder="1"/>
    <xf numFmtId="167" fontId="57" fillId="0" borderId="0" xfId="0" applyNumberFormat="1" applyFont="1" applyBorder="1"/>
    <xf numFmtId="3" fontId="57" fillId="0" borderId="0" xfId="0" applyNumberFormat="1" applyFont="1" applyBorder="1" applyAlignment="1">
      <alignment horizontal="right"/>
    </xf>
    <xf numFmtId="167" fontId="5" fillId="0" borderId="0" xfId="0" applyNumberFormat="1" applyFont="1" applyBorder="1" applyAlignment="1">
      <alignment horizontal="right"/>
    </xf>
    <xf numFmtId="3" fontId="88" fillId="0" borderId="0" xfId="0" applyNumberFormat="1" applyFont="1" applyBorder="1" applyAlignment="1">
      <alignment horizontal="right"/>
    </xf>
    <xf numFmtId="167" fontId="88" fillId="0" borderId="0" xfId="0" applyNumberFormat="1" applyFont="1" applyBorder="1" applyAlignment="1">
      <alignment horizontal="right"/>
    </xf>
    <xf numFmtId="175" fontId="5" fillId="0" borderId="0" xfId="0" applyNumberFormat="1" applyFont="1" applyBorder="1" applyAlignment="1">
      <alignment horizontal="right"/>
    </xf>
    <xf numFmtId="3" fontId="5" fillId="0" borderId="0" xfId="0" applyNumberFormat="1" applyFont="1" applyBorder="1" applyAlignment="1">
      <alignment horizontal="right"/>
    </xf>
    <xf numFmtId="4" fontId="5" fillId="0" borderId="0" xfId="0" applyNumberFormat="1" applyFont="1" applyBorder="1" applyAlignment="1">
      <alignment horizontal="right"/>
    </xf>
    <xf numFmtId="0" fontId="5" fillId="0" borderId="0" xfId="0" applyFont="1" applyBorder="1"/>
    <xf numFmtId="3" fontId="5" fillId="0" borderId="0" xfId="0" applyNumberFormat="1" applyFont="1" applyBorder="1"/>
    <xf numFmtId="9" fontId="57" fillId="0" borderId="0" xfId="0" applyNumberFormat="1" applyFont="1" applyBorder="1"/>
    <xf numFmtId="3" fontId="88" fillId="0" borderId="0" xfId="0" applyNumberFormat="1" applyFont="1" applyBorder="1"/>
    <xf numFmtId="167" fontId="88" fillId="0" borderId="0" xfId="0" applyNumberFormat="1" applyFont="1" applyBorder="1"/>
    <xf numFmtId="49" fontId="3" fillId="0" borderId="35" xfId="0" applyNumberFormat="1" applyFont="1" applyBorder="1" applyAlignment="1">
      <alignment horizontal="center"/>
    </xf>
    <xf numFmtId="49" fontId="3" fillId="0" borderId="112" xfId="0" applyNumberFormat="1" applyFont="1" applyBorder="1" applyAlignment="1">
      <alignment horizontal="center"/>
    </xf>
    <xf numFmtId="49" fontId="3" fillId="0" borderId="22" xfId="0" applyNumberFormat="1" applyFont="1" applyBorder="1" applyAlignment="1">
      <alignment horizontal="center"/>
    </xf>
    <xf numFmtId="49" fontId="3" fillId="0" borderId="36" xfId="0" applyNumberFormat="1" applyFont="1" applyBorder="1" applyAlignment="1">
      <alignment horizontal="center"/>
    </xf>
    <xf numFmtId="49" fontId="3" fillId="0" borderId="113" xfId="0" applyNumberFormat="1" applyFont="1" applyBorder="1" applyAlignment="1">
      <alignment horizontal="center"/>
    </xf>
    <xf numFmtId="3" fontId="57" fillId="0" borderId="114" xfId="0" applyNumberFormat="1" applyFont="1" applyBorder="1"/>
    <xf numFmtId="167" fontId="57" fillId="0" borderId="114" xfId="0" applyNumberFormat="1" applyFont="1" applyBorder="1"/>
    <xf numFmtId="167" fontId="57" fillId="0" borderId="115" xfId="0" applyNumberFormat="1" applyFont="1" applyBorder="1"/>
    <xf numFmtId="3" fontId="88" fillId="0" borderId="114" xfId="0" applyNumberFormat="1" applyFont="1" applyBorder="1" applyAlignment="1">
      <alignment horizontal="right"/>
    </xf>
    <xf numFmtId="167" fontId="88" fillId="0" borderId="114" xfId="0" applyNumberFormat="1" applyFont="1" applyBorder="1" applyAlignment="1">
      <alignment horizontal="right"/>
    </xf>
    <xf numFmtId="167" fontId="88" fillId="0" borderId="115" xfId="0" applyNumberFormat="1" applyFont="1" applyBorder="1" applyAlignment="1">
      <alignment horizontal="right"/>
    </xf>
    <xf numFmtId="3" fontId="5" fillId="0" borderId="114" xfId="0" applyNumberFormat="1" applyFont="1" applyBorder="1" applyAlignment="1">
      <alignment horizontal="right"/>
    </xf>
    <xf numFmtId="167" fontId="5" fillId="0" borderId="114" xfId="0" applyNumberFormat="1" applyFont="1" applyBorder="1" applyAlignment="1">
      <alignment horizontal="right"/>
    </xf>
    <xf numFmtId="167" fontId="5" fillId="0" borderId="115" xfId="0" applyNumberFormat="1" applyFont="1" applyBorder="1" applyAlignment="1">
      <alignment horizontal="right"/>
    </xf>
    <xf numFmtId="175" fontId="5" fillId="0" borderId="114" xfId="0" applyNumberFormat="1" applyFont="1" applyBorder="1" applyAlignment="1">
      <alignment horizontal="right"/>
    </xf>
    <xf numFmtId="4" fontId="5" fillId="0" borderId="114" xfId="0" applyNumberFormat="1" applyFont="1" applyBorder="1" applyAlignment="1">
      <alignment horizontal="right"/>
    </xf>
    <xf numFmtId="0" fontId="5" fillId="0" borderId="114" xfId="0" applyFont="1" applyBorder="1"/>
    <xf numFmtId="3" fontId="5" fillId="0" borderId="114" xfId="0" applyNumberFormat="1" applyFont="1" applyBorder="1"/>
    <xf numFmtId="9" fontId="57" fillId="0" borderId="114" xfId="0" applyNumberFormat="1" applyFont="1" applyBorder="1"/>
    <xf numFmtId="3" fontId="16" fillId="0" borderId="113" xfId="0" applyNumberFormat="1" applyFont="1" applyBorder="1" applyAlignment="1">
      <alignment horizontal="center"/>
    </xf>
    <xf numFmtId="0" fontId="74" fillId="2" borderId="36" xfId="0" applyFont="1" applyFill="1" applyBorder="1" applyAlignment="1">
      <alignment vertical="center" wrapText="1"/>
    </xf>
    <xf numFmtId="0" fontId="56" fillId="2" borderId="20" xfId="26" applyNumberFormat="1" applyFont="1" applyFill="1" applyBorder="1" applyAlignment="1">
      <alignment horizontal="right"/>
    </xf>
    <xf numFmtId="0" fontId="56" fillId="2" borderId="0" xfId="26" applyNumberFormat="1" applyFont="1" applyFill="1" applyBorder="1" applyAlignment="1">
      <alignment horizontal="right"/>
    </xf>
    <xf numFmtId="3" fontId="56" fillId="2" borderId="69" xfId="76" applyNumberFormat="1" applyFont="1" applyFill="1" applyBorder="1" applyAlignment="1">
      <alignment horizontal="center" vertical="center"/>
    </xf>
    <xf numFmtId="3" fontId="56" fillId="2" borderId="71" xfId="76" applyNumberFormat="1" applyFont="1" applyFill="1" applyBorder="1" applyAlignment="1">
      <alignment horizontal="center" vertical="center"/>
    </xf>
    <xf numFmtId="0" fontId="51" fillId="0" borderId="29" xfId="76" applyFont="1" applyFill="1" applyBorder="1"/>
    <xf numFmtId="0" fontId="51" fillId="0" borderId="10" xfId="76" applyFont="1" applyFill="1" applyBorder="1"/>
    <xf numFmtId="0" fontId="51" fillId="0" borderId="26" xfId="76" applyFont="1" applyFill="1" applyBorder="1"/>
    <xf numFmtId="0" fontId="51" fillId="0" borderId="67" xfId="76" applyFont="1" applyFill="1" applyBorder="1"/>
    <xf numFmtId="0" fontId="51" fillId="0" borderId="19" xfId="76" applyFont="1" applyFill="1" applyBorder="1"/>
    <xf numFmtId="0" fontId="51" fillId="0" borderId="68" xfId="76" applyFont="1" applyFill="1" applyBorder="1"/>
    <xf numFmtId="0" fontId="56" fillId="2" borderId="15" xfId="76" applyNumberFormat="1" applyFont="1" applyFill="1" applyBorder="1" applyAlignment="1">
      <alignment horizontal="left"/>
    </xf>
    <xf numFmtId="0" fontId="56" fillId="2" borderId="116" xfId="76" applyNumberFormat="1" applyFont="1" applyFill="1" applyBorder="1" applyAlignment="1">
      <alignment horizontal="left"/>
    </xf>
    <xf numFmtId="3" fontId="51" fillId="0" borderId="29" xfId="76" applyNumberFormat="1" applyFont="1" applyFill="1" applyBorder="1"/>
    <xf numFmtId="3" fontId="51" fillId="0" borderId="34" xfId="76" applyNumberFormat="1" applyFont="1" applyFill="1" applyBorder="1"/>
    <xf numFmtId="3" fontId="51" fillId="0" borderId="10" xfId="76" applyNumberFormat="1" applyFont="1" applyFill="1" applyBorder="1"/>
    <xf numFmtId="3" fontId="51" fillId="0" borderId="11" xfId="76" applyNumberFormat="1" applyFont="1" applyFill="1" applyBorder="1"/>
    <xf numFmtId="3" fontId="51" fillId="0" borderId="26" xfId="76" applyNumberFormat="1" applyFont="1" applyFill="1" applyBorder="1"/>
    <xf numFmtId="3" fontId="51" fillId="0" borderId="28" xfId="76" applyNumberFormat="1" applyFont="1" applyFill="1" applyBorder="1"/>
    <xf numFmtId="9" fontId="51" fillId="0" borderId="67" xfId="76" applyNumberFormat="1" applyFont="1" applyFill="1" applyBorder="1"/>
    <xf numFmtId="9" fontId="51" fillId="0" borderId="19" xfId="76" applyNumberFormat="1" applyFont="1" applyFill="1" applyBorder="1"/>
    <xf numFmtId="9" fontId="51" fillId="0" borderId="68" xfId="76" applyNumberFormat="1" applyFont="1" applyFill="1" applyBorder="1"/>
    <xf numFmtId="0" fontId="56" fillId="2" borderId="17" xfId="76" applyNumberFormat="1" applyFont="1" applyFill="1" applyBorder="1" applyAlignment="1">
      <alignment horizontal="left"/>
    </xf>
    <xf numFmtId="170" fontId="51" fillId="0" borderId="29" xfId="76" applyNumberFormat="1" applyFont="1" applyFill="1" applyBorder="1"/>
    <xf numFmtId="170" fontId="51" fillId="0" borderId="34" xfId="76" applyNumberFormat="1" applyFont="1" applyFill="1" applyBorder="1"/>
    <xf numFmtId="170" fontId="51" fillId="0" borderId="10" xfId="76" applyNumberFormat="1" applyFont="1" applyFill="1" applyBorder="1"/>
    <xf numFmtId="170" fontId="51" fillId="0" borderId="11" xfId="76" applyNumberFormat="1" applyFont="1" applyFill="1" applyBorder="1"/>
    <xf numFmtId="170" fontId="51" fillId="0" borderId="26" xfId="76" applyNumberFormat="1" applyFont="1" applyFill="1" applyBorder="1"/>
    <xf numFmtId="170" fontId="51" fillId="0" borderId="28" xfId="76" applyNumberFormat="1" applyFont="1" applyFill="1" applyBorder="1"/>
    <xf numFmtId="0" fontId="56" fillId="2" borderId="16" xfId="76" applyNumberFormat="1" applyFont="1" applyFill="1" applyBorder="1" applyAlignment="1">
      <alignment horizontal="left"/>
    </xf>
    <xf numFmtId="3" fontId="51" fillId="0" borderId="30" xfId="76" applyNumberFormat="1" applyFont="1" applyFill="1" applyBorder="1"/>
    <xf numFmtId="3" fontId="51" fillId="0" borderId="12" xfId="76" applyNumberFormat="1" applyFont="1" applyFill="1" applyBorder="1"/>
    <xf numFmtId="3" fontId="51" fillId="0" borderId="27" xfId="76" applyNumberFormat="1" applyFont="1" applyFill="1" applyBorder="1"/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" xfId="83" builtinId="5"/>
    <cellStyle name="Procenta 10" xfId="84"/>
    <cellStyle name="Procenta 11" xfId="85"/>
    <cellStyle name="Procenta 2" xfId="86"/>
    <cellStyle name="Procenta 2 2" xfId="87"/>
    <cellStyle name="Procenta 2 2 2" xfId="88"/>
    <cellStyle name="Procenta 2 3" xfId="89"/>
    <cellStyle name="Procenta 3" xfId="90"/>
    <cellStyle name="Procenta 3 2" xfId="91"/>
    <cellStyle name="Procenta 4" xfId="92"/>
    <cellStyle name="Procenta 5" xfId="93"/>
    <cellStyle name="Procenta 6" xfId="94"/>
    <cellStyle name="Procenta 7" xfId="95"/>
    <cellStyle name="Procenta 8" xfId="96"/>
    <cellStyle name="Procenta 9" xfId="97"/>
  </cellStyles>
  <dxfs count="74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lor rgb="FFFF000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ndense val="0"/>
        <extend val="0"/>
        <color indexed="1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Graf'!$B$4:$H$4</c:f>
              <c:numCache>
                <c:formatCode>General</c:formatCode>
                <c:ptCount val="7"/>
                <c:pt idx="0">
                  <c:v>1.5792330019536986</c:v>
                </c:pt>
                <c:pt idx="1">
                  <c:v>1.4720566750699668</c:v>
                </c:pt>
                <c:pt idx="2">
                  <c:v>1.5060613793002455</c:v>
                </c:pt>
                <c:pt idx="3">
                  <c:v>1.5298924165377932</c:v>
                </c:pt>
                <c:pt idx="4">
                  <c:v>1.5882796787049638</c:v>
                </c:pt>
                <c:pt idx="5">
                  <c:v>1.5854544674125148</c:v>
                </c:pt>
                <c:pt idx="6">
                  <c:v>1.5690202767295309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34023040"/>
        <c:axId val="1134025344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1.2964666754922722</c:v>
                </c:pt>
                <c:pt idx="1">
                  <c:v>1.2964666754922722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35038848"/>
        <c:axId val="1135040768"/>
      </c:scatterChart>
      <c:catAx>
        <c:axId val="11340230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roku 2013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1340253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3402534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134023040"/>
        <c:crosses val="autoZero"/>
        <c:crossBetween val="between"/>
      </c:valAx>
      <c:valAx>
        <c:axId val="1135038848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1135040768"/>
        <c:crosses val="max"/>
        <c:crossBetween val="midCat"/>
      </c:valAx>
      <c:valAx>
        <c:axId val="1135040768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135038848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186982254294491E-3"/>
          <c:y val="5.0152439238661207E-3"/>
          <c:w val="0.98971349332984049"/>
          <c:h val="0.90199495667231877"/>
        </c:manualLayout>
      </c:layout>
      <c:lineChart>
        <c:grouping val="standard"/>
        <c:varyColors val="0"/>
        <c:ser>
          <c:idx val="1"/>
          <c:order val="0"/>
          <c:tx>
            <c:strRef>
              <c:f>ALOS!$E$32</c:f>
              <c:strCache>
                <c:ptCount val="1"/>
                <c:pt idx="0">
                  <c:v>%</c:v>
                </c:pt>
              </c:strCache>
            </c:strRef>
          </c:tx>
          <c:dLbls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ALOS!$A$33:$A$45</c:f>
              <c:strCache>
                <c:ptCount val="13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  <c:pt idx="12">
                  <c:v>1-13</c:v>
                </c:pt>
              </c:strCache>
            </c:strRef>
          </c:cat>
          <c:val>
            <c:numRef>
              <c:f>ALOS!$E$33:$E$39</c:f>
              <c:numCache>
                <c:formatCode>0%</c:formatCode>
                <c:ptCount val="7"/>
                <c:pt idx="0">
                  <c:v>0.9738627795928626</c:v>
                </c:pt>
                <c:pt idx="1">
                  <c:v>0.89631506463664246</c:v>
                </c:pt>
                <c:pt idx="2">
                  <c:v>0.9261715061691721</c:v>
                </c:pt>
                <c:pt idx="3">
                  <c:v>0.92128288457862162</c:v>
                </c:pt>
                <c:pt idx="4">
                  <c:v>0.92537918258654617</c:v>
                </c:pt>
                <c:pt idx="5">
                  <c:v>0.9283383255789015</c:v>
                </c:pt>
                <c:pt idx="6">
                  <c:v>0.94875511133201629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37031424"/>
        <c:axId val="1138696576"/>
      </c:lineChart>
      <c:scatterChart>
        <c:scatterStyle val="smoothMarker"/>
        <c:varyColors val="0"/>
        <c:ser>
          <c:idx val="0"/>
          <c:order val="1"/>
          <c:tx>
            <c:strRef>
              <c:f>ALOS!$H$32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ALOS!$G$33:$G$34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ALOS!$H$33:$H$34</c:f>
              <c:numCache>
                <c:formatCode>0%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38698496"/>
        <c:axId val="1145524608"/>
      </c:scatterChart>
      <c:catAx>
        <c:axId val="11370314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roku 2013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1386965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38696576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extTo"/>
        <c:crossAx val="1137031424"/>
        <c:crosses val="autoZero"/>
        <c:crossBetween val="between"/>
      </c:valAx>
      <c:valAx>
        <c:axId val="1138698496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1145524608"/>
        <c:crosses val="max"/>
        <c:crossBetween val="midCat"/>
      </c:valAx>
      <c:valAx>
        <c:axId val="1145524608"/>
        <c:scaling>
          <c:orientation val="minMax"/>
        </c:scaling>
        <c:delete val="1"/>
        <c:axPos val="r"/>
        <c:numFmt formatCode="0%" sourceLinked="1"/>
        <c:majorTickMark val="out"/>
        <c:minorTickMark val="none"/>
        <c:tickLblPos val="nextTo"/>
        <c:crossAx val="1138698496"/>
        <c:crosses val="max"/>
        <c:crossBetween val="midCat"/>
      </c:valAx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1333500</xdr:colOff>
      <xdr:row>28</xdr:row>
      <xdr:rowOff>163285</xdr:rowOff>
    </xdr:to>
    <xdr:graphicFrame macro="">
      <xdr:nvGraphicFramePr>
        <xdr:cNvPr id="63803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aM\AppData\Local\Microsoft\Windows\Temporary%20Internet%20Files\Content.IE5\BR8D2K7C\Dokumenty\Excel\V&#253;kaz%20pr&#225;ce\V&#253;kaz%202012%20-%20MODE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 počítači"/>
      <sheetName val="0.1"/>
      <sheetName val="1.0"/>
    </sheetNames>
    <sheetDataSet>
      <sheetData sheetId="0">
        <row r="8">
          <cell r="Z8">
            <v>40179</v>
          </cell>
        </row>
        <row r="9">
          <cell r="Z9">
            <v>40273</v>
          </cell>
        </row>
        <row r="10">
          <cell r="Z10">
            <v>40299</v>
          </cell>
        </row>
        <row r="11">
          <cell r="Z11">
            <v>40306</v>
          </cell>
        </row>
        <row r="12">
          <cell r="Z12">
            <v>40364</v>
          </cell>
        </row>
        <row r="13">
          <cell r="Z13">
            <v>40365</v>
          </cell>
        </row>
        <row r="14">
          <cell r="Z14">
            <v>40449</v>
          </cell>
        </row>
        <row r="15">
          <cell r="Z15">
            <v>40479</v>
          </cell>
        </row>
        <row r="16">
          <cell r="Z16">
            <v>40499</v>
          </cell>
        </row>
        <row r="17">
          <cell r="Z17">
            <v>40536</v>
          </cell>
        </row>
        <row r="18">
          <cell r="Z18">
            <v>40537</v>
          </cell>
        </row>
        <row r="19">
          <cell r="Z19">
            <v>40538</v>
          </cell>
        </row>
        <row r="20">
          <cell r="Z20">
            <v>40544</v>
          </cell>
        </row>
        <row r="21">
          <cell r="Z21">
            <v>40658</v>
          </cell>
        </row>
        <row r="22">
          <cell r="Z22">
            <v>40664</v>
          </cell>
        </row>
        <row r="23">
          <cell r="Z23">
            <v>40671</v>
          </cell>
        </row>
        <row r="24">
          <cell r="Z24">
            <v>40729</v>
          </cell>
        </row>
        <row r="25">
          <cell r="Z25">
            <v>40730</v>
          </cell>
        </row>
        <row r="26">
          <cell r="Z26">
            <v>40814</v>
          </cell>
        </row>
        <row r="27">
          <cell r="Z27">
            <v>40844</v>
          </cell>
        </row>
        <row r="28">
          <cell r="Z28">
            <v>40864</v>
          </cell>
        </row>
        <row r="29">
          <cell r="Z29">
            <v>40901</v>
          </cell>
        </row>
        <row r="30">
          <cell r="Z30">
            <v>40902</v>
          </cell>
        </row>
        <row r="31">
          <cell r="Z31">
            <v>40903</v>
          </cell>
        </row>
        <row r="32">
          <cell r="Z32">
            <v>40909</v>
          </cell>
        </row>
        <row r="33">
          <cell r="Z33">
            <v>41008</v>
          </cell>
        </row>
        <row r="34">
          <cell r="Z34">
            <v>41030</v>
          </cell>
        </row>
        <row r="35">
          <cell r="Z35">
            <v>41037</v>
          </cell>
        </row>
        <row r="36">
          <cell r="Z36">
            <v>41095</v>
          </cell>
        </row>
        <row r="37">
          <cell r="Z37">
            <v>41096</v>
          </cell>
        </row>
        <row r="38">
          <cell r="Z38">
            <v>41180</v>
          </cell>
        </row>
        <row r="39">
          <cell r="Z39">
            <v>41210</v>
          </cell>
        </row>
        <row r="40">
          <cell r="Z40">
            <v>41230</v>
          </cell>
        </row>
        <row r="41">
          <cell r="Z41">
            <v>41267</v>
          </cell>
        </row>
        <row r="42">
          <cell r="Z42">
            <v>41268</v>
          </cell>
        </row>
        <row r="43">
          <cell r="Z43">
            <v>41269</v>
          </cell>
        </row>
        <row r="44">
          <cell r="Z44">
            <v>41275</v>
          </cell>
        </row>
        <row r="45">
          <cell r="Z45">
            <v>41365</v>
          </cell>
        </row>
        <row r="46">
          <cell r="Z46">
            <v>41395</v>
          </cell>
        </row>
        <row r="47">
          <cell r="Z47">
            <v>41402</v>
          </cell>
        </row>
        <row r="48">
          <cell r="Z48">
            <v>41460</v>
          </cell>
        </row>
        <row r="49">
          <cell r="Z49">
            <v>41461</v>
          </cell>
        </row>
        <row r="50">
          <cell r="Z50">
            <v>41545</v>
          </cell>
        </row>
        <row r="51">
          <cell r="Z51">
            <v>41575</v>
          </cell>
        </row>
        <row r="52">
          <cell r="Z52">
            <v>41595</v>
          </cell>
        </row>
        <row r="53">
          <cell r="Z53">
            <v>41632</v>
          </cell>
        </row>
        <row r="54">
          <cell r="Z54">
            <v>41633</v>
          </cell>
        </row>
        <row r="55">
          <cell r="B55" t="str">
            <v>V</v>
          </cell>
          <cell r="Z55">
            <v>41634</v>
          </cell>
        </row>
        <row r="56">
          <cell r="B56" t="str">
            <v>S</v>
          </cell>
          <cell r="Z56">
            <v>41640</v>
          </cell>
        </row>
        <row r="57">
          <cell r="B57" t="str">
            <v>D</v>
          </cell>
          <cell r="Z57">
            <v>41750</v>
          </cell>
        </row>
        <row r="58">
          <cell r="B58" t="str">
            <v>D12</v>
          </cell>
          <cell r="Z58">
            <v>41760</v>
          </cell>
        </row>
        <row r="59">
          <cell r="B59" t="str">
            <v>R</v>
          </cell>
          <cell r="Z59">
            <v>41767</v>
          </cell>
        </row>
        <row r="60">
          <cell r="B60" t="str">
            <v>N</v>
          </cell>
          <cell r="Z60">
            <v>41825</v>
          </cell>
        </row>
        <row r="61">
          <cell r="B61" t="str">
            <v>NI</v>
          </cell>
          <cell r="Z61">
            <v>41826</v>
          </cell>
        </row>
        <row r="62">
          <cell r="B62" t="str">
            <v>NV</v>
          </cell>
          <cell r="Z62">
            <v>41910</v>
          </cell>
        </row>
        <row r="63">
          <cell r="B63" t="str">
            <v>DT</v>
          </cell>
          <cell r="Z63">
            <v>41940</v>
          </cell>
        </row>
        <row r="64">
          <cell r="B64" t="str">
            <v>DTI</v>
          </cell>
          <cell r="Z64">
            <v>41960</v>
          </cell>
        </row>
        <row r="65">
          <cell r="B65" t="str">
            <v>DTI</v>
          </cell>
          <cell r="Z65">
            <v>41997</v>
          </cell>
        </row>
        <row r="66">
          <cell r="Z66">
            <v>41998</v>
          </cell>
        </row>
        <row r="67">
          <cell r="Z67">
            <v>41999</v>
          </cell>
        </row>
        <row r="70">
          <cell r="B70" t="str">
            <v>PN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35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6.77734375" style="65" bestFit="1" customWidth="1"/>
    <col min="2" max="2" width="89.109375" style="65" bestFit="1" customWidth="1"/>
    <col min="3" max="3" width="16.109375" style="67" customWidth="1"/>
    <col min="4" max="16384" width="8.88671875" style="65"/>
  </cols>
  <sheetData>
    <row r="1" spans="1:3" ht="18.600000000000001" customHeight="1" thickBot="1" x14ac:dyDescent="0.4">
      <c r="A1" s="381" t="s">
        <v>222</v>
      </c>
      <c r="B1" s="382"/>
      <c r="C1" s="64"/>
    </row>
    <row r="2" spans="1:3" ht="14.4" customHeight="1" thickBot="1" x14ac:dyDescent="0.35">
      <c r="A2" s="522" t="s">
        <v>290</v>
      </c>
      <c r="B2" s="66"/>
    </row>
    <row r="3" spans="1:3" ht="14.4" customHeight="1" thickBot="1" x14ac:dyDescent="0.35">
      <c r="A3" s="377" t="s">
        <v>277</v>
      </c>
      <c r="B3" s="378"/>
      <c r="C3" s="64"/>
    </row>
    <row r="4" spans="1:3" ht="14.4" customHeight="1" x14ac:dyDescent="0.3">
      <c r="A4" s="301" t="str">
        <f t="shared" ref="A4:A7" si="0">HYPERLINK("#'"&amp;C4&amp;"'!A1",C4)</f>
        <v>HI</v>
      </c>
      <c r="B4" s="302" t="s">
        <v>267</v>
      </c>
      <c r="C4" s="67" t="s">
        <v>227</v>
      </c>
    </row>
    <row r="5" spans="1:3" ht="14.4" customHeight="1" x14ac:dyDescent="0.3">
      <c r="A5" s="303" t="str">
        <f t="shared" si="0"/>
        <v>HI Graf</v>
      </c>
      <c r="B5" s="304" t="s">
        <v>219</v>
      </c>
      <c r="C5" s="67" t="s">
        <v>228</v>
      </c>
    </row>
    <row r="6" spans="1:3" ht="14.4" customHeight="1" x14ac:dyDescent="0.3">
      <c r="A6" s="303" t="str">
        <f t="shared" si="0"/>
        <v>Man Tab</v>
      </c>
      <c r="B6" s="304" t="s">
        <v>292</v>
      </c>
      <c r="C6" s="67" t="s">
        <v>229</v>
      </c>
    </row>
    <row r="7" spans="1:3" ht="14.4" customHeight="1" thickBot="1" x14ac:dyDescent="0.35">
      <c r="A7" s="305" t="str">
        <f t="shared" si="0"/>
        <v>HV</v>
      </c>
      <c r="B7" s="306" t="s">
        <v>79</v>
      </c>
      <c r="C7" s="67" t="s">
        <v>90</v>
      </c>
    </row>
    <row r="8" spans="1:3" ht="14.4" customHeight="1" thickBot="1" x14ac:dyDescent="0.35">
      <c r="A8" s="307"/>
      <c r="B8" s="307"/>
    </row>
    <row r="9" spans="1:3" ht="14.4" customHeight="1" thickBot="1" x14ac:dyDescent="0.35">
      <c r="A9" s="379" t="s">
        <v>223</v>
      </c>
      <c r="B9" s="378"/>
      <c r="C9" s="64"/>
    </row>
    <row r="10" spans="1:3" ht="14.4" customHeight="1" x14ac:dyDescent="0.3">
      <c r="A10" s="308" t="str">
        <f t="shared" ref="A10:A22" si="1">HYPERLINK("#'"&amp;C10&amp;"'!A1",C10)</f>
        <v>Léky Žádanky</v>
      </c>
      <c r="B10" s="302" t="s">
        <v>269</v>
      </c>
      <c r="C10" s="67" t="s">
        <v>230</v>
      </c>
    </row>
    <row r="11" spans="1:3" ht="14.4" customHeight="1" x14ac:dyDescent="0.3">
      <c r="A11" s="303" t="str">
        <f t="shared" si="1"/>
        <v>LŽ Detail</v>
      </c>
      <c r="B11" s="304" t="s">
        <v>268</v>
      </c>
      <c r="C11" s="67" t="s">
        <v>231</v>
      </c>
    </row>
    <row r="12" spans="1:3" ht="14.4" customHeight="1" x14ac:dyDescent="0.3">
      <c r="A12" s="303" t="str">
        <f t="shared" si="1"/>
        <v>LŽ PL</v>
      </c>
      <c r="B12" s="304" t="s">
        <v>1495</v>
      </c>
      <c r="C12" s="67" t="s">
        <v>282</v>
      </c>
    </row>
    <row r="13" spans="1:3" s="366" customFormat="1" ht="14.4" customHeight="1" x14ac:dyDescent="0.3">
      <c r="A13" s="303" t="str">
        <f t="shared" si="1"/>
        <v>LŽ PL Detail</v>
      </c>
      <c r="B13" s="304" t="s">
        <v>261</v>
      </c>
      <c r="C13" s="67" t="s">
        <v>284</v>
      </c>
    </row>
    <row r="14" spans="1:3" ht="14.4" customHeight="1" x14ac:dyDescent="0.3">
      <c r="A14" s="303" t="str">
        <f t="shared" si="1"/>
        <v>Léky Recepty</v>
      </c>
      <c r="B14" s="304" t="s">
        <v>270</v>
      </c>
      <c r="C14" s="67" t="s">
        <v>232</v>
      </c>
    </row>
    <row r="15" spans="1:3" s="372" customFormat="1" ht="14.4" customHeight="1" x14ac:dyDescent="0.3">
      <c r="A15" s="303" t="str">
        <f t="shared" si="1"/>
        <v>LRp Lékaři</v>
      </c>
      <c r="B15" s="304" t="s">
        <v>287</v>
      </c>
      <c r="C15" s="67" t="s">
        <v>288</v>
      </c>
    </row>
    <row r="16" spans="1:3" ht="14.4" customHeight="1" x14ac:dyDescent="0.3">
      <c r="A16" s="303" t="str">
        <f t="shared" si="1"/>
        <v>LRp Detail</v>
      </c>
      <c r="B16" s="304" t="s">
        <v>271</v>
      </c>
      <c r="C16" s="67" t="s">
        <v>233</v>
      </c>
    </row>
    <row r="17" spans="1:3" ht="14.4" customHeight="1" x14ac:dyDescent="0.3">
      <c r="A17" s="303" t="str">
        <f t="shared" si="1"/>
        <v>LRp PL</v>
      </c>
      <c r="B17" s="304" t="s">
        <v>3087</v>
      </c>
      <c r="C17" s="67" t="s">
        <v>283</v>
      </c>
    </row>
    <row r="18" spans="1:3" s="367" customFormat="1" ht="14.4" customHeight="1" x14ac:dyDescent="0.3">
      <c r="A18" s="303" t="str">
        <f t="shared" ref="A18" si="2">HYPERLINK("#'"&amp;C18&amp;"'!A1",C18)</f>
        <v>LRp PL Detail</v>
      </c>
      <c r="B18" s="304" t="s">
        <v>263</v>
      </c>
      <c r="C18" s="67" t="s">
        <v>285</v>
      </c>
    </row>
    <row r="19" spans="1:3" ht="14.4" customHeight="1" x14ac:dyDescent="0.3">
      <c r="A19" s="308" t="str">
        <f t="shared" si="1"/>
        <v>Materiál Žádanky</v>
      </c>
      <c r="B19" s="304" t="s">
        <v>272</v>
      </c>
      <c r="C19" s="67" t="s">
        <v>234</v>
      </c>
    </row>
    <row r="20" spans="1:3" ht="14.4" customHeight="1" x14ac:dyDescent="0.3">
      <c r="A20" s="303" t="str">
        <f t="shared" si="1"/>
        <v>MŽ Detail</v>
      </c>
      <c r="B20" s="304" t="s">
        <v>273</v>
      </c>
      <c r="C20" s="67" t="s">
        <v>235</v>
      </c>
    </row>
    <row r="21" spans="1:3" ht="14.4" customHeight="1" x14ac:dyDescent="0.3">
      <c r="A21" s="303" t="str">
        <f t="shared" si="1"/>
        <v>ON Výkaz</v>
      </c>
      <c r="B21" s="304" t="s">
        <v>221</v>
      </c>
      <c r="C21" s="67" t="s">
        <v>236</v>
      </c>
    </row>
    <row r="22" spans="1:3" ht="14.4" customHeight="1" thickBot="1" x14ac:dyDescent="0.35">
      <c r="A22" s="305" t="str">
        <f t="shared" si="1"/>
        <v>ON Hodiny</v>
      </c>
      <c r="B22" s="306" t="s">
        <v>4227</v>
      </c>
      <c r="C22" s="67" t="s">
        <v>237</v>
      </c>
    </row>
    <row r="23" spans="1:3" ht="14.4" customHeight="1" thickBot="1" x14ac:dyDescent="0.35">
      <c r="A23" s="309"/>
      <c r="B23" s="309"/>
    </row>
    <row r="24" spans="1:3" ht="14.4" customHeight="1" thickBot="1" x14ac:dyDescent="0.35">
      <c r="A24" s="380" t="s">
        <v>224</v>
      </c>
      <c r="B24" s="378"/>
      <c r="C24" s="64"/>
    </row>
    <row r="25" spans="1:3" ht="14.4" customHeight="1" x14ac:dyDescent="0.3">
      <c r="A25" s="310" t="str">
        <f t="shared" ref="A25:A34" si="3">HYPERLINK("#'"&amp;C25&amp;"'!A1",C25)</f>
        <v>ZV Vykáz.-A</v>
      </c>
      <c r="B25" s="302" t="s">
        <v>247</v>
      </c>
      <c r="C25" s="67" t="s">
        <v>243</v>
      </c>
    </row>
    <row r="26" spans="1:3" ht="14.4" customHeight="1" x14ac:dyDescent="0.3">
      <c r="A26" s="303" t="str">
        <f t="shared" si="3"/>
        <v>ZV Vykáz.-A Detail</v>
      </c>
      <c r="B26" s="304" t="s">
        <v>248</v>
      </c>
      <c r="C26" s="67" t="s">
        <v>244</v>
      </c>
    </row>
    <row r="27" spans="1:3" ht="14.4" customHeight="1" x14ac:dyDescent="0.3">
      <c r="A27" s="303" t="str">
        <f t="shared" si="3"/>
        <v>ZV Vykáz.-H</v>
      </c>
      <c r="B27" s="304" t="s">
        <v>249</v>
      </c>
      <c r="C27" s="67" t="s">
        <v>245</v>
      </c>
    </row>
    <row r="28" spans="1:3" ht="14.4" customHeight="1" x14ac:dyDescent="0.3">
      <c r="A28" s="303" t="str">
        <f t="shared" si="3"/>
        <v>ZV Vykáz.-H Detail</v>
      </c>
      <c r="B28" s="304" t="s">
        <v>250</v>
      </c>
      <c r="C28" s="67" t="s">
        <v>246</v>
      </c>
    </row>
    <row r="29" spans="1:3" ht="14.4" customHeight="1" x14ac:dyDescent="0.3">
      <c r="A29" s="310" t="str">
        <f t="shared" si="3"/>
        <v>CaseMix</v>
      </c>
      <c r="B29" s="304" t="s">
        <v>225</v>
      </c>
      <c r="C29" s="67" t="s">
        <v>238</v>
      </c>
    </row>
    <row r="30" spans="1:3" ht="14.4" customHeight="1" x14ac:dyDescent="0.3">
      <c r="A30" s="303" t="str">
        <f t="shared" si="3"/>
        <v>ALOS</v>
      </c>
      <c r="B30" s="304" t="s">
        <v>201</v>
      </c>
      <c r="C30" s="67" t="s">
        <v>172</v>
      </c>
    </row>
    <row r="31" spans="1:3" ht="14.4" customHeight="1" x14ac:dyDescent="0.3">
      <c r="A31" s="303" t="str">
        <f t="shared" si="3"/>
        <v>Total</v>
      </c>
      <c r="B31" s="304" t="s">
        <v>226</v>
      </c>
      <c r="C31" s="67" t="s">
        <v>239</v>
      </c>
    </row>
    <row r="32" spans="1:3" ht="14.4" customHeight="1" x14ac:dyDescent="0.3">
      <c r="A32" s="303" t="str">
        <f t="shared" si="3"/>
        <v>ZV Vyžád.</v>
      </c>
      <c r="B32" s="304" t="s">
        <v>251</v>
      </c>
      <c r="C32" s="67" t="s">
        <v>242</v>
      </c>
    </row>
    <row r="33" spans="1:3" ht="14.4" customHeight="1" x14ac:dyDescent="0.3">
      <c r="A33" s="303" t="str">
        <f t="shared" si="3"/>
        <v>ZV Vyžád. Detail</v>
      </c>
      <c r="B33" s="304" t="s">
        <v>252</v>
      </c>
      <c r="C33" s="67" t="s">
        <v>241</v>
      </c>
    </row>
    <row r="34" spans="1:3" ht="14.4" customHeight="1" thickBot="1" x14ac:dyDescent="0.35">
      <c r="A34" s="305" t="str">
        <f t="shared" si="3"/>
        <v>OD TISS</v>
      </c>
      <c r="B34" s="306" t="s">
        <v>276</v>
      </c>
      <c r="C34" s="67" t="s">
        <v>240</v>
      </c>
    </row>
    <row r="35" spans="1:3" ht="14.4" customHeight="1" x14ac:dyDescent="0.3">
      <c r="A35" s="68"/>
      <c r="B35" s="68"/>
    </row>
  </sheetData>
  <mergeCells count="4">
    <mergeCell ref="A3:B3"/>
    <mergeCell ref="A9:B9"/>
    <mergeCell ref="A24:B24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tabColor theme="0" tint="-0.249977111117893"/>
    <pageSetUpPr fitToPage="1"/>
  </sheetPr>
  <dimension ref="A1:M20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RowHeight="14.4" customHeight="1" x14ac:dyDescent="0.3"/>
  <cols>
    <col min="1" max="1" width="9.33203125" style="69" customWidth="1"/>
    <col min="2" max="2" width="34.21875" style="69" customWidth="1"/>
    <col min="3" max="3" width="11.109375" style="69" bestFit="1" customWidth="1"/>
    <col min="4" max="4" width="7.33203125" style="69" bestFit="1" customWidth="1"/>
    <col min="5" max="5" width="11.109375" style="69" bestFit="1" customWidth="1"/>
    <col min="6" max="6" width="5.33203125" style="69" customWidth="1"/>
    <col min="7" max="7" width="7.33203125" style="69" bestFit="1" customWidth="1"/>
    <col min="8" max="8" width="5.33203125" style="69" customWidth="1"/>
    <col min="9" max="9" width="11.109375" style="69" customWidth="1"/>
    <col min="10" max="10" width="5.33203125" style="69" customWidth="1"/>
    <col min="11" max="11" width="7.33203125" style="69" customWidth="1"/>
    <col min="12" max="12" width="5.33203125" style="69" customWidth="1"/>
    <col min="13" max="13" width="0" style="69" hidden="1" customWidth="1"/>
    <col min="14" max="16384" width="8.88671875" style="69"/>
  </cols>
  <sheetData>
    <row r="1" spans="1:13" ht="18.600000000000001" customHeight="1" thickBot="1" x14ac:dyDescent="0.4">
      <c r="A1" s="416" t="s">
        <v>270</v>
      </c>
      <c r="B1" s="426"/>
      <c r="C1" s="426"/>
      <c r="D1" s="426"/>
      <c r="E1" s="426"/>
      <c r="F1" s="426"/>
      <c r="G1" s="426"/>
      <c r="H1" s="426"/>
      <c r="I1" s="383"/>
      <c r="J1" s="383"/>
      <c r="K1" s="383"/>
      <c r="L1" s="383"/>
    </row>
    <row r="2" spans="1:13" ht="14.4" customHeight="1" thickBot="1" x14ac:dyDescent="0.35">
      <c r="A2" s="522" t="s">
        <v>290</v>
      </c>
      <c r="B2" s="96"/>
      <c r="C2" s="96"/>
      <c r="D2" s="96"/>
      <c r="E2" s="96"/>
      <c r="F2" s="96"/>
      <c r="G2" s="96"/>
      <c r="H2" s="96"/>
    </row>
    <row r="3" spans="1:13" ht="14.4" customHeight="1" thickBot="1" x14ac:dyDescent="0.35">
      <c r="A3" s="99"/>
      <c r="B3" s="99"/>
      <c r="C3" s="428" t="s">
        <v>19</v>
      </c>
      <c r="D3" s="427"/>
      <c r="E3" s="427" t="s">
        <v>20</v>
      </c>
      <c r="F3" s="427"/>
      <c r="G3" s="427"/>
      <c r="H3" s="427"/>
      <c r="I3" s="427" t="s">
        <v>286</v>
      </c>
      <c r="J3" s="427"/>
      <c r="K3" s="427"/>
      <c r="L3" s="429"/>
    </row>
    <row r="4" spans="1:13" ht="14.4" customHeight="1" thickBot="1" x14ac:dyDescent="0.35">
      <c r="A4" s="184" t="s">
        <v>21</v>
      </c>
      <c r="B4" s="185" t="s">
        <v>22</v>
      </c>
      <c r="C4" s="186" t="s">
        <v>23</v>
      </c>
      <c r="D4" s="186" t="s">
        <v>24</v>
      </c>
      <c r="E4" s="186" t="s">
        <v>23</v>
      </c>
      <c r="F4" s="186" t="s">
        <v>5</v>
      </c>
      <c r="G4" s="186" t="s">
        <v>24</v>
      </c>
      <c r="H4" s="186" t="s">
        <v>5</v>
      </c>
      <c r="I4" s="186" t="s">
        <v>23</v>
      </c>
      <c r="J4" s="186" t="s">
        <v>5</v>
      </c>
      <c r="K4" s="186" t="s">
        <v>24</v>
      </c>
      <c r="L4" s="187" t="s">
        <v>5</v>
      </c>
    </row>
    <row r="5" spans="1:13" ht="14.4" customHeight="1" x14ac:dyDescent="0.3">
      <c r="A5" s="551">
        <v>50</v>
      </c>
      <c r="B5" s="552" t="s">
        <v>524</v>
      </c>
      <c r="C5" s="553">
        <v>550616.09000000008</v>
      </c>
      <c r="D5" s="553">
        <v>1203</v>
      </c>
      <c r="E5" s="553">
        <v>236875.78999999998</v>
      </c>
      <c r="F5" s="554">
        <v>0.43020135862720599</v>
      </c>
      <c r="G5" s="553">
        <v>641</v>
      </c>
      <c r="H5" s="554">
        <v>0.5328345802161264</v>
      </c>
      <c r="I5" s="553">
        <v>313740.30000000016</v>
      </c>
      <c r="J5" s="554">
        <v>0.56979864137279412</v>
      </c>
      <c r="K5" s="553">
        <v>562</v>
      </c>
      <c r="L5" s="554">
        <v>0.46716541978387366</v>
      </c>
      <c r="M5" s="553" t="s">
        <v>158</v>
      </c>
    </row>
    <row r="6" spans="1:13" ht="14.4" customHeight="1" x14ac:dyDescent="0.3">
      <c r="A6" s="551">
        <v>50</v>
      </c>
      <c r="B6" s="552" t="s">
        <v>1961</v>
      </c>
      <c r="C6" s="553">
        <v>470893.73000000016</v>
      </c>
      <c r="D6" s="553">
        <v>842.5</v>
      </c>
      <c r="E6" s="553">
        <v>160829.07</v>
      </c>
      <c r="F6" s="554">
        <v>0.34154005405848142</v>
      </c>
      <c r="G6" s="553">
        <v>294.5</v>
      </c>
      <c r="H6" s="554">
        <v>0.34955489614243324</v>
      </c>
      <c r="I6" s="553">
        <v>310064.66000000015</v>
      </c>
      <c r="J6" s="554">
        <v>0.65845994594151858</v>
      </c>
      <c r="K6" s="553">
        <v>548</v>
      </c>
      <c r="L6" s="554">
        <v>0.65044510385756682</v>
      </c>
      <c r="M6" s="553" t="s">
        <v>2</v>
      </c>
    </row>
    <row r="7" spans="1:13" ht="14.4" customHeight="1" x14ac:dyDescent="0.3">
      <c r="A7" s="551">
        <v>50</v>
      </c>
      <c r="B7" s="552" t="s">
        <v>1962</v>
      </c>
      <c r="C7" s="553">
        <v>0</v>
      </c>
      <c r="D7" s="553">
        <v>4.5</v>
      </c>
      <c r="E7" s="553">
        <v>0</v>
      </c>
      <c r="F7" s="554" t="s">
        <v>523</v>
      </c>
      <c r="G7" s="553">
        <v>3.5</v>
      </c>
      <c r="H7" s="554">
        <v>0.77777777777777779</v>
      </c>
      <c r="I7" s="553">
        <v>0</v>
      </c>
      <c r="J7" s="554" t="s">
        <v>523</v>
      </c>
      <c r="K7" s="553">
        <v>1</v>
      </c>
      <c r="L7" s="554">
        <v>0.22222222222222221</v>
      </c>
      <c r="M7" s="553" t="s">
        <v>2</v>
      </c>
    </row>
    <row r="8" spans="1:13" ht="14.4" customHeight="1" x14ac:dyDescent="0.3">
      <c r="A8" s="551">
        <v>50</v>
      </c>
      <c r="B8" s="552" t="s">
        <v>1963</v>
      </c>
      <c r="C8" s="553">
        <v>79722.359999999957</v>
      </c>
      <c r="D8" s="553">
        <v>356</v>
      </c>
      <c r="E8" s="553">
        <v>76046.719999999958</v>
      </c>
      <c r="F8" s="554">
        <v>0.95389449083042699</v>
      </c>
      <c r="G8" s="553">
        <v>343</v>
      </c>
      <c r="H8" s="554">
        <v>0.9634831460674157</v>
      </c>
      <c r="I8" s="553">
        <v>3675.64</v>
      </c>
      <c r="J8" s="554">
        <v>4.6105509169573025E-2</v>
      </c>
      <c r="K8" s="553">
        <v>13</v>
      </c>
      <c r="L8" s="554">
        <v>3.6516853932584269E-2</v>
      </c>
      <c r="M8" s="553" t="s">
        <v>2</v>
      </c>
    </row>
    <row r="9" spans="1:13" ht="14.4" customHeight="1" x14ac:dyDescent="0.3">
      <c r="A9" s="551" t="s">
        <v>522</v>
      </c>
      <c r="B9" s="552" t="s">
        <v>6</v>
      </c>
      <c r="C9" s="553">
        <v>550616.09000000008</v>
      </c>
      <c r="D9" s="553">
        <v>1203</v>
      </c>
      <c r="E9" s="553">
        <v>236875.78999999998</v>
      </c>
      <c r="F9" s="554">
        <v>0.43020135862720599</v>
      </c>
      <c r="G9" s="553">
        <v>641</v>
      </c>
      <c r="H9" s="554">
        <v>0.5328345802161264</v>
      </c>
      <c r="I9" s="553">
        <v>313740.30000000016</v>
      </c>
      <c r="J9" s="554">
        <v>0.56979864137279412</v>
      </c>
      <c r="K9" s="553">
        <v>562</v>
      </c>
      <c r="L9" s="554">
        <v>0.46716541978387366</v>
      </c>
      <c r="M9" s="553" t="s">
        <v>533</v>
      </c>
    </row>
    <row r="11" spans="1:13" ht="14.4" customHeight="1" x14ac:dyDescent="0.3">
      <c r="A11" s="551">
        <v>50</v>
      </c>
      <c r="B11" s="552" t="s">
        <v>524</v>
      </c>
      <c r="C11" s="553" t="s">
        <v>523</v>
      </c>
      <c r="D11" s="553" t="s">
        <v>523</v>
      </c>
      <c r="E11" s="553" t="s">
        <v>523</v>
      </c>
      <c r="F11" s="554" t="s">
        <v>523</v>
      </c>
      <c r="G11" s="553" t="s">
        <v>523</v>
      </c>
      <c r="H11" s="554" t="s">
        <v>523</v>
      </c>
      <c r="I11" s="553" t="s">
        <v>523</v>
      </c>
      <c r="J11" s="554" t="s">
        <v>523</v>
      </c>
      <c r="K11" s="553" t="s">
        <v>523</v>
      </c>
      <c r="L11" s="554" t="s">
        <v>523</v>
      </c>
      <c r="M11" s="553" t="s">
        <v>158</v>
      </c>
    </row>
    <row r="12" spans="1:13" ht="14.4" customHeight="1" x14ac:dyDescent="0.3">
      <c r="A12" s="551">
        <v>89301501</v>
      </c>
      <c r="B12" s="552" t="s">
        <v>1961</v>
      </c>
      <c r="C12" s="553">
        <v>55129.569999999992</v>
      </c>
      <c r="D12" s="553">
        <v>249</v>
      </c>
      <c r="E12" s="553">
        <v>10877.06</v>
      </c>
      <c r="F12" s="554">
        <v>0.19729992452326403</v>
      </c>
      <c r="G12" s="553">
        <v>55</v>
      </c>
      <c r="H12" s="554">
        <v>0.22088353413654618</v>
      </c>
      <c r="I12" s="553">
        <v>44252.509999999995</v>
      </c>
      <c r="J12" s="554">
        <v>0.80270007547673605</v>
      </c>
      <c r="K12" s="553">
        <v>194</v>
      </c>
      <c r="L12" s="554">
        <v>0.77911646586345384</v>
      </c>
      <c r="M12" s="553" t="s">
        <v>2</v>
      </c>
    </row>
    <row r="13" spans="1:13" ht="14.4" customHeight="1" x14ac:dyDescent="0.3">
      <c r="A13" s="551" t="s">
        <v>1964</v>
      </c>
      <c r="B13" s="552" t="s">
        <v>1965</v>
      </c>
      <c r="C13" s="553">
        <v>55129.569999999992</v>
      </c>
      <c r="D13" s="553">
        <v>249</v>
      </c>
      <c r="E13" s="553">
        <v>10877.06</v>
      </c>
      <c r="F13" s="554">
        <v>0.19729992452326403</v>
      </c>
      <c r="G13" s="553">
        <v>55</v>
      </c>
      <c r="H13" s="554">
        <v>0.22088353413654618</v>
      </c>
      <c r="I13" s="553">
        <v>44252.509999999995</v>
      </c>
      <c r="J13" s="554">
        <v>0.80270007547673605</v>
      </c>
      <c r="K13" s="553">
        <v>194</v>
      </c>
      <c r="L13" s="554">
        <v>0.77911646586345384</v>
      </c>
      <c r="M13" s="553" t="s">
        <v>536</v>
      </c>
    </row>
    <row r="14" spans="1:13" ht="14.4" customHeight="1" x14ac:dyDescent="0.3">
      <c r="A14" s="551" t="s">
        <v>523</v>
      </c>
      <c r="B14" s="552" t="s">
        <v>523</v>
      </c>
      <c r="C14" s="553" t="s">
        <v>523</v>
      </c>
      <c r="D14" s="553" t="s">
        <v>523</v>
      </c>
      <c r="E14" s="553" t="s">
        <v>523</v>
      </c>
      <c r="F14" s="554" t="s">
        <v>523</v>
      </c>
      <c r="G14" s="553" t="s">
        <v>523</v>
      </c>
      <c r="H14" s="554" t="s">
        <v>523</v>
      </c>
      <c r="I14" s="553" t="s">
        <v>523</v>
      </c>
      <c r="J14" s="554" t="s">
        <v>523</v>
      </c>
      <c r="K14" s="553" t="s">
        <v>523</v>
      </c>
      <c r="L14" s="554" t="s">
        <v>523</v>
      </c>
      <c r="M14" s="553" t="s">
        <v>537</v>
      </c>
    </row>
    <row r="15" spans="1:13" ht="14.4" customHeight="1" x14ac:dyDescent="0.3">
      <c r="A15" s="551">
        <v>89301502</v>
      </c>
      <c r="B15" s="552" t="s">
        <v>1961</v>
      </c>
      <c r="C15" s="553">
        <v>415764.16000000009</v>
      </c>
      <c r="D15" s="553">
        <v>593.5</v>
      </c>
      <c r="E15" s="553">
        <v>149952.01</v>
      </c>
      <c r="F15" s="554">
        <v>0.36066603239682798</v>
      </c>
      <c r="G15" s="553">
        <v>239.5</v>
      </c>
      <c r="H15" s="554">
        <v>0.40353833192923338</v>
      </c>
      <c r="I15" s="553">
        <v>265812.15000000008</v>
      </c>
      <c r="J15" s="554">
        <v>0.63933396760317196</v>
      </c>
      <c r="K15" s="553">
        <v>354</v>
      </c>
      <c r="L15" s="554">
        <v>0.59646166807076662</v>
      </c>
      <c r="M15" s="553" t="s">
        <v>2</v>
      </c>
    </row>
    <row r="16" spans="1:13" ht="14.4" customHeight="1" x14ac:dyDescent="0.3">
      <c r="A16" s="551">
        <v>89301502</v>
      </c>
      <c r="B16" s="552" t="s">
        <v>1962</v>
      </c>
      <c r="C16" s="553">
        <v>0</v>
      </c>
      <c r="D16" s="553">
        <v>4.5</v>
      </c>
      <c r="E16" s="553">
        <v>0</v>
      </c>
      <c r="F16" s="554" t="s">
        <v>523</v>
      </c>
      <c r="G16" s="553">
        <v>3.5</v>
      </c>
      <c r="H16" s="554">
        <v>0.77777777777777779</v>
      </c>
      <c r="I16" s="553">
        <v>0</v>
      </c>
      <c r="J16" s="554" t="s">
        <v>523</v>
      </c>
      <c r="K16" s="553">
        <v>1</v>
      </c>
      <c r="L16" s="554">
        <v>0.22222222222222221</v>
      </c>
      <c r="M16" s="553" t="s">
        <v>2</v>
      </c>
    </row>
    <row r="17" spans="1:13" ht="14.4" customHeight="1" x14ac:dyDescent="0.3">
      <c r="A17" s="551">
        <v>89301502</v>
      </c>
      <c r="B17" s="552" t="s">
        <v>1963</v>
      </c>
      <c r="C17" s="553">
        <v>79722.359999999957</v>
      </c>
      <c r="D17" s="553">
        <v>356</v>
      </c>
      <c r="E17" s="553">
        <v>76046.719999999958</v>
      </c>
      <c r="F17" s="554">
        <v>0.95389449083042699</v>
      </c>
      <c r="G17" s="553">
        <v>343</v>
      </c>
      <c r="H17" s="554">
        <v>0.9634831460674157</v>
      </c>
      <c r="I17" s="553">
        <v>3675.64</v>
      </c>
      <c r="J17" s="554">
        <v>4.6105509169573025E-2</v>
      </c>
      <c r="K17" s="553">
        <v>13</v>
      </c>
      <c r="L17" s="554">
        <v>3.6516853932584269E-2</v>
      </c>
      <c r="M17" s="553" t="s">
        <v>2</v>
      </c>
    </row>
    <row r="18" spans="1:13" ht="14.4" customHeight="1" x14ac:dyDescent="0.3">
      <c r="A18" s="551" t="s">
        <v>1966</v>
      </c>
      <c r="B18" s="552" t="s">
        <v>1967</v>
      </c>
      <c r="C18" s="553">
        <v>495486.52</v>
      </c>
      <c r="D18" s="553">
        <v>954</v>
      </c>
      <c r="E18" s="553">
        <v>225998.72999999998</v>
      </c>
      <c r="F18" s="554">
        <v>0.45611478996441712</v>
      </c>
      <c r="G18" s="553">
        <v>586</v>
      </c>
      <c r="H18" s="554">
        <v>0.61425576519916147</v>
      </c>
      <c r="I18" s="553">
        <v>269487.7900000001</v>
      </c>
      <c r="J18" s="554">
        <v>0.54388521003558299</v>
      </c>
      <c r="K18" s="553">
        <v>368</v>
      </c>
      <c r="L18" s="554">
        <v>0.38574423480083858</v>
      </c>
      <c r="M18" s="553" t="s">
        <v>536</v>
      </c>
    </row>
    <row r="19" spans="1:13" ht="14.4" customHeight="1" x14ac:dyDescent="0.3">
      <c r="A19" s="551" t="s">
        <v>523</v>
      </c>
      <c r="B19" s="552" t="s">
        <v>523</v>
      </c>
      <c r="C19" s="553" t="s">
        <v>523</v>
      </c>
      <c r="D19" s="553" t="s">
        <v>523</v>
      </c>
      <c r="E19" s="553" t="s">
        <v>523</v>
      </c>
      <c r="F19" s="554" t="s">
        <v>523</v>
      </c>
      <c r="G19" s="553" t="s">
        <v>523</v>
      </c>
      <c r="H19" s="554" t="s">
        <v>523</v>
      </c>
      <c r="I19" s="553" t="s">
        <v>523</v>
      </c>
      <c r="J19" s="554" t="s">
        <v>523</v>
      </c>
      <c r="K19" s="553" t="s">
        <v>523</v>
      </c>
      <c r="L19" s="554" t="s">
        <v>523</v>
      </c>
      <c r="M19" s="553" t="s">
        <v>537</v>
      </c>
    </row>
    <row r="20" spans="1:13" ht="14.4" customHeight="1" x14ac:dyDescent="0.3">
      <c r="A20" s="551" t="s">
        <v>522</v>
      </c>
      <c r="B20" s="552" t="s">
        <v>1968</v>
      </c>
      <c r="C20" s="553">
        <v>550616.09000000008</v>
      </c>
      <c r="D20" s="553">
        <v>1203</v>
      </c>
      <c r="E20" s="553">
        <v>236875.78999999998</v>
      </c>
      <c r="F20" s="554">
        <v>0.43020135862720599</v>
      </c>
      <c r="G20" s="553">
        <v>641</v>
      </c>
      <c r="H20" s="554">
        <v>0.5328345802161264</v>
      </c>
      <c r="I20" s="553">
        <v>313740.3000000001</v>
      </c>
      <c r="J20" s="554">
        <v>0.56979864137279401</v>
      </c>
      <c r="K20" s="553">
        <v>562</v>
      </c>
      <c r="L20" s="554">
        <v>0.46716541978387366</v>
      </c>
      <c r="M20" s="553" t="s">
        <v>533</v>
      </c>
    </row>
  </sheetData>
  <autoFilter ref="A4:M4"/>
  <mergeCells count="4">
    <mergeCell ref="E3:H3"/>
    <mergeCell ref="C3:D3"/>
    <mergeCell ref="I3:L3"/>
    <mergeCell ref="A1:L1"/>
  </mergeCells>
  <conditionalFormatting sqref="F4 F10 F21:F1048576">
    <cfRule type="cellIs" dxfId="54" priority="15" stopIfTrue="1" operator="lessThan">
      <formula>0.6</formula>
    </cfRule>
  </conditionalFormatting>
  <conditionalFormatting sqref="B5:B9">
    <cfRule type="expression" dxfId="53" priority="12">
      <formula>AND(LEFT(M5,6)&lt;&gt;"mezera",M5&lt;&gt;"")</formula>
    </cfRule>
  </conditionalFormatting>
  <conditionalFormatting sqref="A5:A9">
    <cfRule type="expression" dxfId="52" priority="9">
      <formula>AND(M5&lt;&gt;"",M5&lt;&gt;"mezeraKL")</formula>
    </cfRule>
  </conditionalFormatting>
  <conditionalFormatting sqref="B5:L9">
    <cfRule type="expression" dxfId="51" priority="10">
      <formula>$M5="SumaNS"</formula>
    </cfRule>
    <cfRule type="expression" dxfId="50" priority="11">
      <formula>OR($M5="KL",$M5="SumaKL")</formula>
    </cfRule>
  </conditionalFormatting>
  <conditionalFormatting sqref="F5:F9">
    <cfRule type="cellIs" dxfId="49" priority="8" operator="lessThan">
      <formula>0.6</formula>
    </cfRule>
  </conditionalFormatting>
  <conditionalFormatting sqref="A5:L9">
    <cfRule type="expression" dxfId="48" priority="7">
      <formula>$M5&lt;&gt;""</formula>
    </cfRule>
  </conditionalFormatting>
  <conditionalFormatting sqref="B11:B20">
    <cfRule type="expression" dxfId="47" priority="6">
      <formula>AND(LEFT(M11,6)&lt;&gt;"mezera",M11&lt;&gt;"")</formula>
    </cfRule>
  </conditionalFormatting>
  <conditionalFormatting sqref="A11:A20">
    <cfRule type="expression" dxfId="46" priority="3">
      <formula>AND(M11&lt;&gt;"",M11&lt;&gt;"mezeraKL")</formula>
    </cfRule>
  </conditionalFormatting>
  <conditionalFormatting sqref="B11:L20">
    <cfRule type="expression" dxfId="45" priority="4">
      <formula>$M11="SumaNS"</formula>
    </cfRule>
    <cfRule type="expression" dxfId="44" priority="5">
      <formula>OR($M11="KL",$M11="SumaKL")</formula>
    </cfRule>
  </conditionalFormatting>
  <conditionalFormatting sqref="F11:F20">
    <cfRule type="cellIs" dxfId="43" priority="2" operator="lessThan">
      <formula>0.6</formula>
    </cfRule>
  </conditionalFormatting>
  <conditionalFormatting sqref="A11:L20">
    <cfRule type="expression" dxfId="42" priority="1">
      <formula>$M11&lt;&gt;""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0">
    <tabColor theme="0" tint="-0.249977111117893"/>
    <pageSetUpPr fitToPage="1"/>
  </sheetPr>
  <dimension ref="A1:M17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RowHeight="14.4" customHeight="1" x14ac:dyDescent="0.3"/>
  <cols>
    <col min="1" max="1" width="30.88671875" style="69" customWidth="1"/>
    <col min="2" max="2" width="11.109375" style="98" bestFit="1" customWidth="1"/>
    <col min="3" max="3" width="11.109375" style="69" hidden="1" customWidth="1"/>
    <col min="4" max="4" width="7.33203125" style="98" bestFit="1" customWidth="1"/>
    <col min="5" max="5" width="7.33203125" style="69" hidden="1" customWidth="1"/>
    <col min="6" max="6" width="11.109375" style="98" bestFit="1" customWidth="1"/>
    <col min="7" max="7" width="5.33203125" style="91" customWidth="1"/>
    <col min="8" max="8" width="7.33203125" style="98" bestFit="1" customWidth="1"/>
    <col min="9" max="9" width="5.33203125" style="91" customWidth="1"/>
    <col min="10" max="10" width="11.109375" style="98" customWidth="1"/>
    <col min="11" max="11" width="5.33203125" style="91" customWidth="1"/>
    <col min="12" max="12" width="7.33203125" style="98" customWidth="1"/>
    <col min="13" max="13" width="5.33203125" style="91" customWidth="1"/>
    <col min="14" max="14" width="0" style="69" hidden="1" customWidth="1"/>
    <col min="15" max="16384" width="8.88671875" style="69"/>
  </cols>
  <sheetData>
    <row r="1" spans="1:13" ht="18.600000000000001" customHeight="1" thickBot="1" x14ac:dyDescent="0.4">
      <c r="A1" s="416" t="s">
        <v>287</v>
      </c>
      <c r="B1" s="426"/>
      <c r="C1" s="426"/>
      <c r="D1" s="426"/>
      <c r="E1" s="426"/>
      <c r="F1" s="426"/>
      <c r="G1" s="426"/>
      <c r="H1" s="426"/>
      <c r="I1" s="426"/>
      <c r="J1" s="383"/>
      <c r="K1" s="383"/>
      <c r="L1" s="383"/>
      <c r="M1" s="383"/>
    </row>
    <row r="2" spans="1:13" ht="14.4" customHeight="1" thickBot="1" x14ac:dyDescent="0.35">
      <c r="A2" s="522" t="s">
        <v>290</v>
      </c>
      <c r="B2" s="97"/>
      <c r="C2" s="96"/>
      <c r="D2" s="97"/>
      <c r="E2" s="96"/>
      <c r="F2" s="97"/>
      <c r="G2" s="353"/>
      <c r="H2" s="97"/>
      <c r="I2" s="353"/>
    </row>
    <row r="3" spans="1:13" ht="14.4" customHeight="1" thickBot="1" x14ac:dyDescent="0.35">
      <c r="A3" s="374"/>
      <c r="B3" s="428" t="s">
        <v>19</v>
      </c>
      <c r="C3" s="430"/>
      <c r="D3" s="427"/>
      <c r="E3" s="373"/>
      <c r="F3" s="427" t="s">
        <v>20</v>
      </c>
      <c r="G3" s="427"/>
      <c r="H3" s="427"/>
      <c r="I3" s="427"/>
      <c r="J3" s="427" t="s">
        <v>286</v>
      </c>
      <c r="K3" s="427"/>
      <c r="L3" s="427"/>
      <c r="M3" s="429"/>
    </row>
    <row r="4" spans="1:13" ht="14.4" customHeight="1" thickBot="1" x14ac:dyDescent="0.35">
      <c r="A4" s="598" t="s">
        <v>262</v>
      </c>
      <c r="B4" s="602" t="s">
        <v>23</v>
      </c>
      <c r="C4" s="603"/>
      <c r="D4" s="602" t="s">
        <v>24</v>
      </c>
      <c r="E4" s="603"/>
      <c r="F4" s="602" t="s">
        <v>23</v>
      </c>
      <c r="G4" s="610" t="s">
        <v>5</v>
      </c>
      <c r="H4" s="602" t="s">
        <v>24</v>
      </c>
      <c r="I4" s="610" t="s">
        <v>5</v>
      </c>
      <c r="J4" s="602" t="s">
        <v>23</v>
      </c>
      <c r="K4" s="610" t="s">
        <v>5</v>
      </c>
      <c r="L4" s="602" t="s">
        <v>24</v>
      </c>
      <c r="M4" s="611" t="s">
        <v>5</v>
      </c>
    </row>
    <row r="5" spans="1:13" ht="14.4" customHeight="1" x14ac:dyDescent="0.3">
      <c r="A5" s="599" t="s">
        <v>1969</v>
      </c>
      <c r="B5" s="604">
        <v>12610.54</v>
      </c>
      <c r="C5" s="561">
        <v>1</v>
      </c>
      <c r="D5" s="607">
        <v>55</v>
      </c>
      <c r="E5" s="615" t="s">
        <v>1969</v>
      </c>
      <c r="F5" s="604">
        <v>6438.58</v>
      </c>
      <c r="G5" s="582">
        <v>0.5105713157406423</v>
      </c>
      <c r="H5" s="564">
        <v>20</v>
      </c>
      <c r="I5" s="612">
        <v>0.36363636363636365</v>
      </c>
      <c r="J5" s="618">
        <v>6171.9600000000009</v>
      </c>
      <c r="K5" s="582">
        <v>0.4894286842593577</v>
      </c>
      <c r="L5" s="564">
        <v>35</v>
      </c>
      <c r="M5" s="612">
        <v>0.63636363636363635</v>
      </c>
    </row>
    <row r="6" spans="1:13" ht="14.4" customHeight="1" x14ac:dyDescent="0.3">
      <c r="A6" s="600" t="s">
        <v>1970</v>
      </c>
      <c r="B6" s="605">
        <v>343.3</v>
      </c>
      <c r="C6" s="567">
        <v>1</v>
      </c>
      <c r="D6" s="608">
        <v>3</v>
      </c>
      <c r="E6" s="616" t="s">
        <v>1970</v>
      </c>
      <c r="F6" s="605"/>
      <c r="G6" s="583">
        <v>0</v>
      </c>
      <c r="H6" s="570"/>
      <c r="I6" s="613">
        <v>0</v>
      </c>
      <c r="J6" s="619">
        <v>343.3</v>
      </c>
      <c r="K6" s="583">
        <v>1</v>
      </c>
      <c r="L6" s="570">
        <v>3</v>
      </c>
      <c r="M6" s="613">
        <v>1</v>
      </c>
    </row>
    <row r="7" spans="1:13" ht="14.4" customHeight="1" x14ac:dyDescent="0.3">
      <c r="A7" s="600" t="s">
        <v>1971</v>
      </c>
      <c r="B7" s="605">
        <v>2590.9399999999996</v>
      </c>
      <c r="C7" s="567">
        <v>1</v>
      </c>
      <c r="D7" s="608">
        <v>19</v>
      </c>
      <c r="E7" s="616" t="s">
        <v>1971</v>
      </c>
      <c r="F7" s="605">
        <v>0</v>
      </c>
      <c r="G7" s="583">
        <v>0</v>
      </c>
      <c r="H7" s="570">
        <v>4</v>
      </c>
      <c r="I7" s="613">
        <v>0.21052631578947367</v>
      </c>
      <c r="J7" s="619">
        <v>2590.9399999999996</v>
      </c>
      <c r="K7" s="583">
        <v>1</v>
      </c>
      <c r="L7" s="570">
        <v>15</v>
      </c>
      <c r="M7" s="613">
        <v>0.78947368421052633</v>
      </c>
    </row>
    <row r="8" spans="1:13" ht="14.4" customHeight="1" x14ac:dyDescent="0.3">
      <c r="A8" s="600" t="s">
        <v>1972</v>
      </c>
      <c r="B8" s="605">
        <v>73066.979999999981</v>
      </c>
      <c r="C8" s="567">
        <v>1</v>
      </c>
      <c r="D8" s="608">
        <v>194</v>
      </c>
      <c r="E8" s="616" t="s">
        <v>1972</v>
      </c>
      <c r="F8" s="605">
        <v>37494.19999999999</v>
      </c>
      <c r="G8" s="583">
        <v>0.51314834690033717</v>
      </c>
      <c r="H8" s="570">
        <v>133</v>
      </c>
      <c r="I8" s="613">
        <v>0.68556701030927836</v>
      </c>
      <c r="J8" s="619">
        <v>35572.78</v>
      </c>
      <c r="K8" s="583">
        <v>0.48685165309966288</v>
      </c>
      <c r="L8" s="570">
        <v>61</v>
      </c>
      <c r="M8" s="613">
        <v>0.31443298969072164</v>
      </c>
    </row>
    <row r="9" spans="1:13" ht="14.4" customHeight="1" x14ac:dyDescent="0.3">
      <c r="A9" s="600" t="s">
        <v>1973</v>
      </c>
      <c r="B9" s="605">
        <v>11224.75</v>
      </c>
      <c r="C9" s="567">
        <v>1</v>
      </c>
      <c r="D9" s="608">
        <v>44</v>
      </c>
      <c r="E9" s="616" t="s">
        <v>1973</v>
      </c>
      <c r="F9" s="605">
        <v>2735.5100000000011</v>
      </c>
      <c r="G9" s="583">
        <v>0.24370342323882502</v>
      </c>
      <c r="H9" s="570">
        <v>18</v>
      </c>
      <c r="I9" s="613">
        <v>0.40909090909090912</v>
      </c>
      <c r="J9" s="619">
        <v>8489.24</v>
      </c>
      <c r="K9" s="583">
        <v>0.75629657676117501</v>
      </c>
      <c r="L9" s="570">
        <v>26</v>
      </c>
      <c r="M9" s="613">
        <v>0.59090909090909094</v>
      </c>
    </row>
    <row r="10" spans="1:13" ht="14.4" customHeight="1" x14ac:dyDescent="0.3">
      <c r="A10" s="600" t="s">
        <v>1974</v>
      </c>
      <c r="B10" s="605">
        <v>6417.5700000000015</v>
      </c>
      <c r="C10" s="567">
        <v>1</v>
      </c>
      <c r="D10" s="608">
        <v>36</v>
      </c>
      <c r="E10" s="616" t="s">
        <v>1974</v>
      </c>
      <c r="F10" s="605">
        <v>842.48</v>
      </c>
      <c r="G10" s="583">
        <v>0.13127710332727183</v>
      </c>
      <c r="H10" s="570">
        <v>7</v>
      </c>
      <c r="I10" s="613">
        <v>0.19444444444444445</v>
      </c>
      <c r="J10" s="619">
        <v>5575.0900000000011</v>
      </c>
      <c r="K10" s="583">
        <v>0.86872289667272806</v>
      </c>
      <c r="L10" s="570">
        <v>29</v>
      </c>
      <c r="M10" s="613">
        <v>0.80555555555555558</v>
      </c>
    </row>
    <row r="11" spans="1:13" ht="14.4" customHeight="1" x14ac:dyDescent="0.3">
      <c r="A11" s="600" t="s">
        <v>1975</v>
      </c>
      <c r="B11" s="605">
        <v>2271.8900000000003</v>
      </c>
      <c r="C11" s="567">
        <v>1</v>
      </c>
      <c r="D11" s="608">
        <v>12</v>
      </c>
      <c r="E11" s="616" t="s">
        <v>1975</v>
      </c>
      <c r="F11" s="605">
        <v>1704.3400000000001</v>
      </c>
      <c r="G11" s="583">
        <v>0.75018596851079933</v>
      </c>
      <c r="H11" s="570">
        <v>11</v>
      </c>
      <c r="I11" s="613">
        <v>0.91666666666666663</v>
      </c>
      <c r="J11" s="619">
        <v>567.55000000000007</v>
      </c>
      <c r="K11" s="583">
        <v>0.24981403148920062</v>
      </c>
      <c r="L11" s="570">
        <v>1</v>
      </c>
      <c r="M11" s="613">
        <v>8.3333333333333329E-2</v>
      </c>
    </row>
    <row r="12" spans="1:13" ht="14.4" customHeight="1" x14ac:dyDescent="0.3">
      <c r="A12" s="600" t="s">
        <v>1976</v>
      </c>
      <c r="B12" s="605">
        <v>260880.27000000008</v>
      </c>
      <c r="C12" s="567">
        <v>1</v>
      </c>
      <c r="D12" s="608">
        <v>393</v>
      </c>
      <c r="E12" s="616" t="s">
        <v>1976</v>
      </c>
      <c r="F12" s="605">
        <v>120087.2</v>
      </c>
      <c r="G12" s="583">
        <v>0.46031537762514568</v>
      </c>
      <c r="H12" s="570">
        <v>207</v>
      </c>
      <c r="I12" s="613">
        <v>0.52671755725190839</v>
      </c>
      <c r="J12" s="619">
        <v>140793.07000000007</v>
      </c>
      <c r="K12" s="583">
        <v>0.53968462237485426</v>
      </c>
      <c r="L12" s="570">
        <v>186</v>
      </c>
      <c r="M12" s="613">
        <v>0.47328244274809161</v>
      </c>
    </row>
    <row r="13" spans="1:13" ht="14.4" customHeight="1" x14ac:dyDescent="0.3">
      <c r="A13" s="600" t="s">
        <v>1977</v>
      </c>
      <c r="B13" s="605">
        <v>45655.749999999978</v>
      </c>
      <c r="C13" s="567">
        <v>1</v>
      </c>
      <c r="D13" s="608">
        <v>157</v>
      </c>
      <c r="E13" s="616" t="s">
        <v>1977</v>
      </c>
      <c r="F13" s="605">
        <v>31346.419999999976</v>
      </c>
      <c r="G13" s="583">
        <v>0.68658208440338819</v>
      </c>
      <c r="H13" s="570">
        <v>131</v>
      </c>
      <c r="I13" s="613">
        <v>0.83439490445859876</v>
      </c>
      <c r="J13" s="619">
        <v>14309.33</v>
      </c>
      <c r="K13" s="583">
        <v>0.31341791559661175</v>
      </c>
      <c r="L13" s="570">
        <v>26</v>
      </c>
      <c r="M13" s="613">
        <v>0.16560509554140126</v>
      </c>
    </row>
    <row r="14" spans="1:13" ht="14.4" customHeight="1" x14ac:dyDescent="0.3">
      <c r="A14" s="600" t="s">
        <v>1978</v>
      </c>
      <c r="B14" s="605">
        <v>12960.59</v>
      </c>
      <c r="C14" s="567">
        <v>1</v>
      </c>
      <c r="D14" s="608">
        <v>56</v>
      </c>
      <c r="E14" s="616" t="s">
        <v>1978</v>
      </c>
      <c r="F14" s="605">
        <v>2627.5099999999998</v>
      </c>
      <c r="G14" s="583">
        <v>0.20273073988144055</v>
      </c>
      <c r="H14" s="570">
        <v>14</v>
      </c>
      <c r="I14" s="613">
        <v>0.25</v>
      </c>
      <c r="J14" s="619">
        <v>10333.08</v>
      </c>
      <c r="K14" s="583">
        <v>0.79726926011855936</v>
      </c>
      <c r="L14" s="570">
        <v>42</v>
      </c>
      <c r="M14" s="613">
        <v>0.75</v>
      </c>
    </row>
    <row r="15" spans="1:13" ht="14.4" customHeight="1" x14ac:dyDescent="0.3">
      <c r="A15" s="600" t="s">
        <v>1979</v>
      </c>
      <c r="B15" s="605">
        <v>3885.8399999999997</v>
      </c>
      <c r="C15" s="567">
        <v>1</v>
      </c>
      <c r="D15" s="608">
        <v>18</v>
      </c>
      <c r="E15" s="616" t="s">
        <v>1979</v>
      </c>
      <c r="F15" s="605">
        <v>2722.3199999999997</v>
      </c>
      <c r="G15" s="583">
        <v>0.70057439318139703</v>
      </c>
      <c r="H15" s="570">
        <v>8</v>
      </c>
      <c r="I15" s="613">
        <v>0.44444444444444442</v>
      </c>
      <c r="J15" s="619">
        <v>1163.52</v>
      </c>
      <c r="K15" s="583">
        <v>0.29942560681860297</v>
      </c>
      <c r="L15" s="570">
        <v>10</v>
      </c>
      <c r="M15" s="613">
        <v>0.55555555555555558</v>
      </c>
    </row>
    <row r="16" spans="1:13" ht="14.4" customHeight="1" x14ac:dyDescent="0.3">
      <c r="A16" s="600" t="s">
        <v>1980</v>
      </c>
      <c r="B16" s="605">
        <v>11016.07</v>
      </c>
      <c r="C16" s="567">
        <v>1</v>
      </c>
      <c r="D16" s="608">
        <v>36</v>
      </c>
      <c r="E16" s="616" t="s">
        <v>1980</v>
      </c>
      <c r="F16" s="605">
        <v>3205.4100000000008</v>
      </c>
      <c r="G16" s="583">
        <v>0.29097581987042576</v>
      </c>
      <c r="H16" s="570">
        <v>14</v>
      </c>
      <c r="I16" s="613">
        <v>0.3888888888888889</v>
      </c>
      <c r="J16" s="619">
        <v>7810.66</v>
      </c>
      <c r="K16" s="583">
        <v>0.70902418012957436</v>
      </c>
      <c r="L16" s="570">
        <v>22</v>
      </c>
      <c r="M16" s="613">
        <v>0.61111111111111116</v>
      </c>
    </row>
    <row r="17" spans="1:13" ht="14.4" customHeight="1" thickBot="1" x14ac:dyDescent="0.35">
      <c r="A17" s="601" t="s">
        <v>1981</v>
      </c>
      <c r="B17" s="606">
        <v>107691.59999999998</v>
      </c>
      <c r="C17" s="573">
        <v>1</v>
      </c>
      <c r="D17" s="609">
        <v>180</v>
      </c>
      <c r="E17" s="617" t="s">
        <v>1981</v>
      </c>
      <c r="F17" s="606">
        <v>27671.82</v>
      </c>
      <c r="G17" s="584">
        <v>0.2569543028425616</v>
      </c>
      <c r="H17" s="576">
        <v>74</v>
      </c>
      <c r="I17" s="614">
        <v>0.41111111111111109</v>
      </c>
      <c r="J17" s="620">
        <v>80019.779999999984</v>
      </c>
      <c r="K17" s="584">
        <v>0.74304569715743851</v>
      </c>
      <c r="L17" s="576">
        <v>106</v>
      </c>
      <c r="M17" s="614">
        <v>0.58888888888888891</v>
      </c>
    </row>
  </sheetData>
  <autoFilter ref="A4:N4"/>
  <mergeCells count="4">
    <mergeCell ref="A1:M1"/>
    <mergeCell ref="B3:D3"/>
    <mergeCell ref="F3:I3"/>
    <mergeCell ref="J3:M3"/>
  </mergeCells>
  <conditionalFormatting sqref="G4:G1048576">
    <cfRule type="cellIs" dxfId="41" priority="3" stopIfTrue="1" operator="lessThan">
      <formula>0.6</formula>
    </cfRule>
  </conditionalFormatting>
  <conditionalFormatting sqref="F5:F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F5:F1048576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>
    <tabColor theme="0" tint="-0.249977111117893"/>
    <pageSetUpPr fitToPage="1"/>
  </sheetPr>
  <dimension ref="A1:U845"/>
  <sheetViews>
    <sheetView showGridLines="0" showRowColHeaders="0" workbookViewId="0">
      <pane ySplit="6" topLeftCell="A7" activePane="bottomLeft" state="frozen"/>
      <selection activeCell="N30" sqref="N30"/>
      <selection pane="bottomLeft" sqref="A1:U1"/>
    </sheetView>
  </sheetViews>
  <sheetFormatPr defaultRowHeight="14.4" customHeight="1" x14ac:dyDescent="0.3"/>
  <cols>
    <col min="1" max="1" width="9.77734375" style="69" hidden="1" customWidth="1"/>
    <col min="2" max="2" width="28.33203125" style="69" hidden="1" customWidth="1"/>
    <col min="3" max="3" width="9" style="69" customWidth="1"/>
    <col min="4" max="4" width="18.77734375" style="108" customWidth="1"/>
    <col min="5" max="5" width="13.5546875" style="89" customWidth="1"/>
    <col min="6" max="6" width="6" style="69" bestFit="1" customWidth="1"/>
    <col min="7" max="7" width="8.77734375" style="69" customWidth="1"/>
    <col min="8" max="8" width="5" style="69" bestFit="1" customWidth="1"/>
    <col min="9" max="9" width="8.5546875" style="69" hidden="1" customWidth="1"/>
    <col min="10" max="10" width="25.77734375" style="69" customWidth="1"/>
    <col min="11" max="11" width="8.77734375" style="69" customWidth="1"/>
    <col min="12" max="12" width="6.33203125" style="90" bestFit="1" customWidth="1"/>
    <col min="13" max="13" width="11.109375" style="90" customWidth="1"/>
    <col min="14" max="14" width="7.77734375" style="69" customWidth="1"/>
    <col min="15" max="15" width="7.77734375" style="109" customWidth="1"/>
    <col min="16" max="16" width="11.109375" style="90" customWidth="1"/>
    <col min="17" max="17" width="5.44140625" style="91" bestFit="1" customWidth="1"/>
    <col min="18" max="18" width="7.77734375" style="69" customWidth="1"/>
    <col min="19" max="19" width="5.44140625" style="91" bestFit="1" customWidth="1"/>
    <col min="20" max="20" width="6.6640625" style="109" customWidth="1"/>
    <col min="21" max="21" width="5.44140625" style="91" bestFit="1" customWidth="1"/>
    <col min="22" max="16384" width="8.88671875" style="69"/>
  </cols>
  <sheetData>
    <row r="1" spans="1:21" ht="18.600000000000001" customHeight="1" thickBot="1" x14ac:dyDescent="0.4">
      <c r="A1" s="409" t="s">
        <v>271</v>
      </c>
      <c r="B1" s="383"/>
      <c r="C1" s="383"/>
      <c r="D1" s="383"/>
      <c r="E1" s="383"/>
      <c r="F1" s="383"/>
      <c r="G1" s="383"/>
      <c r="H1" s="383"/>
      <c r="I1" s="383"/>
      <c r="J1" s="383"/>
      <c r="K1" s="383"/>
      <c r="L1" s="383"/>
      <c r="M1" s="383"/>
      <c r="N1" s="383"/>
      <c r="O1" s="383"/>
      <c r="P1" s="383"/>
      <c r="Q1" s="383"/>
      <c r="R1" s="383"/>
      <c r="S1" s="383"/>
      <c r="T1" s="383"/>
      <c r="U1" s="383"/>
    </row>
    <row r="2" spans="1:21" ht="14.4" customHeight="1" thickBot="1" x14ac:dyDescent="0.35">
      <c r="A2" s="522" t="s">
        <v>290</v>
      </c>
      <c r="B2" s="87"/>
      <c r="C2" s="96"/>
      <c r="D2" s="96"/>
      <c r="E2" s="37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</row>
    <row r="3" spans="1:21" ht="14.4" customHeight="1" thickBot="1" x14ac:dyDescent="0.35">
      <c r="A3" s="434"/>
      <c r="B3" s="435"/>
      <c r="C3" s="435"/>
      <c r="D3" s="435"/>
      <c r="E3" s="435"/>
      <c r="F3" s="435"/>
      <c r="G3" s="435"/>
      <c r="H3" s="435"/>
      <c r="I3" s="435"/>
      <c r="J3" s="435"/>
      <c r="K3" s="436" t="s">
        <v>253</v>
      </c>
      <c r="L3" s="437"/>
      <c r="M3" s="100">
        <f>SUBTOTAL(9,M7:M1048576)</f>
        <v>550616.09000000043</v>
      </c>
      <c r="N3" s="100">
        <f>SUBTOTAL(9,N7:N1048576)</f>
        <v>3103</v>
      </c>
      <c r="O3" s="100">
        <f>SUBTOTAL(9,O7:O1048576)</f>
        <v>1203</v>
      </c>
      <c r="P3" s="100">
        <f>SUBTOTAL(9,P7:P1048576)</f>
        <v>236875.7899999998</v>
      </c>
      <c r="Q3" s="101">
        <f>IF(M3=0,0,P3/M3)</f>
        <v>0.43020135862720543</v>
      </c>
      <c r="R3" s="100">
        <f>SUBTOTAL(9,R7:R1048576)</f>
        <v>1756</v>
      </c>
      <c r="S3" s="101">
        <f>IF(N3=0,0,R3/N3)</f>
        <v>0.56590396390589748</v>
      </c>
      <c r="T3" s="100">
        <f>SUBTOTAL(9,T7:T1048576)</f>
        <v>641</v>
      </c>
      <c r="U3" s="102">
        <f>IF(O3=0,0,T3/O3)</f>
        <v>0.5328345802161264</v>
      </c>
    </row>
    <row r="4" spans="1:21" ht="14.4" customHeight="1" x14ac:dyDescent="0.3">
      <c r="A4" s="103"/>
      <c r="B4" s="104"/>
      <c r="C4" s="104"/>
      <c r="D4" s="105"/>
      <c r="E4" s="375"/>
      <c r="F4" s="104"/>
      <c r="G4" s="104"/>
      <c r="H4" s="104"/>
      <c r="I4" s="104"/>
      <c r="J4" s="104"/>
      <c r="K4" s="104"/>
      <c r="L4" s="104"/>
      <c r="M4" s="438" t="s">
        <v>19</v>
      </c>
      <c r="N4" s="439"/>
      <c r="O4" s="439"/>
      <c r="P4" s="440" t="s">
        <v>25</v>
      </c>
      <c r="Q4" s="439"/>
      <c r="R4" s="439"/>
      <c r="S4" s="439"/>
      <c r="T4" s="439"/>
      <c r="U4" s="441"/>
    </row>
    <row r="5" spans="1:21" ht="14.4" customHeight="1" thickBot="1" x14ac:dyDescent="0.35">
      <c r="A5" s="106"/>
      <c r="B5" s="107"/>
      <c r="C5" s="104"/>
      <c r="D5" s="105"/>
      <c r="E5" s="375"/>
      <c r="F5" s="104"/>
      <c r="G5" s="104"/>
      <c r="H5" s="104"/>
      <c r="I5" s="104"/>
      <c r="J5" s="104"/>
      <c r="K5" s="104"/>
      <c r="L5" s="104"/>
      <c r="M5" s="188" t="s">
        <v>26</v>
      </c>
      <c r="N5" s="189" t="s">
        <v>16</v>
      </c>
      <c r="O5" s="189" t="s">
        <v>24</v>
      </c>
      <c r="P5" s="431" t="s">
        <v>26</v>
      </c>
      <c r="Q5" s="432"/>
      <c r="R5" s="431" t="s">
        <v>16</v>
      </c>
      <c r="S5" s="432"/>
      <c r="T5" s="431" t="s">
        <v>24</v>
      </c>
      <c r="U5" s="433"/>
    </row>
    <row r="6" spans="1:21" s="89" customFormat="1" ht="14.4" customHeight="1" thickBot="1" x14ac:dyDescent="0.35">
      <c r="A6" s="621" t="s">
        <v>27</v>
      </c>
      <c r="B6" s="622" t="s">
        <v>8</v>
      </c>
      <c r="C6" s="621" t="s">
        <v>28</v>
      </c>
      <c r="D6" s="622" t="s">
        <v>9</v>
      </c>
      <c r="E6" s="622" t="s">
        <v>289</v>
      </c>
      <c r="F6" s="622" t="s">
        <v>29</v>
      </c>
      <c r="G6" s="622" t="s">
        <v>30</v>
      </c>
      <c r="H6" s="622" t="s">
        <v>11</v>
      </c>
      <c r="I6" s="622" t="s">
        <v>13</v>
      </c>
      <c r="J6" s="622" t="s">
        <v>14</v>
      </c>
      <c r="K6" s="622" t="s">
        <v>15</v>
      </c>
      <c r="L6" s="622" t="s">
        <v>31</v>
      </c>
      <c r="M6" s="623" t="s">
        <v>17</v>
      </c>
      <c r="N6" s="624" t="s">
        <v>32</v>
      </c>
      <c r="O6" s="624" t="s">
        <v>32</v>
      </c>
      <c r="P6" s="624" t="s">
        <v>17</v>
      </c>
      <c r="Q6" s="624" t="s">
        <v>5</v>
      </c>
      <c r="R6" s="624" t="s">
        <v>32</v>
      </c>
      <c r="S6" s="624" t="s">
        <v>5</v>
      </c>
      <c r="T6" s="624" t="s">
        <v>32</v>
      </c>
      <c r="U6" s="625" t="s">
        <v>5</v>
      </c>
    </row>
    <row r="7" spans="1:21" ht="14.4" customHeight="1" x14ac:dyDescent="0.3">
      <c r="A7" s="560">
        <v>50</v>
      </c>
      <c r="B7" s="561" t="s">
        <v>524</v>
      </c>
      <c r="C7" s="561">
        <v>89301501</v>
      </c>
      <c r="D7" s="626" t="s">
        <v>3085</v>
      </c>
      <c r="E7" s="627" t="s">
        <v>1969</v>
      </c>
      <c r="F7" s="561" t="s">
        <v>1961</v>
      </c>
      <c r="G7" s="561" t="s">
        <v>1982</v>
      </c>
      <c r="H7" s="561" t="s">
        <v>984</v>
      </c>
      <c r="I7" s="561" t="s">
        <v>1651</v>
      </c>
      <c r="J7" s="561" t="s">
        <v>995</v>
      </c>
      <c r="K7" s="561" t="s">
        <v>1652</v>
      </c>
      <c r="L7" s="562">
        <v>121.16</v>
      </c>
      <c r="M7" s="562">
        <v>242.32</v>
      </c>
      <c r="N7" s="561">
        <v>2</v>
      </c>
      <c r="O7" s="628">
        <v>1</v>
      </c>
      <c r="P7" s="562"/>
      <c r="Q7" s="582">
        <v>0</v>
      </c>
      <c r="R7" s="561"/>
      <c r="S7" s="582">
        <v>0</v>
      </c>
      <c r="T7" s="628"/>
      <c r="U7" s="612">
        <v>0</v>
      </c>
    </row>
    <row r="8" spans="1:21" ht="14.4" customHeight="1" x14ac:dyDescent="0.3">
      <c r="A8" s="566">
        <v>50</v>
      </c>
      <c r="B8" s="567" t="s">
        <v>524</v>
      </c>
      <c r="C8" s="567">
        <v>89301501</v>
      </c>
      <c r="D8" s="629" t="s">
        <v>3085</v>
      </c>
      <c r="E8" s="630" t="s">
        <v>1969</v>
      </c>
      <c r="F8" s="567" t="s">
        <v>1961</v>
      </c>
      <c r="G8" s="567" t="s">
        <v>1983</v>
      </c>
      <c r="H8" s="567" t="s">
        <v>523</v>
      </c>
      <c r="I8" s="567" t="s">
        <v>1984</v>
      </c>
      <c r="J8" s="567" t="s">
        <v>1098</v>
      </c>
      <c r="K8" s="567" t="s">
        <v>1985</v>
      </c>
      <c r="L8" s="568">
        <v>0</v>
      </c>
      <c r="M8" s="568">
        <v>0</v>
      </c>
      <c r="N8" s="567">
        <v>1</v>
      </c>
      <c r="O8" s="631">
        <v>0.5</v>
      </c>
      <c r="P8" s="568">
        <v>0</v>
      </c>
      <c r="Q8" s="583"/>
      <c r="R8" s="567">
        <v>1</v>
      </c>
      <c r="S8" s="583">
        <v>1</v>
      </c>
      <c r="T8" s="631">
        <v>0.5</v>
      </c>
      <c r="U8" s="613">
        <v>1</v>
      </c>
    </row>
    <row r="9" spans="1:21" ht="14.4" customHeight="1" x14ac:dyDescent="0.3">
      <c r="A9" s="566">
        <v>50</v>
      </c>
      <c r="B9" s="567" t="s">
        <v>524</v>
      </c>
      <c r="C9" s="567">
        <v>89301501</v>
      </c>
      <c r="D9" s="629" t="s">
        <v>3085</v>
      </c>
      <c r="E9" s="630" t="s">
        <v>1969</v>
      </c>
      <c r="F9" s="567" t="s">
        <v>1961</v>
      </c>
      <c r="G9" s="567" t="s">
        <v>1983</v>
      </c>
      <c r="H9" s="567" t="s">
        <v>984</v>
      </c>
      <c r="I9" s="567" t="s">
        <v>1986</v>
      </c>
      <c r="J9" s="567" t="s">
        <v>1094</v>
      </c>
      <c r="K9" s="567" t="s">
        <v>568</v>
      </c>
      <c r="L9" s="568">
        <v>0</v>
      </c>
      <c r="M9" s="568">
        <v>0</v>
      </c>
      <c r="N9" s="567">
        <v>1</v>
      </c>
      <c r="O9" s="631">
        <v>1</v>
      </c>
      <c r="P9" s="568">
        <v>0</v>
      </c>
      <c r="Q9" s="583"/>
      <c r="R9" s="567">
        <v>1</v>
      </c>
      <c r="S9" s="583">
        <v>1</v>
      </c>
      <c r="T9" s="631">
        <v>1</v>
      </c>
      <c r="U9" s="613">
        <v>1</v>
      </c>
    </row>
    <row r="10" spans="1:21" ht="14.4" customHeight="1" x14ac:dyDescent="0.3">
      <c r="A10" s="566">
        <v>50</v>
      </c>
      <c r="B10" s="567" t="s">
        <v>524</v>
      </c>
      <c r="C10" s="567">
        <v>89301501</v>
      </c>
      <c r="D10" s="629" t="s">
        <v>3085</v>
      </c>
      <c r="E10" s="630" t="s">
        <v>1969</v>
      </c>
      <c r="F10" s="567" t="s">
        <v>1961</v>
      </c>
      <c r="G10" s="567" t="s">
        <v>1983</v>
      </c>
      <c r="H10" s="567" t="s">
        <v>523</v>
      </c>
      <c r="I10" s="567" t="s">
        <v>1987</v>
      </c>
      <c r="J10" s="567" t="s">
        <v>1988</v>
      </c>
      <c r="K10" s="567" t="s">
        <v>568</v>
      </c>
      <c r="L10" s="568">
        <v>60.92</v>
      </c>
      <c r="M10" s="568">
        <v>60.92</v>
      </c>
      <c r="N10" s="567">
        <v>1</v>
      </c>
      <c r="O10" s="631">
        <v>1</v>
      </c>
      <c r="P10" s="568"/>
      <c r="Q10" s="583">
        <v>0</v>
      </c>
      <c r="R10" s="567"/>
      <c r="S10" s="583">
        <v>0</v>
      </c>
      <c r="T10" s="631"/>
      <c r="U10" s="613">
        <v>0</v>
      </c>
    </row>
    <row r="11" spans="1:21" ht="14.4" customHeight="1" x14ac:dyDescent="0.3">
      <c r="A11" s="566">
        <v>50</v>
      </c>
      <c r="B11" s="567" t="s">
        <v>524</v>
      </c>
      <c r="C11" s="567">
        <v>89301501</v>
      </c>
      <c r="D11" s="629" t="s">
        <v>3085</v>
      </c>
      <c r="E11" s="630" t="s">
        <v>1969</v>
      </c>
      <c r="F11" s="567" t="s">
        <v>1961</v>
      </c>
      <c r="G11" s="567" t="s">
        <v>1989</v>
      </c>
      <c r="H11" s="567" t="s">
        <v>523</v>
      </c>
      <c r="I11" s="567" t="s">
        <v>1990</v>
      </c>
      <c r="J11" s="567" t="s">
        <v>1716</v>
      </c>
      <c r="K11" s="567" t="s">
        <v>1991</v>
      </c>
      <c r="L11" s="568">
        <v>0</v>
      </c>
      <c r="M11" s="568">
        <v>0</v>
      </c>
      <c r="N11" s="567">
        <v>1</v>
      </c>
      <c r="O11" s="631">
        <v>0.5</v>
      </c>
      <c r="P11" s="568"/>
      <c r="Q11" s="583"/>
      <c r="R11" s="567"/>
      <c r="S11" s="583">
        <v>0</v>
      </c>
      <c r="T11" s="631"/>
      <c r="U11" s="613">
        <v>0</v>
      </c>
    </row>
    <row r="12" spans="1:21" ht="14.4" customHeight="1" x14ac:dyDescent="0.3">
      <c r="A12" s="566">
        <v>50</v>
      </c>
      <c r="B12" s="567" t="s">
        <v>524</v>
      </c>
      <c r="C12" s="567">
        <v>89301501</v>
      </c>
      <c r="D12" s="629" t="s">
        <v>3085</v>
      </c>
      <c r="E12" s="630" t="s">
        <v>1969</v>
      </c>
      <c r="F12" s="567" t="s">
        <v>1961</v>
      </c>
      <c r="G12" s="567" t="s">
        <v>1989</v>
      </c>
      <c r="H12" s="567" t="s">
        <v>523</v>
      </c>
      <c r="I12" s="567" t="s">
        <v>1992</v>
      </c>
      <c r="J12" s="567" t="s">
        <v>1716</v>
      </c>
      <c r="K12" s="567" t="s">
        <v>1044</v>
      </c>
      <c r="L12" s="568">
        <v>0</v>
      </c>
      <c r="M12" s="568">
        <v>0</v>
      </c>
      <c r="N12" s="567">
        <v>1</v>
      </c>
      <c r="O12" s="631">
        <v>0.5</v>
      </c>
      <c r="P12" s="568"/>
      <c r="Q12" s="583"/>
      <c r="R12" s="567"/>
      <c r="S12" s="583">
        <v>0</v>
      </c>
      <c r="T12" s="631"/>
      <c r="U12" s="613">
        <v>0</v>
      </c>
    </row>
    <row r="13" spans="1:21" ht="14.4" customHeight="1" x14ac:dyDescent="0.3">
      <c r="A13" s="566">
        <v>50</v>
      </c>
      <c r="B13" s="567" t="s">
        <v>524</v>
      </c>
      <c r="C13" s="567">
        <v>89301501</v>
      </c>
      <c r="D13" s="629" t="s">
        <v>3085</v>
      </c>
      <c r="E13" s="630" t="s">
        <v>1969</v>
      </c>
      <c r="F13" s="567" t="s">
        <v>1961</v>
      </c>
      <c r="G13" s="567" t="s">
        <v>1989</v>
      </c>
      <c r="H13" s="567" t="s">
        <v>523</v>
      </c>
      <c r="I13" s="567" t="s">
        <v>1993</v>
      </c>
      <c r="J13" s="567" t="s">
        <v>1073</v>
      </c>
      <c r="K13" s="567" t="s">
        <v>1994</v>
      </c>
      <c r="L13" s="568">
        <v>0</v>
      </c>
      <c r="M13" s="568">
        <v>0</v>
      </c>
      <c r="N13" s="567">
        <v>1</v>
      </c>
      <c r="O13" s="631">
        <v>0.5</v>
      </c>
      <c r="P13" s="568"/>
      <c r="Q13" s="583"/>
      <c r="R13" s="567"/>
      <c r="S13" s="583">
        <v>0</v>
      </c>
      <c r="T13" s="631"/>
      <c r="U13" s="613">
        <v>0</v>
      </c>
    </row>
    <row r="14" spans="1:21" ht="14.4" customHeight="1" x14ac:dyDescent="0.3">
      <c r="A14" s="566">
        <v>50</v>
      </c>
      <c r="B14" s="567" t="s">
        <v>524</v>
      </c>
      <c r="C14" s="567">
        <v>89301501</v>
      </c>
      <c r="D14" s="629" t="s">
        <v>3085</v>
      </c>
      <c r="E14" s="630" t="s">
        <v>1969</v>
      </c>
      <c r="F14" s="567" t="s">
        <v>1961</v>
      </c>
      <c r="G14" s="567" t="s">
        <v>1989</v>
      </c>
      <c r="H14" s="567" t="s">
        <v>523</v>
      </c>
      <c r="I14" s="567" t="s">
        <v>1995</v>
      </c>
      <c r="J14" s="567" t="s">
        <v>1073</v>
      </c>
      <c r="K14" s="567" t="s">
        <v>1996</v>
      </c>
      <c r="L14" s="568">
        <v>0</v>
      </c>
      <c r="M14" s="568">
        <v>0</v>
      </c>
      <c r="N14" s="567">
        <v>2</v>
      </c>
      <c r="O14" s="631">
        <v>1.5</v>
      </c>
      <c r="P14" s="568"/>
      <c r="Q14" s="583"/>
      <c r="R14" s="567"/>
      <c r="S14" s="583">
        <v>0</v>
      </c>
      <c r="T14" s="631"/>
      <c r="U14" s="613">
        <v>0</v>
      </c>
    </row>
    <row r="15" spans="1:21" ht="14.4" customHeight="1" x14ac:dyDescent="0.3">
      <c r="A15" s="566">
        <v>50</v>
      </c>
      <c r="B15" s="567" t="s">
        <v>524</v>
      </c>
      <c r="C15" s="567">
        <v>89301501</v>
      </c>
      <c r="D15" s="629" t="s">
        <v>3085</v>
      </c>
      <c r="E15" s="630" t="s">
        <v>1969</v>
      </c>
      <c r="F15" s="567" t="s">
        <v>1961</v>
      </c>
      <c r="G15" s="567" t="s">
        <v>1989</v>
      </c>
      <c r="H15" s="567" t="s">
        <v>523</v>
      </c>
      <c r="I15" s="567" t="s">
        <v>1997</v>
      </c>
      <c r="J15" s="567" t="s">
        <v>1998</v>
      </c>
      <c r="K15" s="567" t="s">
        <v>582</v>
      </c>
      <c r="L15" s="568">
        <v>262.33999999999997</v>
      </c>
      <c r="M15" s="568">
        <v>262.33999999999997</v>
      </c>
      <c r="N15" s="567">
        <v>1</v>
      </c>
      <c r="O15" s="631">
        <v>0.5</v>
      </c>
      <c r="P15" s="568"/>
      <c r="Q15" s="583">
        <v>0</v>
      </c>
      <c r="R15" s="567"/>
      <c r="S15" s="583">
        <v>0</v>
      </c>
      <c r="T15" s="631"/>
      <c r="U15" s="613">
        <v>0</v>
      </c>
    </row>
    <row r="16" spans="1:21" ht="14.4" customHeight="1" x14ac:dyDescent="0.3">
      <c r="A16" s="566">
        <v>50</v>
      </c>
      <c r="B16" s="567" t="s">
        <v>524</v>
      </c>
      <c r="C16" s="567">
        <v>89301501</v>
      </c>
      <c r="D16" s="629" t="s">
        <v>3085</v>
      </c>
      <c r="E16" s="630" t="s">
        <v>1969</v>
      </c>
      <c r="F16" s="567" t="s">
        <v>1961</v>
      </c>
      <c r="G16" s="567" t="s">
        <v>1989</v>
      </c>
      <c r="H16" s="567" t="s">
        <v>984</v>
      </c>
      <c r="I16" s="567" t="s">
        <v>1717</v>
      </c>
      <c r="J16" s="567" t="s">
        <v>1073</v>
      </c>
      <c r="K16" s="567" t="s">
        <v>1085</v>
      </c>
      <c r="L16" s="568">
        <v>349.67</v>
      </c>
      <c r="M16" s="568">
        <v>1748.35</v>
      </c>
      <c r="N16" s="567">
        <v>5</v>
      </c>
      <c r="O16" s="631">
        <v>3</v>
      </c>
      <c r="P16" s="568">
        <v>699.34</v>
      </c>
      <c r="Q16" s="583">
        <v>0.4</v>
      </c>
      <c r="R16" s="567">
        <v>2</v>
      </c>
      <c r="S16" s="583">
        <v>0.4</v>
      </c>
      <c r="T16" s="631">
        <v>1</v>
      </c>
      <c r="U16" s="613">
        <v>0.33333333333333331</v>
      </c>
    </row>
    <row r="17" spans="1:21" ht="14.4" customHeight="1" x14ac:dyDescent="0.3">
      <c r="A17" s="566">
        <v>50</v>
      </c>
      <c r="B17" s="567" t="s">
        <v>524</v>
      </c>
      <c r="C17" s="567">
        <v>89301501</v>
      </c>
      <c r="D17" s="629" t="s">
        <v>3085</v>
      </c>
      <c r="E17" s="630" t="s">
        <v>1969</v>
      </c>
      <c r="F17" s="567" t="s">
        <v>1961</v>
      </c>
      <c r="G17" s="567" t="s">
        <v>1999</v>
      </c>
      <c r="H17" s="567" t="s">
        <v>523</v>
      </c>
      <c r="I17" s="567" t="s">
        <v>1671</v>
      </c>
      <c r="J17" s="567" t="s">
        <v>1672</v>
      </c>
      <c r="K17" s="567" t="s">
        <v>1673</v>
      </c>
      <c r="L17" s="568">
        <v>31.43</v>
      </c>
      <c r="M17" s="568">
        <v>62.86</v>
      </c>
      <c r="N17" s="567">
        <v>2</v>
      </c>
      <c r="O17" s="631">
        <v>1</v>
      </c>
      <c r="P17" s="568"/>
      <c r="Q17" s="583">
        <v>0</v>
      </c>
      <c r="R17" s="567"/>
      <c r="S17" s="583">
        <v>0</v>
      </c>
      <c r="T17" s="631"/>
      <c r="U17" s="613">
        <v>0</v>
      </c>
    </row>
    <row r="18" spans="1:21" ht="14.4" customHeight="1" x14ac:dyDescent="0.3">
      <c r="A18" s="566">
        <v>50</v>
      </c>
      <c r="B18" s="567" t="s">
        <v>524</v>
      </c>
      <c r="C18" s="567">
        <v>89301501</v>
      </c>
      <c r="D18" s="629" t="s">
        <v>3085</v>
      </c>
      <c r="E18" s="630" t="s">
        <v>1969</v>
      </c>
      <c r="F18" s="567" t="s">
        <v>1961</v>
      </c>
      <c r="G18" s="567" t="s">
        <v>1999</v>
      </c>
      <c r="H18" s="567" t="s">
        <v>523</v>
      </c>
      <c r="I18" s="567" t="s">
        <v>2000</v>
      </c>
      <c r="J18" s="567" t="s">
        <v>2001</v>
      </c>
      <c r="K18" s="567" t="s">
        <v>1237</v>
      </c>
      <c r="L18" s="568">
        <v>41.89</v>
      </c>
      <c r="M18" s="568">
        <v>41.89</v>
      </c>
      <c r="N18" s="567">
        <v>1</v>
      </c>
      <c r="O18" s="631">
        <v>0.5</v>
      </c>
      <c r="P18" s="568"/>
      <c r="Q18" s="583">
        <v>0</v>
      </c>
      <c r="R18" s="567"/>
      <c r="S18" s="583">
        <v>0</v>
      </c>
      <c r="T18" s="631"/>
      <c r="U18" s="613">
        <v>0</v>
      </c>
    </row>
    <row r="19" spans="1:21" ht="14.4" customHeight="1" x14ac:dyDescent="0.3">
      <c r="A19" s="566">
        <v>50</v>
      </c>
      <c r="B19" s="567" t="s">
        <v>524</v>
      </c>
      <c r="C19" s="567">
        <v>89301501</v>
      </c>
      <c r="D19" s="629" t="s">
        <v>3085</v>
      </c>
      <c r="E19" s="630" t="s">
        <v>1969</v>
      </c>
      <c r="F19" s="567" t="s">
        <v>1961</v>
      </c>
      <c r="G19" s="567" t="s">
        <v>1999</v>
      </c>
      <c r="H19" s="567" t="s">
        <v>984</v>
      </c>
      <c r="I19" s="567" t="s">
        <v>1674</v>
      </c>
      <c r="J19" s="567" t="s">
        <v>1038</v>
      </c>
      <c r="K19" s="567" t="s">
        <v>551</v>
      </c>
      <c r="L19" s="568">
        <v>44.89</v>
      </c>
      <c r="M19" s="568">
        <v>314.23</v>
      </c>
      <c r="N19" s="567">
        <v>7</v>
      </c>
      <c r="O19" s="631">
        <v>3.5</v>
      </c>
      <c r="P19" s="568">
        <v>89.78</v>
      </c>
      <c r="Q19" s="583">
        <v>0.2857142857142857</v>
      </c>
      <c r="R19" s="567">
        <v>2</v>
      </c>
      <c r="S19" s="583">
        <v>0.2857142857142857</v>
      </c>
      <c r="T19" s="631">
        <v>1</v>
      </c>
      <c r="U19" s="613">
        <v>0.2857142857142857</v>
      </c>
    </row>
    <row r="20" spans="1:21" ht="14.4" customHeight="1" x14ac:dyDescent="0.3">
      <c r="A20" s="566">
        <v>50</v>
      </c>
      <c r="B20" s="567" t="s">
        <v>524</v>
      </c>
      <c r="C20" s="567">
        <v>89301501</v>
      </c>
      <c r="D20" s="629" t="s">
        <v>3085</v>
      </c>
      <c r="E20" s="630" t="s">
        <v>1969</v>
      </c>
      <c r="F20" s="567" t="s">
        <v>1961</v>
      </c>
      <c r="G20" s="567" t="s">
        <v>2002</v>
      </c>
      <c r="H20" s="567" t="s">
        <v>523</v>
      </c>
      <c r="I20" s="567" t="s">
        <v>2003</v>
      </c>
      <c r="J20" s="567" t="s">
        <v>2004</v>
      </c>
      <c r="K20" s="567" t="s">
        <v>2005</v>
      </c>
      <c r="L20" s="568">
        <v>36.89</v>
      </c>
      <c r="M20" s="568">
        <v>73.78</v>
      </c>
      <c r="N20" s="567">
        <v>2</v>
      </c>
      <c r="O20" s="631">
        <v>1</v>
      </c>
      <c r="P20" s="568"/>
      <c r="Q20" s="583">
        <v>0</v>
      </c>
      <c r="R20" s="567"/>
      <c r="S20" s="583">
        <v>0</v>
      </c>
      <c r="T20" s="631"/>
      <c r="U20" s="613">
        <v>0</v>
      </c>
    </row>
    <row r="21" spans="1:21" ht="14.4" customHeight="1" x14ac:dyDescent="0.3">
      <c r="A21" s="566">
        <v>50</v>
      </c>
      <c r="B21" s="567" t="s">
        <v>524</v>
      </c>
      <c r="C21" s="567">
        <v>89301501</v>
      </c>
      <c r="D21" s="629" t="s">
        <v>3085</v>
      </c>
      <c r="E21" s="630" t="s">
        <v>1969</v>
      </c>
      <c r="F21" s="567" t="s">
        <v>1961</v>
      </c>
      <c r="G21" s="567" t="s">
        <v>2006</v>
      </c>
      <c r="H21" s="567" t="s">
        <v>523</v>
      </c>
      <c r="I21" s="567" t="s">
        <v>2007</v>
      </c>
      <c r="J21" s="567" t="s">
        <v>2008</v>
      </c>
      <c r="K21" s="567" t="s">
        <v>2009</v>
      </c>
      <c r="L21" s="568">
        <v>128.9</v>
      </c>
      <c r="M21" s="568">
        <v>128.9</v>
      </c>
      <c r="N21" s="567">
        <v>1</v>
      </c>
      <c r="O21" s="631">
        <v>1</v>
      </c>
      <c r="P21" s="568"/>
      <c r="Q21" s="583">
        <v>0</v>
      </c>
      <c r="R21" s="567"/>
      <c r="S21" s="583">
        <v>0</v>
      </c>
      <c r="T21" s="631"/>
      <c r="U21" s="613">
        <v>0</v>
      </c>
    </row>
    <row r="22" spans="1:21" ht="14.4" customHeight="1" x14ac:dyDescent="0.3">
      <c r="A22" s="566">
        <v>50</v>
      </c>
      <c r="B22" s="567" t="s">
        <v>524</v>
      </c>
      <c r="C22" s="567">
        <v>89301501</v>
      </c>
      <c r="D22" s="629" t="s">
        <v>3085</v>
      </c>
      <c r="E22" s="630" t="s">
        <v>1969</v>
      </c>
      <c r="F22" s="567" t="s">
        <v>1961</v>
      </c>
      <c r="G22" s="567" t="s">
        <v>2010</v>
      </c>
      <c r="H22" s="567" t="s">
        <v>523</v>
      </c>
      <c r="I22" s="567" t="s">
        <v>2011</v>
      </c>
      <c r="J22" s="567" t="s">
        <v>2012</v>
      </c>
      <c r="K22" s="567" t="s">
        <v>2013</v>
      </c>
      <c r="L22" s="568">
        <v>0</v>
      </c>
      <c r="M22" s="568">
        <v>0</v>
      </c>
      <c r="N22" s="567">
        <v>3</v>
      </c>
      <c r="O22" s="631">
        <v>2</v>
      </c>
      <c r="P22" s="568">
        <v>0</v>
      </c>
      <c r="Q22" s="583"/>
      <c r="R22" s="567">
        <v>1</v>
      </c>
      <c r="S22" s="583">
        <v>0.33333333333333331</v>
      </c>
      <c r="T22" s="631">
        <v>1</v>
      </c>
      <c r="U22" s="613">
        <v>0.5</v>
      </c>
    </row>
    <row r="23" spans="1:21" ht="14.4" customHeight="1" x14ac:dyDescent="0.3">
      <c r="A23" s="566">
        <v>50</v>
      </c>
      <c r="B23" s="567" t="s">
        <v>524</v>
      </c>
      <c r="C23" s="567">
        <v>89301501</v>
      </c>
      <c r="D23" s="629" t="s">
        <v>3085</v>
      </c>
      <c r="E23" s="630" t="s">
        <v>1969</v>
      </c>
      <c r="F23" s="567" t="s">
        <v>1961</v>
      </c>
      <c r="G23" s="567" t="s">
        <v>2010</v>
      </c>
      <c r="H23" s="567" t="s">
        <v>523</v>
      </c>
      <c r="I23" s="567" t="s">
        <v>2014</v>
      </c>
      <c r="J23" s="567" t="s">
        <v>2012</v>
      </c>
      <c r="K23" s="567" t="s">
        <v>2015</v>
      </c>
      <c r="L23" s="568">
        <v>58.23</v>
      </c>
      <c r="M23" s="568">
        <v>58.23</v>
      </c>
      <c r="N23" s="567">
        <v>1</v>
      </c>
      <c r="O23" s="631">
        <v>0.5</v>
      </c>
      <c r="P23" s="568"/>
      <c r="Q23" s="583">
        <v>0</v>
      </c>
      <c r="R23" s="567"/>
      <c r="S23" s="583">
        <v>0</v>
      </c>
      <c r="T23" s="631"/>
      <c r="U23" s="613">
        <v>0</v>
      </c>
    </row>
    <row r="24" spans="1:21" ht="14.4" customHeight="1" x14ac:dyDescent="0.3">
      <c r="A24" s="566">
        <v>50</v>
      </c>
      <c r="B24" s="567" t="s">
        <v>524</v>
      </c>
      <c r="C24" s="567">
        <v>89301501</v>
      </c>
      <c r="D24" s="629" t="s">
        <v>3085</v>
      </c>
      <c r="E24" s="630" t="s">
        <v>1969</v>
      </c>
      <c r="F24" s="567" t="s">
        <v>1961</v>
      </c>
      <c r="G24" s="567" t="s">
        <v>2016</v>
      </c>
      <c r="H24" s="567" t="s">
        <v>523</v>
      </c>
      <c r="I24" s="567" t="s">
        <v>2017</v>
      </c>
      <c r="J24" s="567" t="s">
        <v>569</v>
      </c>
      <c r="K24" s="567" t="s">
        <v>2018</v>
      </c>
      <c r="L24" s="568">
        <v>0</v>
      </c>
      <c r="M24" s="568">
        <v>0</v>
      </c>
      <c r="N24" s="567">
        <v>1</v>
      </c>
      <c r="O24" s="631">
        <v>0.5</v>
      </c>
      <c r="P24" s="568"/>
      <c r="Q24" s="583"/>
      <c r="R24" s="567"/>
      <c r="S24" s="583">
        <v>0</v>
      </c>
      <c r="T24" s="631"/>
      <c r="U24" s="613">
        <v>0</v>
      </c>
    </row>
    <row r="25" spans="1:21" ht="14.4" customHeight="1" x14ac:dyDescent="0.3">
      <c r="A25" s="566">
        <v>50</v>
      </c>
      <c r="B25" s="567" t="s">
        <v>524</v>
      </c>
      <c r="C25" s="567">
        <v>89301501</v>
      </c>
      <c r="D25" s="629" t="s">
        <v>3085</v>
      </c>
      <c r="E25" s="630" t="s">
        <v>1969</v>
      </c>
      <c r="F25" s="567" t="s">
        <v>1961</v>
      </c>
      <c r="G25" s="567" t="s">
        <v>2016</v>
      </c>
      <c r="H25" s="567" t="s">
        <v>523</v>
      </c>
      <c r="I25" s="567" t="s">
        <v>1661</v>
      </c>
      <c r="J25" s="567" t="s">
        <v>569</v>
      </c>
      <c r="K25" s="567" t="s">
        <v>570</v>
      </c>
      <c r="L25" s="568">
        <v>42.18</v>
      </c>
      <c r="M25" s="568">
        <v>42.18</v>
      </c>
      <c r="N25" s="567">
        <v>1</v>
      </c>
      <c r="O25" s="631">
        <v>0.5</v>
      </c>
      <c r="P25" s="568">
        <v>42.18</v>
      </c>
      <c r="Q25" s="583">
        <v>1</v>
      </c>
      <c r="R25" s="567">
        <v>1</v>
      </c>
      <c r="S25" s="583">
        <v>1</v>
      </c>
      <c r="T25" s="631">
        <v>0.5</v>
      </c>
      <c r="U25" s="613">
        <v>1</v>
      </c>
    </row>
    <row r="26" spans="1:21" ht="14.4" customHeight="1" x14ac:dyDescent="0.3">
      <c r="A26" s="566">
        <v>50</v>
      </c>
      <c r="B26" s="567" t="s">
        <v>524</v>
      </c>
      <c r="C26" s="567">
        <v>89301501</v>
      </c>
      <c r="D26" s="629" t="s">
        <v>3085</v>
      </c>
      <c r="E26" s="630" t="s">
        <v>1969</v>
      </c>
      <c r="F26" s="567" t="s">
        <v>1961</v>
      </c>
      <c r="G26" s="567" t="s">
        <v>2019</v>
      </c>
      <c r="H26" s="567" t="s">
        <v>523</v>
      </c>
      <c r="I26" s="567" t="s">
        <v>1644</v>
      </c>
      <c r="J26" s="567" t="s">
        <v>588</v>
      </c>
      <c r="K26" s="567" t="s">
        <v>589</v>
      </c>
      <c r="L26" s="568">
        <v>387.2</v>
      </c>
      <c r="M26" s="568">
        <v>387.2</v>
      </c>
      <c r="N26" s="567">
        <v>1</v>
      </c>
      <c r="O26" s="631">
        <v>0.5</v>
      </c>
      <c r="P26" s="568"/>
      <c r="Q26" s="583">
        <v>0</v>
      </c>
      <c r="R26" s="567"/>
      <c r="S26" s="583">
        <v>0</v>
      </c>
      <c r="T26" s="631"/>
      <c r="U26" s="613">
        <v>0</v>
      </c>
    </row>
    <row r="27" spans="1:21" ht="14.4" customHeight="1" x14ac:dyDescent="0.3">
      <c r="A27" s="566">
        <v>50</v>
      </c>
      <c r="B27" s="567" t="s">
        <v>524</v>
      </c>
      <c r="C27" s="567">
        <v>89301501</v>
      </c>
      <c r="D27" s="629" t="s">
        <v>3085</v>
      </c>
      <c r="E27" s="630" t="s">
        <v>1969</v>
      </c>
      <c r="F27" s="567" t="s">
        <v>1961</v>
      </c>
      <c r="G27" s="567" t="s">
        <v>2019</v>
      </c>
      <c r="H27" s="567" t="s">
        <v>523</v>
      </c>
      <c r="I27" s="567" t="s">
        <v>2020</v>
      </c>
      <c r="J27" s="567" t="s">
        <v>588</v>
      </c>
      <c r="K27" s="567" t="s">
        <v>1102</v>
      </c>
      <c r="L27" s="568">
        <v>0</v>
      </c>
      <c r="M27" s="568">
        <v>0</v>
      </c>
      <c r="N27" s="567">
        <v>2</v>
      </c>
      <c r="O27" s="631">
        <v>1</v>
      </c>
      <c r="P27" s="568"/>
      <c r="Q27" s="583"/>
      <c r="R27" s="567"/>
      <c r="S27" s="583">
        <v>0</v>
      </c>
      <c r="T27" s="631"/>
      <c r="U27" s="613">
        <v>0</v>
      </c>
    </row>
    <row r="28" spans="1:21" ht="14.4" customHeight="1" x14ac:dyDescent="0.3">
      <c r="A28" s="566">
        <v>50</v>
      </c>
      <c r="B28" s="567" t="s">
        <v>524</v>
      </c>
      <c r="C28" s="567">
        <v>89301501</v>
      </c>
      <c r="D28" s="629" t="s">
        <v>3085</v>
      </c>
      <c r="E28" s="630" t="s">
        <v>1969</v>
      </c>
      <c r="F28" s="567" t="s">
        <v>1961</v>
      </c>
      <c r="G28" s="567" t="s">
        <v>2019</v>
      </c>
      <c r="H28" s="567" t="s">
        <v>523</v>
      </c>
      <c r="I28" s="567" t="s">
        <v>2021</v>
      </c>
      <c r="J28" s="567" t="s">
        <v>588</v>
      </c>
      <c r="K28" s="567" t="s">
        <v>2022</v>
      </c>
      <c r="L28" s="568">
        <v>0</v>
      </c>
      <c r="M28" s="568">
        <v>0</v>
      </c>
      <c r="N28" s="567">
        <v>1</v>
      </c>
      <c r="O28" s="631">
        <v>0.5</v>
      </c>
      <c r="P28" s="568"/>
      <c r="Q28" s="583"/>
      <c r="R28" s="567"/>
      <c r="S28" s="583">
        <v>0</v>
      </c>
      <c r="T28" s="631"/>
      <c r="U28" s="613">
        <v>0</v>
      </c>
    </row>
    <row r="29" spans="1:21" ht="14.4" customHeight="1" x14ac:dyDescent="0.3">
      <c r="A29" s="566">
        <v>50</v>
      </c>
      <c r="B29" s="567" t="s">
        <v>524</v>
      </c>
      <c r="C29" s="567">
        <v>89301501</v>
      </c>
      <c r="D29" s="629" t="s">
        <v>3085</v>
      </c>
      <c r="E29" s="630" t="s">
        <v>1969</v>
      </c>
      <c r="F29" s="567" t="s">
        <v>1961</v>
      </c>
      <c r="G29" s="567" t="s">
        <v>2019</v>
      </c>
      <c r="H29" s="567" t="s">
        <v>523</v>
      </c>
      <c r="I29" s="567" t="s">
        <v>2023</v>
      </c>
      <c r="J29" s="567" t="s">
        <v>588</v>
      </c>
      <c r="K29" s="567" t="s">
        <v>2024</v>
      </c>
      <c r="L29" s="568">
        <v>0</v>
      </c>
      <c r="M29" s="568">
        <v>0</v>
      </c>
      <c r="N29" s="567">
        <v>1</v>
      </c>
      <c r="O29" s="631">
        <v>0.5</v>
      </c>
      <c r="P29" s="568"/>
      <c r="Q29" s="583"/>
      <c r="R29" s="567"/>
      <c r="S29" s="583">
        <v>0</v>
      </c>
      <c r="T29" s="631"/>
      <c r="U29" s="613">
        <v>0</v>
      </c>
    </row>
    <row r="30" spans="1:21" ht="14.4" customHeight="1" x14ac:dyDescent="0.3">
      <c r="A30" s="566">
        <v>50</v>
      </c>
      <c r="B30" s="567" t="s">
        <v>524</v>
      </c>
      <c r="C30" s="567">
        <v>89301501</v>
      </c>
      <c r="D30" s="629" t="s">
        <v>3085</v>
      </c>
      <c r="E30" s="630" t="s">
        <v>1969</v>
      </c>
      <c r="F30" s="567" t="s">
        <v>1961</v>
      </c>
      <c r="G30" s="567" t="s">
        <v>2019</v>
      </c>
      <c r="H30" s="567" t="s">
        <v>984</v>
      </c>
      <c r="I30" s="567" t="s">
        <v>1645</v>
      </c>
      <c r="J30" s="567" t="s">
        <v>1101</v>
      </c>
      <c r="K30" s="567" t="s">
        <v>1102</v>
      </c>
      <c r="L30" s="568">
        <v>414.85</v>
      </c>
      <c r="M30" s="568">
        <v>414.85</v>
      </c>
      <c r="N30" s="567">
        <v>1</v>
      </c>
      <c r="O30" s="631">
        <v>0.5</v>
      </c>
      <c r="P30" s="568"/>
      <c r="Q30" s="583">
        <v>0</v>
      </c>
      <c r="R30" s="567"/>
      <c r="S30" s="583">
        <v>0</v>
      </c>
      <c r="T30" s="631"/>
      <c r="U30" s="613">
        <v>0</v>
      </c>
    </row>
    <row r="31" spans="1:21" ht="14.4" customHeight="1" x14ac:dyDescent="0.3">
      <c r="A31" s="566">
        <v>50</v>
      </c>
      <c r="B31" s="567" t="s">
        <v>524</v>
      </c>
      <c r="C31" s="567">
        <v>89301501</v>
      </c>
      <c r="D31" s="629" t="s">
        <v>3085</v>
      </c>
      <c r="E31" s="630" t="s">
        <v>1969</v>
      </c>
      <c r="F31" s="567" t="s">
        <v>1961</v>
      </c>
      <c r="G31" s="567" t="s">
        <v>2019</v>
      </c>
      <c r="H31" s="567" t="s">
        <v>523</v>
      </c>
      <c r="I31" s="567" t="s">
        <v>2025</v>
      </c>
      <c r="J31" s="567" t="s">
        <v>2026</v>
      </c>
      <c r="K31" s="567" t="s">
        <v>2027</v>
      </c>
      <c r="L31" s="568">
        <v>0</v>
      </c>
      <c r="M31" s="568">
        <v>0</v>
      </c>
      <c r="N31" s="567">
        <v>1</v>
      </c>
      <c r="O31" s="631">
        <v>0.5</v>
      </c>
      <c r="P31" s="568"/>
      <c r="Q31" s="583"/>
      <c r="R31" s="567"/>
      <c r="S31" s="583">
        <v>0</v>
      </c>
      <c r="T31" s="631"/>
      <c r="U31" s="613">
        <v>0</v>
      </c>
    </row>
    <row r="32" spans="1:21" ht="14.4" customHeight="1" x14ac:dyDescent="0.3">
      <c r="A32" s="566">
        <v>50</v>
      </c>
      <c r="B32" s="567" t="s">
        <v>524</v>
      </c>
      <c r="C32" s="567">
        <v>89301501</v>
      </c>
      <c r="D32" s="629" t="s">
        <v>3085</v>
      </c>
      <c r="E32" s="630" t="s">
        <v>1969</v>
      </c>
      <c r="F32" s="567" t="s">
        <v>1961</v>
      </c>
      <c r="G32" s="567" t="s">
        <v>2019</v>
      </c>
      <c r="H32" s="567" t="s">
        <v>523</v>
      </c>
      <c r="I32" s="567" t="s">
        <v>2028</v>
      </c>
      <c r="J32" s="567" t="s">
        <v>2029</v>
      </c>
      <c r="K32" s="567" t="s">
        <v>1102</v>
      </c>
      <c r="L32" s="568">
        <v>497.53</v>
      </c>
      <c r="M32" s="568">
        <v>497.53</v>
      </c>
      <c r="N32" s="567">
        <v>1</v>
      </c>
      <c r="O32" s="631">
        <v>0.5</v>
      </c>
      <c r="P32" s="568"/>
      <c r="Q32" s="583">
        <v>0</v>
      </c>
      <c r="R32" s="567"/>
      <c r="S32" s="583">
        <v>0</v>
      </c>
      <c r="T32" s="631"/>
      <c r="U32" s="613">
        <v>0</v>
      </c>
    </row>
    <row r="33" spans="1:21" ht="14.4" customHeight="1" x14ac:dyDescent="0.3">
      <c r="A33" s="566">
        <v>50</v>
      </c>
      <c r="B33" s="567" t="s">
        <v>524</v>
      </c>
      <c r="C33" s="567">
        <v>89301501</v>
      </c>
      <c r="D33" s="629" t="s">
        <v>3085</v>
      </c>
      <c r="E33" s="630" t="s">
        <v>1969</v>
      </c>
      <c r="F33" s="567" t="s">
        <v>1961</v>
      </c>
      <c r="G33" s="567" t="s">
        <v>2030</v>
      </c>
      <c r="H33" s="567" t="s">
        <v>523</v>
      </c>
      <c r="I33" s="567" t="s">
        <v>2031</v>
      </c>
      <c r="J33" s="567" t="s">
        <v>2032</v>
      </c>
      <c r="K33" s="567" t="s">
        <v>2033</v>
      </c>
      <c r="L33" s="568">
        <v>0</v>
      </c>
      <c r="M33" s="568">
        <v>0</v>
      </c>
      <c r="N33" s="567">
        <v>1</v>
      </c>
      <c r="O33" s="631">
        <v>0.5</v>
      </c>
      <c r="P33" s="568"/>
      <c r="Q33" s="583"/>
      <c r="R33" s="567"/>
      <c r="S33" s="583">
        <v>0</v>
      </c>
      <c r="T33" s="631"/>
      <c r="U33" s="613">
        <v>0</v>
      </c>
    </row>
    <row r="34" spans="1:21" ht="14.4" customHeight="1" x14ac:dyDescent="0.3">
      <c r="A34" s="566">
        <v>50</v>
      </c>
      <c r="B34" s="567" t="s">
        <v>524</v>
      </c>
      <c r="C34" s="567">
        <v>89301501</v>
      </c>
      <c r="D34" s="629" t="s">
        <v>3085</v>
      </c>
      <c r="E34" s="630" t="s">
        <v>1969</v>
      </c>
      <c r="F34" s="567" t="s">
        <v>1961</v>
      </c>
      <c r="G34" s="567" t="s">
        <v>2030</v>
      </c>
      <c r="H34" s="567" t="s">
        <v>523</v>
      </c>
      <c r="I34" s="567" t="s">
        <v>2034</v>
      </c>
      <c r="J34" s="567" t="s">
        <v>2032</v>
      </c>
      <c r="K34" s="567" t="s">
        <v>2035</v>
      </c>
      <c r="L34" s="568">
        <v>0</v>
      </c>
      <c r="M34" s="568">
        <v>0</v>
      </c>
      <c r="N34" s="567">
        <v>1</v>
      </c>
      <c r="O34" s="631">
        <v>0.5</v>
      </c>
      <c r="P34" s="568"/>
      <c r="Q34" s="583"/>
      <c r="R34" s="567"/>
      <c r="S34" s="583">
        <v>0</v>
      </c>
      <c r="T34" s="631"/>
      <c r="U34" s="613">
        <v>0</v>
      </c>
    </row>
    <row r="35" spans="1:21" ht="14.4" customHeight="1" x14ac:dyDescent="0.3">
      <c r="A35" s="566">
        <v>50</v>
      </c>
      <c r="B35" s="567" t="s">
        <v>524</v>
      </c>
      <c r="C35" s="567">
        <v>89301501</v>
      </c>
      <c r="D35" s="629" t="s">
        <v>3085</v>
      </c>
      <c r="E35" s="630" t="s">
        <v>1969</v>
      </c>
      <c r="F35" s="567" t="s">
        <v>1961</v>
      </c>
      <c r="G35" s="567" t="s">
        <v>2036</v>
      </c>
      <c r="H35" s="567" t="s">
        <v>523</v>
      </c>
      <c r="I35" s="567" t="s">
        <v>2037</v>
      </c>
      <c r="J35" s="567" t="s">
        <v>953</v>
      </c>
      <c r="K35" s="567" t="s">
        <v>570</v>
      </c>
      <c r="L35" s="568">
        <v>30.65</v>
      </c>
      <c r="M35" s="568">
        <v>30.65</v>
      </c>
      <c r="N35" s="567">
        <v>1</v>
      </c>
      <c r="O35" s="631">
        <v>0.5</v>
      </c>
      <c r="P35" s="568"/>
      <c r="Q35" s="583">
        <v>0</v>
      </c>
      <c r="R35" s="567"/>
      <c r="S35" s="583">
        <v>0</v>
      </c>
      <c r="T35" s="631"/>
      <c r="U35" s="613">
        <v>0</v>
      </c>
    </row>
    <row r="36" spans="1:21" ht="14.4" customHeight="1" x14ac:dyDescent="0.3">
      <c r="A36" s="566">
        <v>50</v>
      </c>
      <c r="B36" s="567" t="s">
        <v>524</v>
      </c>
      <c r="C36" s="567">
        <v>89301501</v>
      </c>
      <c r="D36" s="629" t="s">
        <v>3085</v>
      </c>
      <c r="E36" s="630" t="s">
        <v>1969</v>
      </c>
      <c r="F36" s="567" t="s">
        <v>1961</v>
      </c>
      <c r="G36" s="567" t="s">
        <v>2036</v>
      </c>
      <c r="H36" s="567" t="s">
        <v>523</v>
      </c>
      <c r="I36" s="567" t="s">
        <v>2034</v>
      </c>
      <c r="J36" s="567" t="s">
        <v>2032</v>
      </c>
      <c r="K36" s="567" t="s">
        <v>2035</v>
      </c>
      <c r="L36" s="568">
        <v>0</v>
      </c>
      <c r="M36" s="568">
        <v>0</v>
      </c>
      <c r="N36" s="567">
        <v>4</v>
      </c>
      <c r="O36" s="631">
        <v>2</v>
      </c>
      <c r="P36" s="568">
        <v>0</v>
      </c>
      <c r="Q36" s="583"/>
      <c r="R36" s="567">
        <v>1</v>
      </c>
      <c r="S36" s="583">
        <v>0.25</v>
      </c>
      <c r="T36" s="631">
        <v>0.5</v>
      </c>
      <c r="U36" s="613">
        <v>0.25</v>
      </c>
    </row>
    <row r="37" spans="1:21" ht="14.4" customHeight="1" x14ac:dyDescent="0.3">
      <c r="A37" s="566">
        <v>50</v>
      </c>
      <c r="B37" s="567" t="s">
        <v>524</v>
      </c>
      <c r="C37" s="567">
        <v>89301501</v>
      </c>
      <c r="D37" s="629" t="s">
        <v>3085</v>
      </c>
      <c r="E37" s="630" t="s">
        <v>1969</v>
      </c>
      <c r="F37" s="567" t="s">
        <v>1961</v>
      </c>
      <c r="G37" s="567" t="s">
        <v>2038</v>
      </c>
      <c r="H37" s="567" t="s">
        <v>984</v>
      </c>
      <c r="I37" s="567" t="s">
        <v>1591</v>
      </c>
      <c r="J37" s="567" t="s">
        <v>1592</v>
      </c>
      <c r="K37" s="567" t="s">
        <v>1593</v>
      </c>
      <c r="L37" s="568">
        <v>190.48</v>
      </c>
      <c r="M37" s="568">
        <v>190.48</v>
      </c>
      <c r="N37" s="567">
        <v>1</v>
      </c>
      <c r="O37" s="631">
        <v>0.5</v>
      </c>
      <c r="P37" s="568"/>
      <c r="Q37" s="583">
        <v>0</v>
      </c>
      <c r="R37" s="567"/>
      <c r="S37" s="583">
        <v>0</v>
      </c>
      <c r="T37" s="631"/>
      <c r="U37" s="613">
        <v>0</v>
      </c>
    </row>
    <row r="38" spans="1:21" ht="14.4" customHeight="1" x14ac:dyDescent="0.3">
      <c r="A38" s="566">
        <v>50</v>
      </c>
      <c r="B38" s="567" t="s">
        <v>524</v>
      </c>
      <c r="C38" s="567">
        <v>89301501</v>
      </c>
      <c r="D38" s="629" t="s">
        <v>3085</v>
      </c>
      <c r="E38" s="630" t="s">
        <v>1969</v>
      </c>
      <c r="F38" s="567" t="s">
        <v>1961</v>
      </c>
      <c r="G38" s="567" t="s">
        <v>2039</v>
      </c>
      <c r="H38" s="567" t="s">
        <v>523</v>
      </c>
      <c r="I38" s="567" t="s">
        <v>1739</v>
      </c>
      <c r="J38" s="567" t="s">
        <v>1740</v>
      </c>
      <c r="K38" s="567" t="s">
        <v>1741</v>
      </c>
      <c r="L38" s="568">
        <v>86.76</v>
      </c>
      <c r="M38" s="568">
        <v>86.76</v>
      </c>
      <c r="N38" s="567">
        <v>1</v>
      </c>
      <c r="O38" s="631">
        <v>0.5</v>
      </c>
      <c r="P38" s="568">
        <v>86.76</v>
      </c>
      <c r="Q38" s="583">
        <v>1</v>
      </c>
      <c r="R38" s="567">
        <v>1</v>
      </c>
      <c r="S38" s="583">
        <v>1</v>
      </c>
      <c r="T38" s="631">
        <v>0.5</v>
      </c>
      <c r="U38" s="613">
        <v>1</v>
      </c>
    </row>
    <row r="39" spans="1:21" ht="14.4" customHeight="1" x14ac:dyDescent="0.3">
      <c r="A39" s="566">
        <v>50</v>
      </c>
      <c r="B39" s="567" t="s">
        <v>524</v>
      </c>
      <c r="C39" s="567">
        <v>89301501</v>
      </c>
      <c r="D39" s="629" t="s">
        <v>3085</v>
      </c>
      <c r="E39" s="630" t="s">
        <v>1969</v>
      </c>
      <c r="F39" s="567" t="s">
        <v>1961</v>
      </c>
      <c r="G39" s="567" t="s">
        <v>2040</v>
      </c>
      <c r="H39" s="567" t="s">
        <v>523</v>
      </c>
      <c r="I39" s="567" t="s">
        <v>2041</v>
      </c>
      <c r="J39" s="567" t="s">
        <v>576</v>
      </c>
      <c r="K39" s="567" t="s">
        <v>2042</v>
      </c>
      <c r="L39" s="568">
        <v>95.24</v>
      </c>
      <c r="M39" s="568">
        <v>190.48</v>
      </c>
      <c r="N39" s="567">
        <v>2</v>
      </c>
      <c r="O39" s="631">
        <v>1</v>
      </c>
      <c r="P39" s="568"/>
      <c r="Q39" s="583">
        <v>0</v>
      </c>
      <c r="R39" s="567"/>
      <c r="S39" s="583">
        <v>0</v>
      </c>
      <c r="T39" s="631"/>
      <c r="U39" s="613">
        <v>0</v>
      </c>
    </row>
    <row r="40" spans="1:21" ht="14.4" customHeight="1" x14ac:dyDescent="0.3">
      <c r="A40" s="566">
        <v>50</v>
      </c>
      <c r="B40" s="567" t="s">
        <v>524</v>
      </c>
      <c r="C40" s="567">
        <v>89301501</v>
      </c>
      <c r="D40" s="629" t="s">
        <v>3085</v>
      </c>
      <c r="E40" s="630" t="s">
        <v>1969</v>
      </c>
      <c r="F40" s="567" t="s">
        <v>1961</v>
      </c>
      <c r="G40" s="567" t="s">
        <v>2040</v>
      </c>
      <c r="H40" s="567" t="s">
        <v>523</v>
      </c>
      <c r="I40" s="567" t="s">
        <v>2043</v>
      </c>
      <c r="J40" s="567" t="s">
        <v>576</v>
      </c>
      <c r="K40" s="567" t="s">
        <v>2044</v>
      </c>
      <c r="L40" s="568">
        <v>0</v>
      </c>
      <c r="M40" s="568">
        <v>0</v>
      </c>
      <c r="N40" s="567">
        <v>1</v>
      </c>
      <c r="O40" s="631">
        <v>0.5</v>
      </c>
      <c r="P40" s="568"/>
      <c r="Q40" s="583"/>
      <c r="R40" s="567"/>
      <c r="S40" s="583">
        <v>0</v>
      </c>
      <c r="T40" s="631"/>
      <c r="U40" s="613">
        <v>0</v>
      </c>
    </row>
    <row r="41" spans="1:21" ht="14.4" customHeight="1" x14ac:dyDescent="0.3">
      <c r="A41" s="566">
        <v>50</v>
      </c>
      <c r="B41" s="567" t="s">
        <v>524</v>
      </c>
      <c r="C41" s="567">
        <v>89301501</v>
      </c>
      <c r="D41" s="629" t="s">
        <v>3085</v>
      </c>
      <c r="E41" s="630" t="s">
        <v>1969</v>
      </c>
      <c r="F41" s="567" t="s">
        <v>1961</v>
      </c>
      <c r="G41" s="567" t="s">
        <v>2040</v>
      </c>
      <c r="H41" s="567" t="s">
        <v>523</v>
      </c>
      <c r="I41" s="567" t="s">
        <v>1583</v>
      </c>
      <c r="J41" s="567" t="s">
        <v>2045</v>
      </c>
      <c r="K41" s="567" t="s">
        <v>577</v>
      </c>
      <c r="L41" s="568">
        <v>190.48</v>
      </c>
      <c r="M41" s="568">
        <v>190.48</v>
      </c>
      <c r="N41" s="567">
        <v>1</v>
      </c>
      <c r="O41" s="631">
        <v>0.5</v>
      </c>
      <c r="P41" s="568"/>
      <c r="Q41" s="583">
        <v>0</v>
      </c>
      <c r="R41" s="567"/>
      <c r="S41" s="583">
        <v>0</v>
      </c>
      <c r="T41" s="631"/>
      <c r="U41" s="613">
        <v>0</v>
      </c>
    </row>
    <row r="42" spans="1:21" ht="14.4" customHeight="1" x14ac:dyDescent="0.3">
      <c r="A42" s="566">
        <v>50</v>
      </c>
      <c r="B42" s="567" t="s">
        <v>524</v>
      </c>
      <c r="C42" s="567">
        <v>89301501</v>
      </c>
      <c r="D42" s="629" t="s">
        <v>3085</v>
      </c>
      <c r="E42" s="630" t="s">
        <v>1969</v>
      </c>
      <c r="F42" s="567" t="s">
        <v>1961</v>
      </c>
      <c r="G42" s="567" t="s">
        <v>2040</v>
      </c>
      <c r="H42" s="567" t="s">
        <v>523</v>
      </c>
      <c r="I42" s="567" t="s">
        <v>1583</v>
      </c>
      <c r="J42" s="567" t="s">
        <v>576</v>
      </c>
      <c r="K42" s="567" t="s">
        <v>577</v>
      </c>
      <c r="L42" s="568">
        <v>190.48</v>
      </c>
      <c r="M42" s="568">
        <v>380.96</v>
      </c>
      <c r="N42" s="567">
        <v>2</v>
      </c>
      <c r="O42" s="631">
        <v>1.5</v>
      </c>
      <c r="P42" s="568"/>
      <c r="Q42" s="583">
        <v>0</v>
      </c>
      <c r="R42" s="567"/>
      <c r="S42" s="583">
        <v>0</v>
      </c>
      <c r="T42" s="631"/>
      <c r="U42" s="613">
        <v>0</v>
      </c>
    </row>
    <row r="43" spans="1:21" ht="14.4" customHeight="1" x14ac:dyDescent="0.3">
      <c r="A43" s="566">
        <v>50</v>
      </c>
      <c r="B43" s="567" t="s">
        <v>524</v>
      </c>
      <c r="C43" s="567">
        <v>89301501</v>
      </c>
      <c r="D43" s="629" t="s">
        <v>3085</v>
      </c>
      <c r="E43" s="630" t="s">
        <v>1969</v>
      </c>
      <c r="F43" s="567" t="s">
        <v>1961</v>
      </c>
      <c r="G43" s="567" t="s">
        <v>2046</v>
      </c>
      <c r="H43" s="567" t="s">
        <v>523</v>
      </c>
      <c r="I43" s="567" t="s">
        <v>2047</v>
      </c>
      <c r="J43" s="567" t="s">
        <v>575</v>
      </c>
      <c r="K43" s="567" t="s">
        <v>2048</v>
      </c>
      <c r="L43" s="568">
        <v>0</v>
      </c>
      <c r="M43" s="568">
        <v>0</v>
      </c>
      <c r="N43" s="567">
        <v>1</v>
      </c>
      <c r="O43" s="631">
        <v>0.5</v>
      </c>
      <c r="P43" s="568"/>
      <c r="Q43" s="583"/>
      <c r="R43" s="567"/>
      <c r="S43" s="583">
        <v>0</v>
      </c>
      <c r="T43" s="631"/>
      <c r="U43" s="613">
        <v>0</v>
      </c>
    </row>
    <row r="44" spans="1:21" ht="14.4" customHeight="1" x14ac:dyDescent="0.3">
      <c r="A44" s="566">
        <v>50</v>
      </c>
      <c r="B44" s="567" t="s">
        <v>524</v>
      </c>
      <c r="C44" s="567">
        <v>89301501</v>
      </c>
      <c r="D44" s="629" t="s">
        <v>3085</v>
      </c>
      <c r="E44" s="630" t="s">
        <v>1969</v>
      </c>
      <c r="F44" s="567" t="s">
        <v>1961</v>
      </c>
      <c r="G44" s="567" t="s">
        <v>2046</v>
      </c>
      <c r="H44" s="567" t="s">
        <v>523</v>
      </c>
      <c r="I44" s="567" t="s">
        <v>2049</v>
      </c>
      <c r="J44" s="567" t="s">
        <v>575</v>
      </c>
      <c r="K44" s="567" t="s">
        <v>2050</v>
      </c>
      <c r="L44" s="568">
        <v>0</v>
      </c>
      <c r="M44" s="568">
        <v>0</v>
      </c>
      <c r="N44" s="567">
        <v>2</v>
      </c>
      <c r="O44" s="631">
        <v>1.5</v>
      </c>
      <c r="P44" s="568"/>
      <c r="Q44" s="583"/>
      <c r="R44" s="567"/>
      <c r="S44" s="583">
        <v>0</v>
      </c>
      <c r="T44" s="631"/>
      <c r="U44" s="613">
        <v>0</v>
      </c>
    </row>
    <row r="45" spans="1:21" ht="14.4" customHeight="1" x14ac:dyDescent="0.3">
      <c r="A45" s="566">
        <v>50</v>
      </c>
      <c r="B45" s="567" t="s">
        <v>524</v>
      </c>
      <c r="C45" s="567">
        <v>89301501</v>
      </c>
      <c r="D45" s="629" t="s">
        <v>3085</v>
      </c>
      <c r="E45" s="630" t="s">
        <v>1969</v>
      </c>
      <c r="F45" s="567" t="s">
        <v>1961</v>
      </c>
      <c r="G45" s="567" t="s">
        <v>2051</v>
      </c>
      <c r="H45" s="567" t="s">
        <v>523</v>
      </c>
      <c r="I45" s="567" t="s">
        <v>2052</v>
      </c>
      <c r="J45" s="567" t="s">
        <v>2053</v>
      </c>
      <c r="K45" s="567" t="s">
        <v>2054</v>
      </c>
      <c r="L45" s="568">
        <v>0</v>
      </c>
      <c r="M45" s="568">
        <v>0</v>
      </c>
      <c r="N45" s="567">
        <v>1</v>
      </c>
      <c r="O45" s="631">
        <v>0.5</v>
      </c>
      <c r="P45" s="568">
        <v>0</v>
      </c>
      <c r="Q45" s="583"/>
      <c r="R45" s="567">
        <v>1</v>
      </c>
      <c r="S45" s="583">
        <v>1</v>
      </c>
      <c r="T45" s="631">
        <v>0.5</v>
      </c>
      <c r="U45" s="613">
        <v>1</v>
      </c>
    </row>
    <row r="46" spans="1:21" ht="14.4" customHeight="1" x14ac:dyDescent="0.3">
      <c r="A46" s="566">
        <v>50</v>
      </c>
      <c r="B46" s="567" t="s">
        <v>524</v>
      </c>
      <c r="C46" s="567">
        <v>89301501</v>
      </c>
      <c r="D46" s="629" t="s">
        <v>3085</v>
      </c>
      <c r="E46" s="630" t="s">
        <v>1969</v>
      </c>
      <c r="F46" s="567" t="s">
        <v>1961</v>
      </c>
      <c r="G46" s="567" t="s">
        <v>2055</v>
      </c>
      <c r="H46" s="567" t="s">
        <v>984</v>
      </c>
      <c r="I46" s="567" t="s">
        <v>1694</v>
      </c>
      <c r="J46" s="567" t="s">
        <v>1695</v>
      </c>
      <c r="K46" s="567" t="s">
        <v>1001</v>
      </c>
      <c r="L46" s="568">
        <v>134.84</v>
      </c>
      <c r="M46" s="568">
        <v>269.68</v>
      </c>
      <c r="N46" s="567">
        <v>2</v>
      </c>
      <c r="O46" s="631">
        <v>1</v>
      </c>
      <c r="P46" s="568">
        <v>269.68</v>
      </c>
      <c r="Q46" s="583">
        <v>1</v>
      </c>
      <c r="R46" s="567">
        <v>2</v>
      </c>
      <c r="S46" s="583">
        <v>1</v>
      </c>
      <c r="T46" s="631">
        <v>1</v>
      </c>
      <c r="U46" s="613">
        <v>1</v>
      </c>
    </row>
    <row r="47" spans="1:21" ht="14.4" customHeight="1" x14ac:dyDescent="0.3">
      <c r="A47" s="566">
        <v>50</v>
      </c>
      <c r="B47" s="567" t="s">
        <v>524</v>
      </c>
      <c r="C47" s="567">
        <v>89301501</v>
      </c>
      <c r="D47" s="629" t="s">
        <v>3085</v>
      </c>
      <c r="E47" s="630" t="s">
        <v>1969</v>
      </c>
      <c r="F47" s="567" t="s">
        <v>1961</v>
      </c>
      <c r="G47" s="567" t="s">
        <v>2055</v>
      </c>
      <c r="H47" s="567" t="s">
        <v>523</v>
      </c>
      <c r="I47" s="567" t="s">
        <v>2056</v>
      </c>
      <c r="J47" s="567" t="s">
        <v>987</v>
      </c>
      <c r="K47" s="567" t="s">
        <v>2057</v>
      </c>
      <c r="L47" s="568">
        <v>0</v>
      </c>
      <c r="M47" s="568">
        <v>0</v>
      </c>
      <c r="N47" s="567">
        <v>2</v>
      </c>
      <c r="O47" s="631">
        <v>1</v>
      </c>
      <c r="P47" s="568">
        <v>0</v>
      </c>
      <c r="Q47" s="583"/>
      <c r="R47" s="567">
        <v>1</v>
      </c>
      <c r="S47" s="583">
        <v>0.5</v>
      </c>
      <c r="T47" s="631">
        <v>0.5</v>
      </c>
      <c r="U47" s="613">
        <v>0.5</v>
      </c>
    </row>
    <row r="48" spans="1:21" ht="14.4" customHeight="1" x14ac:dyDescent="0.3">
      <c r="A48" s="566">
        <v>50</v>
      </c>
      <c r="B48" s="567" t="s">
        <v>524</v>
      </c>
      <c r="C48" s="567">
        <v>89301501</v>
      </c>
      <c r="D48" s="629" t="s">
        <v>3085</v>
      </c>
      <c r="E48" s="630" t="s">
        <v>1969</v>
      </c>
      <c r="F48" s="567" t="s">
        <v>1961</v>
      </c>
      <c r="G48" s="567" t="s">
        <v>2055</v>
      </c>
      <c r="H48" s="567" t="s">
        <v>984</v>
      </c>
      <c r="I48" s="567" t="s">
        <v>2058</v>
      </c>
      <c r="J48" s="567" t="s">
        <v>987</v>
      </c>
      <c r="K48" s="567" t="s">
        <v>1698</v>
      </c>
      <c r="L48" s="568">
        <v>75.86</v>
      </c>
      <c r="M48" s="568">
        <v>75.86</v>
      </c>
      <c r="N48" s="567">
        <v>1</v>
      </c>
      <c r="O48" s="631">
        <v>0.5</v>
      </c>
      <c r="P48" s="568"/>
      <c r="Q48" s="583">
        <v>0</v>
      </c>
      <c r="R48" s="567"/>
      <c r="S48" s="583">
        <v>0</v>
      </c>
      <c r="T48" s="631"/>
      <c r="U48" s="613">
        <v>0</v>
      </c>
    </row>
    <row r="49" spans="1:21" ht="14.4" customHeight="1" x14ac:dyDescent="0.3">
      <c r="A49" s="566">
        <v>50</v>
      </c>
      <c r="B49" s="567" t="s">
        <v>524</v>
      </c>
      <c r="C49" s="567">
        <v>89301501</v>
      </c>
      <c r="D49" s="629" t="s">
        <v>3085</v>
      </c>
      <c r="E49" s="630" t="s">
        <v>1969</v>
      </c>
      <c r="F49" s="567" t="s">
        <v>1961</v>
      </c>
      <c r="G49" s="567" t="s">
        <v>2059</v>
      </c>
      <c r="H49" s="567" t="s">
        <v>523</v>
      </c>
      <c r="I49" s="567" t="s">
        <v>2060</v>
      </c>
      <c r="J49" s="567" t="s">
        <v>2061</v>
      </c>
      <c r="K49" s="567" t="s">
        <v>1044</v>
      </c>
      <c r="L49" s="568">
        <v>326.45</v>
      </c>
      <c r="M49" s="568">
        <v>326.45</v>
      </c>
      <c r="N49" s="567">
        <v>1</v>
      </c>
      <c r="O49" s="631">
        <v>0.5</v>
      </c>
      <c r="P49" s="568">
        <v>326.45</v>
      </c>
      <c r="Q49" s="583">
        <v>1</v>
      </c>
      <c r="R49" s="567">
        <v>1</v>
      </c>
      <c r="S49" s="583">
        <v>1</v>
      </c>
      <c r="T49" s="631">
        <v>0.5</v>
      </c>
      <c r="U49" s="613">
        <v>1</v>
      </c>
    </row>
    <row r="50" spans="1:21" ht="14.4" customHeight="1" x14ac:dyDescent="0.3">
      <c r="A50" s="566">
        <v>50</v>
      </c>
      <c r="B50" s="567" t="s">
        <v>524</v>
      </c>
      <c r="C50" s="567">
        <v>89301501</v>
      </c>
      <c r="D50" s="629" t="s">
        <v>3085</v>
      </c>
      <c r="E50" s="630" t="s">
        <v>1969</v>
      </c>
      <c r="F50" s="567" t="s">
        <v>1961</v>
      </c>
      <c r="G50" s="567" t="s">
        <v>2062</v>
      </c>
      <c r="H50" s="567" t="s">
        <v>523</v>
      </c>
      <c r="I50" s="567" t="s">
        <v>2063</v>
      </c>
      <c r="J50" s="567" t="s">
        <v>726</v>
      </c>
      <c r="K50" s="567" t="s">
        <v>2064</v>
      </c>
      <c r="L50" s="568">
        <v>43.99</v>
      </c>
      <c r="M50" s="568">
        <v>175.96</v>
      </c>
      <c r="N50" s="567">
        <v>4</v>
      </c>
      <c r="O50" s="631">
        <v>2</v>
      </c>
      <c r="P50" s="568"/>
      <c r="Q50" s="583">
        <v>0</v>
      </c>
      <c r="R50" s="567"/>
      <c r="S50" s="583">
        <v>0</v>
      </c>
      <c r="T50" s="631"/>
      <c r="U50" s="613">
        <v>0</v>
      </c>
    </row>
    <row r="51" spans="1:21" ht="14.4" customHeight="1" x14ac:dyDescent="0.3">
      <c r="A51" s="566">
        <v>50</v>
      </c>
      <c r="B51" s="567" t="s">
        <v>524</v>
      </c>
      <c r="C51" s="567">
        <v>89301501</v>
      </c>
      <c r="D51" s="629" t="s">
        <v>3085</v>
      </c>
      <c r="E51" s="630" t="s">
        <v>1969</v>
      </c>
      <c r="F51" s="567" t="s">
        <v>1961</v>
      </c>
      <c r="G51" s="567" t="s">
        <v>2065</v>
      </c>
      <c r="H51" s="567" t="s">
        <v>523</v>
      </c>
      <c r="I51" s="567" t="s">
        <v>2066</v>
      </c>
      <c r="J51" s="567" t="s">
        <v>2067</v>
      </c>
      <c r="K51" s="567" t="s">
        <v>561</v>
      </c>
      <c r="L51" s="568">
        <v>134.13</v>
      </c>
      <c r="M51" s="568">
        <v>134.13</v>
      </c>
      <c r="N51" s="567">
        <v>1</v>
      </c>
      <c r="O51" s="631">
        <v>0.5</v>
      </c>
      <c r="P51" s="568"/>
      <c r="Q51" s="583">
        <v>0</v>
      </c>
      <c r="R51" s="567"/>
      <c r="S51" s="583">
        <v>0</v>
      </c>
      <c r="T51" s="631"/>
      <c r="U51" s="613">
        <v>0</v>
      </c>
    </row>
    <row r="52" spans="1:21" ht="14.4" customHeight="1" x14ac:dyDescent="0.3">
      <c r="A52" s="566">
        <v>50</v>
      </c>
      <c r="B52" s="567" t="s">
        <v>524</v>
      </c>
      <c r="C52" s="567">
        <v>89301501</v>
      </c>
      <c r="D52" s="629" t="s">
        <v>3085</v>
      </c>
      <c r="E52" s="630" t="s">
        <v>1969</v>
      </c>
      <c r="F52" s="567" t="s">
        <v>1961</v>
      </c>
      <c r="G52" s="567" t="s">
        <v>2065</v>
      </c>
      <c r="H52" s="567" t="s">
        <v>523</v>
      </c>
      <c r="I52" s="567" t="s">
        <v>2068</v>
      </c>
      <c r="J52" s="567" t="s">
        <v>2067</v>
      </c>
      <c r="K52" s="567" t="s">
        <v>2069</v>
      </c>
      <c r="L52" s="568">
        <v>143.71</v>
      </c>
      <c r="M52" s="568">
        <v>287.42</v>
      </c>
      <c r="N52" s="567">
        <v>2</v>
      </c>
      <c r="O52" s="631">
        <v>1</v>
      </c>
      <c r="P52" s="568"/>
      <c r="Q52" s="583">
        <v>0</v>
      </c>
      <c r="R52" s="567"/>
      <c r="S52" s="583">
        <v>0</v>
      </c>
      <c r="T52" s="631"/>
      <c r="U52" s="613">
        <v>0</v>
      </c>
    </row>
    <row r="53" spans="1:21" ht="14.4" customHeight="1" x14ac:dyDescent="0.3">
      <c r="A53" s="566">
        <v>50</v>
      </c>
      <c r="B53" s="567" t="s">
        <v>524</v>
      </c>
      <c r="C53" s="567">
        <v>89301501</v>
      </c>
      <c r="D53" s="629" t="s">
        <v>3085</v>
      </c>
      <c r="E53" s="630" t="s">
        <v>1969</v>
      </c>
      <c r="F53" s="567" t="s">
        <v>1961</v>
      </c>
      <c r="G53" s="567" t="s">
        <v>2070</v>
      </c>
      <c r="H53" s="567" t="s">
        <v>523</v>
      </c>
      <c r="I53" s="567" t="s">
        <v>2071</v>
      </c>
      <c r="J53" s="567" t="s">
        <v>739</v>
      </c>
      <c r="K53" s="567" t="s">
        <v>2072</v>
      </c>
      <c r="L53" s="568">
        <v>83.03</v>
      </c>
      <c r="M53" s="568">
        <v>83.03</v>
      </c>
      <c r="N53" s="567">
        <v>1</v>
      </c>
      <c r="O53" s="631">
        <v>0.5</v>
      </c>
      <c r="P53" s="568"/>
      <c r="Q53" s="583">
        <v>0</v>
      </c>
      <c r="R53" s="567"/>
      <c r="S53" s="583">
        <v>0</v>
      </c>
      <c r="T53" s="631"/>
      <c r="U53" s="613">
        <v>0</v>
      </c>
    </row>
    <row r="54" spans="1:21" ht="14.4" customHeight="1" x14ac:dyDescent="0.3">
      <c r="A54" s="566">
        <v>50</v>
      </c>
      <c r="B54" s="567" t="s">
        <v>524</v>
      </c>
      <c r="C54" s="567">
        <v>89301501</v>
      </c>
      <c r="D54" s="629" t="s">
        <v>3085</v>
      </c>
      <c r="E54" s="630" t="s">
        <v>1969</v>
      </c>
      <c r="F54" s="567" t="s">
        <v>1961</v>
      </c>
      <c r="G54" s="567" t="s">
        <v>2073</v>
      </c>
      <c r="H54" s="567" t="s">
        <v>984</v>
      </c>
      <c r="I54" s="567" t="s">
        <v>2074</v>
      </c>
      <c r="J54" s="567" t="s">
        <v>2075</v>
      </c>
      <c r="K54" s="567" t="s">
        <v>2076</v>
      </c>
      <c r="L54" s="568">
        <v>96.57</v>
      </c>
      <c r="M54" s="568">
        <v>289.70999999999998</v>
      </c>
      <c r="N54" s="567">
        <v>3</v>
      </c>
      <c r="O54" s="631">
        <v>1.5</v>
      </c>
      <c r="P54" s="568">
        <v>289.70999999999998</v>
      </c>
      <c r="Q54" s="583">
        <v>1</v>
      </c>
      <c r="R54" s="567">
        <v>3</v>
      </c>
      <c r="S54" s="583">
        <v>1</v>
      </c>
      <c r="T54" s="631">
        <v>1.5</v>
      </c>
      <c r="U54" s="613">
        <v>1</v>
      </c>
    </row>
    <row r="55" spans="1:21" ht="14.4" customHeight="1" x14ac:dyDescent="0.3">
      <c r="A55" s="566">
        <v>50</v>
      </c>
      <c r="B55" s="567" t="s">
        <v>524</v>
      </c>
      <c r="C55" s="567">
        <v>89301501</v>
      </c>
      <c r="D55" s="629" t="s">
        <v>3085</v>
      </c>
      <c r="E55" s="630" t="s">
        <v>1969</v>
      </c>
      <c r="F55" s="567" t="s">
        <v>1961</v>
      </c>
      <c r="G55" s="567" t="s">
        <v>2073</v>
      </c>
      <c r="H55" s="567" t="s">
        <v>984</v>
      </c>
      <c r="I55" s="567" t="s">
        <v>1628</v>
      </c>
      <c r="J55" s="567" t="s">
        <v>1629</v>
      </c>
      <c r="K55" s="567" t="s">
        <v>1630</v>
      </c>
      <c r="L55" s="568">
        <v>156.25</v>
      </c>
      <c r="M55" s="568">
        <v>156.25</v>
      </c>
      <c r="N55" s="567">
        <v>1</v>
      </c>
      <c r="O55" s="631">
        <v>0.5</v>
      </c>
      <c r="P55" s="568"/>
      <c r="Q55" s="583">
        <v>0</v>
      </c>
      <c r="R55" s="567"/>
      <c r="S55" s="583">
        <v>0</v>
      </c>
      <c r="T55" s="631"/>
      <c r="U55" s="613">
        <v>0</v>
      </c>
    </row>
    <row r="56" spans="1:21" ht="14.4" customHeight="1" x14ac:dyDescent="0.3">
      <c r="A56" s="566">
        <v>50</v>
      </c>
      <c r="B56" s="567" t="s">
        <v>524</v>
      </c>
      <c r="C56" s="567">
        <v>89301501</v>
      </c>
      <c r="D56" s="629" t="s">
        <v>3085</v>
      </c>
      <c r="E56" s="630" t="s">
        <v>1971</v>
      </c>
      <c r="F56" s="567" t="s">
        <v>1961</v>
      </c>
      <c r="G56" s="567" t="s">
        <v>2077</v>
      </c>
      <c r="H56" s="567" t="s">
        <v>523</v>
      </c>
      <c r="I56" s="567" t="s">
        <v>2078</v>
      </c>
      <c r="J56" s="567" t="s">
        <v>780</v>
      </c>
      <c r="K56" s="567" t="s">
        <v>2079</v>
      </c>
      <c r="L56" s="568">
        <v>0</v>
      </c>
      <c r="M56" s="568">
        <v>0</v>
      </c>
      <c r="N56" s="567">
        <v>1</v>
      </c>
      <c r="O56" s="631">
        <v>1</v>
      </c>
      <c r="P56" s="568">
        <v>0</v>
      </c>
      <c r="Q56" s="583"/>
      <c r="R56" s="567">
        <v>1</v>
      </c>
      <c r="S56" s="583">
        <v>1</v>
      </c>
      <c r="T56" s="631">
        <v>1</v>
      </c>
      <c r="U56" s="613">
        <v>1</v>
      </c>
    </row>
    <row r="57" spans="1:21" ht="14.4" customHeight="1" x14ac:dyDescent="0.3">
      <c r="A57" s="566">
        <v>50</v>
      </c>
      <c r="B57" s="567" t="s">
        <v>524</v>
      </c>
      <c r="C57" s="567">
        <v>89301501</v>
      </c>
      <c r="D57" s="629" t="s">
        <v>3085</v>
      </c>
      <c r="E57" s="630" t="s">
        <v>1971</v>
      </c>
      <c r="F57" s="567" t="s">
        <v>1961</v>
      </c>
      <c r="G57" s="567" t="s">
        <v>2080</v>
      </c>
      <c r="H57" s="567" t="s">
        <v>523</v>
      </c>
      <c r="I57" s="567" t="s">
        <v>2081</v>
      </c>
      <c r="J57" s="567" t="s">
        <v>921</v>
      </c>
      <c r="K57" s="567" t="s">
        <v>922</v>
      </c>
      <c r="L57" s="568">
        <v>0</v>
      </c>
      <c r="M57" s="568">
        <v>0</v>
      </c>
      <c r="N57" s="567">
        <v>1</v>
      </c>
      <c r="O57" s="631">
        <v>0.5</v>
      </c>
      <c r="P57" s="568">
        <v>0</v>
      </c>
      <c r="Q57" s="583"/>
      <c r="R57" s="567">
        <v>1</v>
      </c>
      <c r="S57" s="583">
        <v>1</v>
      </c>
      <c r="T57" s="631">
        <v>0.5</v>
      </c>
      <c r="U57" s="613">
        <v>1</v>
      </c>
    </row>
    <row r="58" spans="1:21" ht="14.4" customHeight="1" x14ac:dyDescent="0.3">
      <c r="A58" s="566">
        <v>50</v>
      </c>
      <c r="B58" s="567" t="s">
        <v>524</v>
      </c>
      <c r="C58" s="567">
        <v>89301501</v>
      </c>
      <c r="D58" s="629" t="s">
        <v>3085</v>
      </c>
      <c r="E58" s="630" t="s">
        <v>1971</v>
      </c>
      <c r="F58" s="567" t="s">
        <v>1961</v>
      </c>
      <c r="G58" s="567" t="s">
        <v>1982</v>
      </c>
      <c r="H58" s="567" t="s">
        <v>984</v>
      </c>
      <c r="I58" s="567" t="s">
        <v>1651</v>
      </c>
      <c r="J58" s="567" t="s">
        <v>995</v>
      </c>
      <c r="K58" s="567" t="s">
        <v>1652</v>
      </c>
      <c r="L58" s="568">
        <v>121.16</v>
      </c>
      <c r="M58" s="568">
        <v>121.16</v>
      </c>
      <c r="N58" s="567">
        <v>1</v>
      </c>
      <c r="O58" s="631">
        <v>0.5</v>
      </c>
      <c r="P58" s="568"/>
      <c r="Q58" s="583">
        <v>0</v>
      </c>
      <c r="R58" s="567"/>
      <c r="S58" s="583">
        <v>0</v>
      </c>
      <c r="T58" s="631"/>
      <c r="U58" s="613">
        <v>0</v>
      </c>
    </row>
    <row r="59" spans="1:21" ht="14.4" customHeight="1" x14ac:dyDescent="0.3">
      <c r="A59" s="566">
        <v>50</v>
      </c>
      <c r="B59" s="567" t="s">
        <v>524</v>
      </c>
      <c r="C59" s="567">
        <v>89301501</v>
      </c>
      <c r="D59" s="629" t="s">
        <v>3085</v>
      </c>
      <c r="E59" s="630" t="s">
        <v>1971</v>
      </c>
      <c r="F59" s="567" t="s">
        <v>1961</v>
      </c>
      <c r="G59" s="567" t="s">
        <v>1982</v>
      </c>
      <c r="H59" s="567" t="s">
        <v>523</v>
      </c>
      <c r="I59" s="567" t="s">
        <v>2082</v>
      </c>
      <c r="J59" s="567" t="s">
        <v>1446</v>
      </c>
      <c r="K59" s="567" t="s">
        <v>2083</v>
      </c>
      <c r="L59" s="568">
        <v>201.95</v>
      </c>
      <c r="M59" s="568">
        <v>201.95</v>
      </c>
      <c r="N59" s="567">
        <v>1</v>
      </c>
      <c r="O59" s="631">
        <v>1</v>
      </c>
      <c r="P59" s="568"/>
      <c r="Q59" s="583">
        <v>0</v>
      </c>
      <c r="R59" s="567"/>
      <c r="S59" s="583">
        <v>0</v>
      </c>
      <c r="T59" s="631"/>
      <c r="U59" s="613">
        <v>0</v>
      </c>
    </row>
    <row r="60" spans="1:21" ht="14.4" customHeight="1" x14ac:dyDescent="0.3">
      <c r="A60" s="566">
        <v>50</v>
      </c>
      <c r="B60" s="567" t="s">
        <v>524</v>
      </c>
      <c r="C60" s="567">
        <v>89301501</v>
      </c>
      <c r="D60" s="629" t="s">
        <v>3085</v>
      </c>
      <c r="E60" s="630" t="s">
        <v>1971</v>
      </c>
      <c r="F60" s="567" t="s">
        <v>1961</v>
      </c>
      <c r="G60" s="567" t="s">
        <v>1983</v>
      </c>
      <c r="H60" s="567" t="s">
        <v>523</v>
      </c>
      <c r="I60" s="567" t="s">
        <v>2084</v>
      </c>
      <c r="J60" s="567" t="s">
        <v>1094</v>
      </c>
      <c r="K60" s="567" t="s">
        <v>940</v>
      </c>
      <c r="L60" s="568">
        <v>0</v>
      </c>
      <c r="M60" s="568">
        <v>0</v>
      </c>
      <c r="N60" s="567">
        <v>1</v>
      </c>
      <c r="O60" s="631">
        <v>0.5</v>
      </c>
      <c r="P60" s="568"/>
      <c r="Q60" s="583"/>
      <c r="R60" s="567"/>
      <c r="S60" s="583">
        <v>0</v>
      </c>
      <c r="T60" s="631"/>
      <c r="U60" s="613">
        <v>0</v>
      </c>
    </row>
    <row r="61" spans="1:21" ht="14.4" customHeight="1" x14ac:dyDescent="0.3">
      <c r="A61" s="566">
        <v>50</v>
      </c>
      <c r="B61" s="567" t="s">
        <v>524</v>
      </c>
      <c r="C61" s="567">
        <v>89301501</v>
      </c>
      <c r="D61" s="629" t="s">
        <v>3085</v>
      </c>
      <c r="E61" s="630" t="s">
        <v>1971</v>
      </c>
      <c r="F61" s="567" t="s">
        <v>1961</v>
      </c>
      <c r="G61" s="567" t="s">
        <v>1989</v>
      </c>
      <c r="H61" s="567" t="s">
        <v>984</v>
      </c>
      <c r="I61" s="567" t="s">
        <v>1715</v>
      </c>
      <c r="J61" s="567" t="s">
        <v>1716</v>
      </c>
      <c r="K61" s="567" t="s">
        <v>582</v>
      </c>
      <c r="L61" s="568">
        <v>262.33999999999997</v>
      </c>
      <c r="M61" s="568">
        <v>262.33999999999997</v>
      </c>
      <c r="N61" s="567">
        <v>1</v>
      </c>
      <c r="O61" s="631">
        <v>0.5</v>
      </c>
      <c r="P61" s="568"/>
      <c r="Q61" s="583">
        <v>0</v>
      </c>
      <c r="R61" s="567"/>
      <c r="S61" s="583">
        <v>0</v>
      </c>
      <c r="T61" s="631"/>
      <c r="U61" s="613">
        <v>0</v>
      </c>
    </row>
    <row r="62" spans="1:21" ht="14.4" customHeight="1" x14ac:dyDescent="0.3">
      <c r="A62" s="566">
        <v>50</v>
      </c>
      <c r="B62" s="567" t="s">
        <v>524</v>
      </c>
      <c r="C62" s="567">
        <v>89301501</v>
      </c>
      <c r="D62" s="629" t="s">
        <v>3085</v>
      </c>
      <c r="E62" s="630" t="s">
        <v>1971</v>
      </c>
      <c r="F62" s="567" t="s">
        <v>1961</v>
      </c>
      <c r="G62" s="567" t="s">
        <v>1989</v>
      </c>
      <c r="H62" s="567" t="s">
        <v>984</v>
      </c>
      <c r="I62" s="567" t="s">
        <v>1717</v>
      </c>
      <c r="J62" s="567" t="s">
        <v>1073</v>
      </c>
      <c r="K62" s="567" t="s">
        <v>1085</v>
      </c>
      <c r="L62" s="568">
        <v>349.67</v>
      </c>
      <c r="M62" s="568">
        <v>349.67</v>
      </c>
      <c r="N62" s="567">
        <v>1</v>
      </c>
      <c r="O62" s="631">
        <v>0.5</v>
      </c>
      <c r="P62" s="568"/>
      <c r="Q62" s="583">
        <v>0</v>
      </c>
      <c r="R62" s="567"/>
      <c r="S62" s="583">
        <v>0</v>
      </c>
      <c r="T62" s="631"/>
      <c r="U62" s="613">
        <v>0</v>
      </c>
    </row>
    <row r="63" spans="1:21" ht="14.4" customHeight="1" x14ac:dyDescent="0.3">
      <c r="A63" s="566">
        <v>50</v>
      </c>
      <c r="B63" s="567" t="s">
        <v>524</v>
      </c>
      <c r="C63" s="567">
        <v>89301501</v>
      </c>
      <c r="D63" s="629" t="s">
        <v>3085</v>
      </c>
      <c r="E63" s="630" t="s">
        <v>1971</v>
      </c>
      <c r="F63" s="567" t="s">
        <v>1961</v>
      </c>
      <c r="G63" s="567" t="s">
        <v>1999</v>
      </c>
      <c r="H63" s="567" t="s">
        <v>523</v>
      </c>
      <c r="I63" s="567" t="s">
        <v>2085</v>
      </c>
      <c r="J63" s="567" t="s">
        <v>1038</v>
      </c>
      <c r="K63" s="567" t="s">
        <v>2086</v>
      </c>
      <c r="L63" s="568">
        <v>0</v>
      </c>
      <c r="M63" s="568">
        <v>0</v>
      </c>
      <c r="N63" s="567">
        <v>1</v>
      </c>
      <c r="O63" s="631">
        <v>0.5</v>
      </c>
      <c r="P63" s="568"/>
      <c r="Q63" s="583"/>
      <c r="R63" s="567"/>
      <c r="S63" s="583">
        <v>0</v>
      </c>
      <c r="T63" s="631"/>
      <c r="U63" s="613">
        <v>0</v>
      </c>
    </row>
    <row r="64" spans="1:21" ht="14.4" customHeight="1" x14ac:dyDescent="0.3">
      <c r="A64" s="566">
        <v>50</v>
      </c>
      <c r="B64" s="567" t="s">
        <v>524</v>
      </c>
      <c r="C64" s="567">
        <v>89301501</v>
      </c>
      <c r="D64" s="629" t="s">
        <v>3085</v>
      </c>
      <c r="E64" s="630" t="s">
        <v>1971</v>
      </c>
      <c r="F64" s="567" t="s">
        <v>1961</v>
      </c>
      <c r="G64" s="567" t="s">
        <v>1999</v>
      </c>
      <c r="H64" s="567" t="s">
        <v>523</v>
      </c>
      <c r="I64" s="567" t="s">
        <v>1671</v>
      </c>
      <c r="J64" s="567" t="s">
        <v>1672</v>
      </c>
      <c r="K64" s="567" t="s">
        <v>1673</v>
      </c>
      <c r="L64" s="568">
        <v>31.43</v>
      </c>
      <c r="M64" s="568">
        <v>31.43</v>
      </c>
      <c r="N64" s="567">
        <v>1</v>
      </c>
      <c r="O64" s="631">
        <v>0.5</v>
      </c>
      <c r="P64" s="568"/>
      <c r="Q64" s="583">
        <v>0</v>
      </c>
      <c r="R64" s="567"/>
      <c r="S64" s="583">
        <v>0</v>
      </c>
      <c r="T64" s="631"/>
      <c r="U64" s="613">
        <v>0</v>
      </c>
    </row>
    <row r="65" spans="1:21" ht="14.4" customHeight="1" x14ac:dyDescent="0.3">
      <c r="A65" s="566">
        <v>50</v>
      </c>
      <c r="B65" s="567" t="s">
        <v>524</v>
      </c>
      <c r="C65" s="567">
        <v>89301501</v>
      </c>
      <c r="D65" s="629" t="s">
        <v>3085</v>
      </c>
      <c r="E65" s="630" t="s">
        <v>1971</v>
      </c>
      <c r="F65" s="567" t="s">
        <v>1961</v>
      </c>
      <c r="G65" s="567" t="s">
        <v>1999</v>
      </c>
      <c r="H65" s="567" t="s">
        <v>984</v>
      </c>
      <c r="I65" s="567" t="s">
        <v>1674</v>
      </c>
      <c r="J65" s="567" t="s">
        <v>1038</v>
      </c>
      <c r="K65" s="567" t="s">
        <v>551</v>
      </c>
      <c r="L65" s="568">
        <v>44.89</v>
      </c>
      <c r="M65" s="568">
        <v>44.89</v>
      </c>
      <c r="N65" s="567">
        <v>1</v>
      </c>
      <c r="O65" s="631">
        <v>0.5</v>
      </c>
      <c r="P65" s="568"/>
      <c r="Q65" s="583">
        <v>0</v>
      </c>
      <c r="R65" s="567"/>
      <c r="S65" s="583">
        <v>0</v>
      </c>
      <c r="T65" s="631"/>
      <c r="U65" s="613">
        <v>0</v>
      </c>
    </row>
    <row r="66" spans="1:21" ht="14.4" customHeight="1" x14ac:dyDescent="0.3">
      <c r="A66" s="566">
        <v>50</v>
      </c>
      <c r="B66" s="567" t="s">
        <v>524</v>
      </c>
      <c r="C66" s="567">
        <v>89301501</v>
      </c>
      <c r="D66" s="629" t="s">
        <v>3085</v>
      </c>
      <c r="E66" s="630" t="s">
        <v>1971</v>
      </c>
      <c r="F66" s="567" t="s">
        <v>1961</v>
      </c>
      <c r="G66" s="567" t="s">
        <v>2087</v>
      </c>
      <c r="H66" s="567" t="s">
        <v>523</v>
      </c>
      <c r="I66" s="567" t="s">
        <v>2088</v>
      </c>
      <c r="J66" s="567" t="s">
        <v>2089</v>
      </c>
      <c r="K66" s="567" t="s">
        <v>2090</v>
      </c>
      <c r="L66" s="568">
        <v>0</v>
      </c>
      <c r="M66" s="568">
        <v>0</v>
      </c>
      <c r="N66" s="567">
        <v>1</v>
      </c>
      <c r="O66" s="631">
        <v>0.5</v>
      </c>
      <c r="P66" s="568">
        <v>0</v>
      </c>
      <c r="Q66" s="583"/>
      <c r="R66" s="567">
        <v>1</v>
      </c>
      <c r="S66" s="583">
        <v>1</v>
      </c>
      <c r="T66" s="631">
        <v>0.5</v>
      </c>
      <c r="U66" s="613">
        <v>1</v>
      </c>
    </row>
    <row r="67" spans="1:21" ht="14.4" customHeight="1" x14ac:dyDescent="0.3">
      <c r="A67" s="566">
        <v>50</v>
      </c>
      <c r="B67" s="567" t="s">
        <v>524</v>
      </c>
      <c r="C67" s="567">
        <v>89301501</v>
      </c>
      <c r="D67" s="629" t="s">
        <v>3085</v>
      </c>
      <c r="E67" s="630" t="s">
        <v>1971</v>
      </c>
      <c r="F67" s="567" t="s">
        <v>1961</v>
      </c>
      <c r="G67" s="567" t="s">
        <v>2010</v>
      </c>
      <c r="H67" s="567" t="s">
        <v>523</v>
      </c>
      <c r="I67" s="567" t="s">
        <v>2091</v>
      </c>
      <c r="J67" s="567" t="s">
        <v>1262</v>
      </c>
      <c r="K67" s="567" t="s">
        <v>2013</v>
      </c>
      <c r="L67" s="568">
        <v>23.3</v>
      </c>
      <c r="M67" s="568">
        <v>23.3</v>
      </c>
      <c r="N67" s="567">
        <v>1</v>
      </c>
      <c r="O67" s="631">
        <v>0.5</v>
      </c>
      <c r="P67" s="568"/>
      <c r="Q67" s="583">
        <v>0</v>
      </c>
      <c r="R67" s="567"/>
      <c r="S67" s="583">
        <v>0</v>
      </c>
      <c r="T67" s="631"/>
      <c r="U67" s="613">
        <v>0</v>
      </c>
    </row>
    <row r="68" spans="1:21" ht="14.4" customHeight="1" x14ac:dyDescent="0.3">
      <c r="A68" s="566">
        <v>50</v>
      </c>
      <c r="B68" s="567" t="s">
        <v>524</v>
      </c>
      <c r="C68" s="567">
        <v>89301501</v>
      </c>
      <c r="D68" s="629" t="s">
        <v>3085</v>
      </c>
      <c r="E68" s="630" t="s">
        <v>1971</v>
      </c>
      <c r="F68" s="567" t="s">
        <v>1961</v>
      </c>
      <c r="G68" s="567" t="s">
        <v>2092</v>
      </c>
      <c r="H68" s="567" t="s">
        <v>984</v>
      </c>
      <c r="I68" s="567" t="s">
        <v>1676</v>
      </c>
      <c r="J68" s="567" t="s">
        <v>1099</v>
      </c>
      <c r="K68" s="567" t="s">
        <v>1100</v>
      </c>
      <c r="L68" s="568">
        <v>25.07</v>
      </c>
      <c r="M68" s="568">
        <v>25.07</v>
      </c>
      <c r="N68" s="567">
        <v>1</v>
      </c>
      <c r="O68" s="631">
        <v>0.5</v>
      </c>
      <c r="P68" s="568"/>
      <c r="Q68" s="583">
        <v>0</v>
      </c>
      <c r="R68" s="567"/>
      <c r="S68" s="583">
        <v>0</v>
      </c>
      <c r="T68" s="631"/>
      <c r="U68" s="613">
        <v>0</v>
      </c>
    </row>
    <row r="69" spans="1:21" ht="14.4" customHeight="1" x14ac:dyDescent="0.3">
      <c r="A69" s="566">
        <v>50</v>
      </c>
      <c r="B69" s="567" t="s">
        <v>524</v>
      </c>
      <c r="C69" s="567">
        <v>89301501</v>
      </c>
      <c r="D69" s="629" t="s">
        <v>3085</v>
      </c>
      <c r="E69" s="630" t="s">
        <v>1971</v>
      </c>
      <c r="F69" s="567" t="s">
        <v>1961</v>
      </c>
      <c r="G69" s="567" t="s">
        <v>2030</v>
      </c>
      <c r="H69" s="567" t="s">
        <v>523</v>
      </c>
      <c r="I69" s="567" t="s">
        <v>2093</v>
      </c>
      <c r="J69" s="567" t="s">
        <v>953</v>
      </c>
      <c r="K69" s="567" t="s">
        <v>2018</v>
      </c>
      <c r="L69" s="568">
        <v>12.26</v>
      </c>
      <c r="M69" s="568">
        <v>12.26</v>
      </c>
      <c r="N69" s="567">
        <v>1</v>
      </c>
      <c r="O69" s="631">
        <v>0.5</v>
      </c>
      <c r="P69" s="568"/>
      <c r="Q69" s="583">
        <v>0</v>
      </c>
      <c r="R69" s="567"/>
      <c r="S69" s="583">
        <v>0</v>
      </c>
      <c r="T69" s="631"/>
      <c r="U69" s="613">
        <v>0</v>
      </c>
    </row>
    <row r="70" spans="1:21" ht="14.4" customHeight="1" x14ac:dyDescent="0.3">
      <c r="A70" s="566">
        <v>50</v>
      </c>
      <c r="B70" s="567" t="s">
        <v>524</v>
      </c>
      <c r="C70" s="567">
        <v>89301501</v>
      </c>
      <c r="D70" s="629" t="s">
        <v>3085</v>
      </c>
      <c r="E70" s="630" t="s">
        <v>1971</v>
      </c>
      <c r="F70" s="567" t="s">
        <v>1961</v>
      </c>
      <c r="G70" s="567" t="s">
        <v>2094</v>
      </c>
      <c r="H70" s="567" t="s">
        <v>523</v>
      </c>
      <c r="I70" s="567" t="s">
        <v>2095</v>
      </c>
      <c r="J70" s="567" t="s">
        <v>2096</v>
      </c>
      <c r="K70" s="567" t="s">
        <v>2097</v>
      </c>
      <c r="L70" s="568">
        <v>112.27</v>
      </c>
      <c r="M70" s="568">
        <v>112.27</v>
      </c>
      <c r="N70" s="567">
        <v>1</v>
      </c>
      <c r="O70" s="631">
        <v>0.5</v>
      </c>
      <c r="P70" s="568"/>
      <c r="Q70" s="583">
        <v>0</v>
      </c>
      <c r="R70" s="567"/>
      <c r="S70" s="583">
        <v>0</v>
      </c>
      <c r="T70" s="631"/>
      <c r="U70" s="613">
        <v>0</v>
      </c>
    </row>
    <row r="71" spans="1:21" ht="14.4" customHeight="1" x14ac:dyDescent="0.3">
      <c r="A71" s="566">
        <v>50</v>
      </c>
      <c r="B71" s="567" t="s">
        <v>524</v>
      </c>
      <c r="C71" s="567">
        <v>89301501</v>
      </c>
      <c r="D71" s="629" t="s">
        <v>3085</v>
      </c>
      <c r="E71" s="630" t="s">
        <v>1971</v>
      </c>
      <c r="F71" s="567" t="s">
        <v>1961</v>
      </c>
      <c r="G71" s="567" t="s">
        <v>2046</v>
      </c>
      <c r="H71" s="567" t="s">
        <v>523</v>
      </c>
      <c r="I71" s="567" t="s">
        <v>2047</v>
      </c>
      <c r="J71" s="567" t="s">
        <v>575</v>
      </c>
      <c r="K71" s="567" t="s">
        <v>2048</v>
      </c>
      <c r="L71" s="568">
        <v>0</v>
      </c>
      <c r="M71" s="568">
        <v>0</v>
      </c>
      <c r="N71" s="567">
        <v>1</v>
      </c>
      <c r="O71" s="631">
        <v>0.5</v>
      </c>
      <c r="P71" s="568"/>
      <c r="Q71" s="583"/>
      <c r="R71" s="567"/>
      <c r="S71" s="583">
        <v>0</v>
      </c>
      <c r="T71" s="631"/>
      <c r="U71" s="613">
        <v>0</v>
      </c>
    </row>
    <row r="72" spans="1:21" ht="14.4" customHeight="1" x14ac:dyDescent="0.3">
      <c r="A72" s="566">
        <v>50</v>
      </c>
      <c r="B72" s="567" t="s">
        <v>524</v>
      </c>
      <c r="C72" s="567">
        <v>89301501</v>
      </c>
      <c r="D72" s="629" t="s">
        <v>3085</v>
      </c>
      <c r="E72" s="630" t="s">
        <v>1971</v>
      </c>
      <c r="F72" s="567" t="s">
        <v>1961</v>
      </c>
      <c r="G72" s="567" t="s">
        <v>2046</v>
      </c>
      <c r="H72" s="567" t="s">
        <v>984</v>
      </c>
      <c r="I72" s="567" t="s">
        <v>1692</v>
      </c>
      <c r="J72" s="567" t="s">
        <v>1103</v>
      </c>
      <c r="K72" s="567" t="s">
        <v>1104</v>
      </c>
      <c r="L72" s="568">
        <v>101.16</v>
      </c>
      <c r="M72" s="568">
        <v>101.16</v>
      </c>
      <c r="N72" s="567">
        <v>1</v>
      </c>
      <c r="O72" s="631">
        <v>1</v>
      </c>
      <c r="P72" s="568"/>
      <c r="Q72" s="583">
        <v>0</v>
      </c>
      <c r="R72" s="567"/>
      <c r="S72" s="583">
        <v>0</v>
      </c>
      <c r="T72" s="631"/>
      <c r="U72" s="613">
        <v>0</v>
      </c>
    </row>
    <row r="73" spans="1:21" ht="14.4" customHeight="1" x14ac:dyDescent="0.3">
      <c r="A73" s="566">
        <v>50</v>
      </c>
      <c r="B73" s="567" t="s">
        <v>524</v>
      </c>
      <c r="C73" s="567">
        <v>89301501</v>
      </c>
      <c r="D73" s="629" t="s">
        <v>3085</v>
      </c>
      <c r="E73" s="630" t="s">
        <v>1971</v>
      </c>
      <c r="F73" s="567" t="s">
        <v>1961</v>
      </c>
      <c r="G73" s="567" t="s">
        <v>2055</v>
      </c>
      <c r="H73" s="567" t="s">
        <v>984</v>
      </c>
      <c r="I73" s="567" t="s">
        <v>1700</v>
      </c>
      <c r="J73" s="567" t="s">
        <v>987</v>
      </c>
      <c r="K73" s="567" t="s">
        <v>988</v>
      </c>
      <c r="L73" s="568">
        <v>50.58</v>
      </c>
      <c r="M73" s="568">
        <v>101.16</v>
      </c>
      <c r="N73" s="567">
        <v>2</v>
      </c>
      <c r="O73" s="631">
        <v>1.5</v>
      </c>
      <c r="P73" s="568"/>
      <c r="Q73" s="583">
        <v>0</v>
      </c>
      <c r="R73" s="567"/>
      <c r="S73" s="583">
        <v>0</v>
      </c>
      <c r="T73" s="631"/>
      <c r="U73" s="613">
        <v>0</v>
      </c>
    </row>
    <row r="74" spans="1:21" ht="14.4" customHeight="1" x14ac:dyDescent="0.3">
      <c r="A74" s="566">
        <v>50</v>
      </c>
      <c r="B74" s="567" t="s">
        <v>524</v>
      </c>
      <c r="C74" s="567">
        <v>89301501</v>
      </c>
      <c r="D74" s="629" t="s">
        <v>3085</v>
      </c>
      <c r="E74" s="630" t="s">
        <v>1971</v>
      </c>
      <c r="F74" s="567" t="s">
        <v>1961</v>
      </c>
      <c r="G74" s="567" t="s">
        <v>2055</v>
      </c>
      <c r="H74" s="567" t="s">
        <v>984</v>
      </c>
      <c r="I74" s="567" t="s">
        <v>2098</v>
      </c>
      <c r="J74" s="567" t="s">
        <v>1702</v>
      </c>
      <c r="K74" s="567" t="s">
        <v>2076</v>
      </c>
      <c r="L74" s="568">
        <v>168.59</v>
      </c>
      <c r="M74" s="568">
        <v>168.59</v>
      </c>
      <c r="N74" s="567">
        <v>1</v>
      </c>
      <c r="O74" s="631">
        <v>0.5</v>
      </c>
      <c r="P74" s="568"/>
      <c r="Q74" s="583">
        <v>0</v>
      </c>
      <c r="R74" s="567"/>
      <c r="S74" s="583">
        <v>0</v>
      </c>
      <c r="T74" s="631"/>
      <c r="U74" s="613">
        <v>0</v>
      </c>
    </row>
    <row r="75" spans="1:21" ht="14.4" customHeight="1" x14ac:dyDescent="0.3">
      <c r="A75" s="566">
        <v>50</v>
      </c>
      <c r="B75" s="567" t="s">
        <v>524</v>
      </c>
      <c r="C75" s="567">
        <v>89301501</v>
      </c>
      <c r="D75" s="629" t="s">
        <v>3085</v>
      </c>
      <c r="E75" s="630" t="s">
        <v>1971</v>
      </c>
      <c r="F75" s="567" t="s">
        <v>1961</v>
      </c>
      <c r="G75" s="567" t="s">
        <v>2099</v>
      </c>
      <c r="H75" s="567" t="s">
        <v>984</v>
      </c>
      <c r="I75" s="567" t="s">
        <v>1936</v>
      </c>
      <c r="J75" s="567" t="s">
        <v>1937</v>
      </c>
      <c r="K75" s="567" t="s">
        <v>1938</v>
      </c>
      <c r="L75" s="568">
        <v>201.75</v>
      </c>
      <c r="M75" s="568">
        <v>201.75</v>
      </c>
      <c r="N75" s="567">
        <v>1</v>
      </c>
      <c r="O75" s="631">
        <v>0.5</v>
      </c>
      <c r="P75" s="568"/>
      <c r="Q75" s="583">
        <v>0</v>
      </c>
      <c r="R75" s="567"/>
      <c r="S75" s="583">
        <v>0</v>
      </c>
      <c r="T75" s="631"/>
      <c r="U75" s="613">
        <v>0</v>
      </c>
    </row>
    <row r="76" spans="1:21" ht="14.4" customHeight="1" x14ac:dyDescent="0.3">
      <c r="A76" s="566">
        <v>50</v>
      </c>
      <c r="B76" s="567" t="s">
        <v>524</v>
      </c>
      <c r="C76" s="567">
        <v>89301501</v>
      </c>
      <c r="D76" s="629" t="s">
        <v>3085</v>
      </c>
      <c r="E76" s="630" t="s">
        <v>1971</v>
      </c>
      <c r="F76" s="567" t="s">
        <v>1961</v>
      </c>
      <c r="G76" s="567" t="s">
        <v>2062</v>
      </c>
      <c r="H76" s="567" t="s">
        <v>523</v>
      </c>
      <c r="I76" s="567" t="s">
        <v>2063</v>
      </c>
      <c r="J76" s="567" t="s">
        <v>726</v>
      </c>
      <c r="K76" s="567" t="s">
        <v>2064</v>
      </c>
      <c r="L76" s="568">
        <v>43.99</v>
      </c>
      <c r="M76" s="568">
        <v>43.99</v>
      </c>
      <c r="N76" s="567">
        <v>1</v>
      </c>
      <c r="O76" s="631">
        <v>0.5</v>
      </c>
      <c r="P76" s="568"/>
      <c r="Q76" s="583">
        <v>0</v>
      </c>
      <c r="R76" s="567"/>
      <c r="S76" s="583">
        <v>0</v>
      </c>
      <c r="T76" s="631"/>
      <c r="U76" s="613">
        <v>0</v>
      </c>
    </row>
    <row r="77" spans="1:21" ht="14.4" customHeight="1" x14ac:dyDescent="0.3">
      <c r="A77" s="566">
        <v>50</v>
      </c>
      <c r="B77" s="567" t="s">
        <v>524</v>
      </c>
      <c r="C77" s="567">
        <v>89301501</v>
      </c>
      <c r="D77" s="629" t="s">
        <v>3085</v>
      </c>
      <c r="E77" s="630" t="s">
        <v>1971</v>
      </c>
      <c r="F77" s="567" t="s">
        <v>1961</v>
      </c>
      <c r="G77" s="567" t="s">
        <v>2065</v>
      </c>
      <c r="H77" s="567" t="s">
        <v>523</v>
      </c>
      <c r="I77" s="567" t="s">
        <v>2100</v>
      </c>
      <c r="J77" s="567" t="s">
        <v>2067</v>
      </c>
      <c r="K77" s="567" t="s">
        <v>2101</v>
      </c>
      <c r="L77" s="568">
        <v>67.06</v>
      </c>
      <c r="M77" s="568">
        <v>67.06</v>
      </c>
      <c r="N77" s="567">
        <v>1</v>
      </c>
      <c r="O77" s="631">
        <v>0.5</v>
      </c>
      <c r="P77" s="568"/>
      <c r="Q77" s="583">
        <v>0</v>
      </c>
      <c r="R77" s="567"/>
      <c r="S77" s="583">
        <v>0</v>
      </c>
      <c r="T77" s="631"/>
      <c r="U77" s="613">
        <v>0</v>
      </c>
    </row>
    <row r="78" spans="1:21" ht="14.4" customHeight="1" x14ac:dyDescent="0.3">
      <c r="A78" s="566">
        <v>50</v>
      </c>
      <c r="B78" s="567" t="s">
        <v>524</v>
      </c>
      <c r="C78" s="567">
        <v>89301501</v>
      </c>
      <c r="D78" s="629" t="s">
        <v>3085</v>
      </c>
      <c r="E78" s="630" t="s">
        <v>1971</v>
      </c>
      <c r="F78" s="567" t="s">
        <v>1961</v>
      </c>
      <c r="G78" s="567" t="s">
        <v>2073</v>
      </c>
      <c r="H78" s="567" t="s">
        <v>984</v>
      </c>
      <c r="I78" s="567" t="s">
        <v>1628</v>
      </c>
      <c r="J78" s="567" t="s">
        <v>1629</v>
      </c>
      <c r="K78" s="567" t="s">
        <v>1630</v>
      </c>
      <c r="L78" s="568">
        <v>156.25</v>
      </c>
      <c r="M78" s="568">
        <v>312.5</v>
      </c>
      <c r="N78" s="567">
        <v>2</v>
      </c>
      <c r="O78" s="631">
        <v>1</v>
      </c>
      <c r="P78" s="568"/>
      <c r="Q78" s="583">
        <v>0</v>
      </c>
      <c r="R78" s="567"/>
      <c r="S78" s="583">
        <v>0</v>
      </c>
      <c r="T78" s="631"/>
      <c r="U78" s="613">
        <v>0</v>
      </c>
    </row>
    <row r="79" spans="1:21" ht="14.4" customHeight="1" x14ac:dyDescent="0.3">
      <c r="A79" s="566">
        <v>50</v>
      </c>
      <c r="B79" s="567" t="s">
        <v>524</v>
      </c>
      <c r="C79" s="567">
        <v>89301501</v>
      </c>
      <c r="D79" s="629" t="s">
        <v>3085</v>
      </c>
      <c r="E79" s="630" t="s">
        <v>1971</v>
      </c>
      <c r="F79" s="567" t="s">
        <v>1961</v>
      </c>
      <c r="G79" s="567" t="s">
        <v>2073</v>
      </c>
      <c r="H79" s="567" t="s">
        <v>984</v>
      </c>
      <c r="I79" s="567" t="s">
        <v>1631</v>
      </c>
      <c r="J79" s="567" t="s">
        <v>1632</v>
      </c>
      <c r="K79" s="567" t="s">
        <v>1095</v>
      </c>
      <c r="L79" s="568">
        <v>193.14</v>
      </c>
      <c r="M79" s="568">
        <v>193.14</v>
      </c>
      <c r="N79" s="567">
        <v>1</v>
      </c>
      <c r="O79" s="631">
        <v>0.5</v>
      </c>
      <c r="P79" s="568"/>
      <c r="Q79" s="583">
        <v>0</v>
      </c>
      <c r="R79" s="567"/>
      <c r="S79" s="583">
        <v>0</v>
      </c>
      <c r="T79" s="631"/>
      <c r="U79" s="613">
        <v>0</v>
      </c>
    </row>
    <row r="80" spans="1:21" ht="14.4" customHeight="1" x14ac:dyDescent="0.3">
      <c r="A80" s="566">
        <v>50</v>
      </c>
      <c r="B80" s="567" t="s">
        <v>524</v>
      </c>
      <c r="C80" s="567">
        <v>89301501</v>
      </c>
      <c r="D80" s="629" t="s">
        <v>3085</v>
      </c>
      <c r="E80" s="630" t="s">
        <v>1972</v>
      </c>
      <c r="F80" s="567" t="s">
        <v>1961</v>
      </c>
      <c r="G80" s="567" t="s">
        <v>1989</v>
      </c>
      <c r="H80" s="567" t="s">
        <v>984</v>
      </c>
      <c r="I80" s="567" t="s">
        <v>1715</v>
      </c>
      <c r="J80" s="567" t="s">
        <v>1716</v>
      </c>
      <c r="K80" s="567" t="s">
        <v>582</v>
      </c>
      <c r="L80" s="568">
        <v>238.81</v>
      </c>
      <c r="M80" s="568">
        <v>238.81</v>
      </c>
      <c r="N80" s="567">
        <v>1</v>
      </c>
      <c r="O80" s="631">
        <v>0.5</v>
      </c>
      <c r="P80" s="568"/>
      <c r="Q80" s="583">
        <v>0</v>
      </c>
      <c r="R80" s="567"/>
      <c r="S80" s="583">
        <v>0</v>
      </c>
      <c r="T80" s="631"/>
      <c r="U80" s="613">
        <v>0</v>
      </c>
    </row>
    <row r="81" spans="1:21" ht="14.4" customHeight="1" x14ac:dyDescent="0.3">
      <c r="A81" s="566">
        <v>50</v>
      </c>
      <c r="B81" s="567" t="s">
        <v>524</v>
      </c>
      <c r="C81" s="567">
        <v>89301501</v>
      </c>
      <c r="D81" s="629" t="s">
        <v>3085</v>
      </c>
      <c r="E81" s="630" t="s">
        <v>1972</v>
      </c>
      <c r="F81" s="567" t="s">
        <v>1961</v>
      </c>
      <c r="G81" s="567" t="s">
        <v>1989</v>
      </c>
      <c r="H81" s="567" t="s">
        <v>984</v>
      </c>
      <c r="I81" s="567" t="s">
        <v>1717</v>
      </c>
      <c r="J81" s="567" t="s">
        <v>1073</v>
      </c>
      <c r="K81" s="567" t="s">
        <v>1085</v>
      </c>
      <c r="L81" s="568">
        <v>367.41</v>
      </c>
      <c r="M81" s="568">
        <v>367.41</v>
      </c>
      <c r="N81" s="567">
        <v>1</v>
      </c>
      <c r="O81" s="631">
        <v>0.5</v>
      </c>
      <c r="P81" s="568"/>
      <c r="Q81" s="583">
        <v>0</v>
      </c>
      <c r="R81" s="567"/>
      <c r="S81" s="583">
        <v>0</v>
      </c>
      <c r="T81" s="631"/>
      <c r="U81" s="613">
        <v>0</v>
      </c>
    </row>
    <row r="82" spans="1:21" ht="14.4" customHeight="1" x14ac:dyDescent="0.3">
      <c r="A82" s="566">
        <v>50</v>
      </c>
      <c r="B82" s="567" t="s">
        <v>524</v>
      </c>
      <c r="C82" s="567">
        <v>89301501</v>
      </c>
      <c r="D82" s="629" t="s">
        <v>3085</v>
      </c>
      <c r="E82" s="630" t="s">
        <v>1972</v>
      </c>
      <c r="F82" s="567" t="s">
        <v>1961</v>
      </c>
      <c r="G82" s="567" t="s">
        <v>1999</v>
      </c>
      <c r="H82" s="567" t="s">
        <v>984</v>
      </c>
      <c r="I82" s="567" t="s">
        <v>1674</v>
      </c>
      <c r="J82" s="567" t="s">
        <v>1038</v>
      </c>
      <c r="K82" s="567" t="s">
        <v>551</v>
      </c>
      <c r="L82" s="568">
        <v>44.89</v>
      </c>
      <c r="M82" s="568">
        <v>134.67000000000002</v>
      </c>
      <c r="N82" s="567">
        <v>3</v>
      </c>
      <c r="O82" s="631">
        <v>2</v>
      </c>
      <c r="P82" s="568"/>
      <c r="Q82" s="583">
        <v>0</v>
      </c>
      <c r="R82" s="567"/>
      <c r="S82" s="583">
        <v>0</v>
      </c>
      <c r="T82" s="631"/>
      <c r="U82" s="613">
        <v>0</v>
      </c>
    </row>
    <row r="83" spans="1:21" ht="14.4" customHeight="1" x14ac:dyDescent="0.3">
      <c r="A83" s="566">
        <v>50</v>
      </c>
      <c r="B83" s="567" t="s">
        <v>524</v>
      </c>
      <c r="C83" s="567">
        <v>89301501</v>
      </c>
      <c r="D83" s="629" t="s">
        <v>3085</v>
      </c>
      <c r="E83" s="630" t="s">
        <v>1972</v>
      </c>
      <c r="F83" s="567" t="s">
        <v>1961</v>
      </c>
      <c r="G83" s="567" t="s">
        <v>1999</v>
      </c>
      <c r="H83" s="567" t="s">
        <v>984</v>
      </c>
      <c r="I83" s="567" t="s">
        <v>2102</v>
      </c>
      <c r="J83" s="567" t="s">
        <v>2103</v>
      </c>
      <c r="K83" s="567" t="s">
        <v>1087</v>
      </c>
      <c r="L83" s="568">
        <v>60.02</v>
      </c>
      <c r="M83" s="568">
        <v>60.02</v>
      </c>
      <c r="N83" s="567">
        <v>1</v>
      </c>
      <c r="O83" s="631">
        <v>1</v>
      </c>
      <c r="P83" s="568"/>
      <c r="Q83" s="583">
        <v>0</v>
      </c>
      <c r="R83" s="567"/>
      <c r="S83" s="583">
        <v>0</v>
      </c>
      <c r="T83" s="631"/>
      <c r="U83" s="613">
        <v>0</v>
      </c>
    </row>
    <row r="84" spans="1:21" ht="14.4" customHeight="1" x14ac:dyDescent="0.3">
      <c r="A84" s="566">
        <v>50</v>
      </c>
      <c r="B84" s="567" t="s">
        <v>524</v>
      </c>
      <c r="C84" s="567">
        <v>89301501</v>
      </c>
      <c r="D84" s="629" t="s">
        <v>3085</v>
      </c>
      <c r="E84" s="630" t="s">
        <v>1972</v>
      </c>
      <c r="F84" s="567" t="s">
        <v>1961</v>
      </c>
      <c r="G84" s="567" t="s">
        <v>2019</v>
      </c>
      <c r="H84" s="567" t="s">
        <v>984</v>
      </c>
      <c r="I84" s="567" t="s">
        <v>1645</v>
      </c>
      <c r="J84" s="567" t="s">
        <v>1101</v>
      </c>
      <c r="K84" s="567" t="s">
        <v>1102</v>
      </c>
      <c r="L84" s="568">
        <v>414.85</v>
      </c>
      <c r="M84" s="568">
        <v>829.7</v>
      </c>
      <c r="N84" s="567">
        <v>2</v>
      </c>
      <c r="O84" s="631">
        <v>1</v>
      </c>
      <c r="P84" s="568">
        <v>414.85</v>
      </c>
      <c r="Q84" s="583">
        <v>0.5</v>
      </c>
      <c r="R84" s="567">
        <v>1</v>
      </c>
      <c r="S84" s="583">
        <v>0.5</v>
      </c>
      <c r="T84" s="631">
        <v>0.5</v>
      </c>
      <c r="U84" s="613">
        <v>0.5</v>
      </c>
    </row>
    <row r="85" spans="1:21" ht="14.4" customHeight="1" x14ac:dyDescent="0.3">
      <c r="A85" s="566">
        <v>50</v>
      </c>
      <c r="B85" s="567" t="s">
        <v>524</v>
      </c>
      <c r="C85" s="567">
        <v>89301501</v>
      </c>
      <c r="D85" s="629" t="s">
        <v>3085</v>
      </c>
      <c r="E85" s="630" t="s">
        <v>1972</v>
      </c>
      <c r="F85" s="567" t="s">
        <v>1961</v>
      </c>
      <c r="G85" s="567" t="s">
        <v>2036</v>
      </c>
      <c r="H85" s="567" t="s">
        <v>523</v>
      </c>
      <c r="I85" s="567" t="s">
        <v>2104</v>
      </c>
      <c r="J85" s="567" t="s">
        <v>2105</v>
      </c>
      <c r="K85" s="567" t="s">
        <v>2106</v>
      </c>
      <c r="L85" s="568">
        <v>12.26</v>
      </c>
      <c r="M85" s="568">
        <v>12.26</v>
      </c>
      <c r="N85" s="567">
        <v>1</v>
      </c>
      <c r="O85" s="631">
        <v>0.5</v>
      </c>
      <c r="P85" s="568">
        <v>12.26</v>
      </c>
      <c r="Q85" s="583">
        <v>1</v>
      </c>
      <c r="R85" s="567">
        <v>1</v>
      </c>
      <c r="S85" s="583">
        <v>1</v>
      </c>
      <c r="T85" s="631">
        <v>0.5</v>
      </c>
      <c r="U85" s="613">
        <v>1</v>
      </c>
    </row>
    <row r="86" spans="1:21" ht="14.4" customHeight="1" x14ac:dyDescent="0.3">
      <c r="A86" s="566">
        <v>50</v>
      </c>
      <c r="B86" s="567" t="s">
        <v>524</v>
      </c>
      <c r="C86" s="567">
        <v>89301501</v>
      </c>
      <c r="D86" s="629" t="s">
        <v>3085</v>
      </c>
      <c r="E86" s="630" t="s">
        <v>1972</v>
      </c>
      <c r="F86" s="567" t="s">
        <v>1961</v>
      </c>
      <c r="G86" s="567" t="s">
        <v>2036</v>
      </c>
      <c r="H86" s="567" t="s">
        <v>523</v>
      </c>
      <c r="I86" s="567" t="s">
        <v>2107</v>
      </c>
      <c r="J86" s="567" t="s">
        <v>2032</v>
      </c>
      <c r="K86" s="567" t="s">
        <v>2108</v>
      </c>
      <c r="L86" s="568">
        <v>12.26</v>
      </c>
      <c r="M86" s="568">
        <v>12.26</v>
      </c>
      <c r="N86" s="567">
        <v>1</v>
      </c>
      <c r="O86" s="631">
        <v>0.5</v>
      </c>
      <c r="P86" s="568"/>
      <c r="Q86" s="583">
        <v>0</v>
      </c>
      <c r="R86" s="567"/>
      <c r="S86" s="583">
        <v>0</v>
      </c>
      <c r="T86" s="631"/>
      <c r="U86" s="613">
        <v>0</v>
      </c>
    </row>
    <row r="87" spans="1:21" ht="14.4" customHeight="1" x14ac:dyDescent="0.3">
      <c r="A87" s="566">
        <v>50</v>
      </c>
      <c r="B87" s="567" t="s">
        <v>524</v>
      </c>
      <c r="C87" s="567">
        <v>89301501</v>
      </c>
      <c r="D87" s="629" t="s">
        <v>3085</v>
      </c>
      <c r="E87" s="630" t="s">
        <v>1972</v>
      </c>
      <c r="F87" s="567" t="s">
        <v>1961</v>
      </c>
      <c r="G87" s="567" t="s">
        <v>2094</v>
      </c>
      <c r="H87" s="567" t="s">
        <v>523</v>
      </c>
      <c r="I87" s="567" t="s">
        <v>2109</v>
      </c>
      <c r="J87" s="567" t="s">
        <v>2096</v>
      </c>
      <c r="K87" s="567" t="s">
        <v>2110</v>
      </c>
      <c r="L87" s="568">
        <v>33.68</v>
      </c>
      <c r="M87" s="568">
        <v>33.68</v>
      </c>
      <c r="N87" s="567">
        <v>1</v>
      </c>
      <c r="O87" s="631">
        <v>0.5</v>
      </c>
      <c r="P87" s="568">
        <v>33.68</v>
      </c>
      <c r="Q87" s="583">
        <v>1</v>
      </c>
      <c r="R87" s="567">
        <v>1</v>
      </c>
      <c r="S87" s="583">
        <v>1</v>
      </c>
      <c r="T87" s="631">
        <v>0.5</v>
      </c>
      <c r="U87" s="613">
        <v>1</v>
      </c>
    </row>
    <row r="88" spans="1:21" ht="14.4" customHeight="1" x14ac:dyDescent="0.3">
      <c r="A88" s="566">
        <v>50</v>
      </c>
      <c r="B88" s="567" t="s">
        <v>524</v>
      </c>
      <c r="C88" s="567">
        <v>89301501</v>
      </c>
      <c r="D88" s="629" t="s">
        <v>3085</v>
      </c>
      <c r="E88" s="630" t="s">
        <v>1972</v>
      </c>
      <c r="F88" s="567" t="s">
        <v>1961</v>
      </c>
      <c r="G88" s="567" t="s">
        <v>2111</v>
      </c>
      <c r="H88" s="567" t="s">
        <v>984</v>
      </c>
      <c r="I88" s="567" t="s">
        <v>1639</v>
      </c>
      <c r="J88" s="567" t="s">
        <v>989</v>
      </c>
      <c r="K88" s="567" t="s">
        <v>1028</v>
      </c>
      <c r="L88" s="568">
        <v>1749.69</v>
      </c>
      <c r="M88" s="568">
        <v>1749.69</v>
      </c>
      <c r="N88" s="567">
        <v>1</v>
      </c>
      <c r="O88" s="631">
        <v>0.5</v>
      </c>
      <c r="P88" s="568"/>
      <c r="Q88" s="583">
        <v>0</v>
      </c>
      <c r="R88" s="567"/>
      <c r="S88" s="583">
        <v>0</v>
      </c>
      <c r="T88" s="631"/>
      <c r="U88" s="613">
        <v>0</v>
      </c>
    </row>
    <row r="89" spans="1:21" ht="14.4" customHeight="1" x14ac:dyDescent="0.3">
      <c r="A89" s="566">
        <v>50</v>
      </c>
      <c r="B89" s="567" t="s">
        <v>524</v>
      </c>
      <c r="C89" s="567">
        <v>89301501</v>
      </c>
      <c r="D89" s="629" t="s">
        <v>3085</v>
      </c>
      <c r="E89" s="630" t="s">
        <v>1972</v>
      </c>
      <c r="F89" s="567" t="s">
        <v>1961</v>
      </c>
      <c r="G89" s="567" t="s">
        <v>2055</v>
      </c>
      <c r="H89" s="567" t="s">
        <v>984</v>
      </c>
      <c r="I89" s="567" t="s">
        <v>1701</v>
      </c>
      <c r="J89" s="567" t="s">
        <v>1702</v>
      </c>
      <c r="K89" s="567" t="s">
        <v>568</v>
      </c>
      <c r="L89" s="568">
        <v>101.16</v>
      </c>
      <c r="M89" s="568">
        <v>101.16</v>
      </c>
      <c r="N89" s="567">
        <v>1</v>
      </c>
      <c r="O89" s="631">
        <v>0.5</v>
      </c>
      <c r="P89" s="568"/>
      <c r="Q89" s="583">
        <v>0</v>
      </c>
      <c r="R89" s="567"/>
      <c r="S89" s="583">
        <v>0</v>
      </c>
      <c r="T89" s="631"/>
      <c r="U89" s="613">
        <v>0</v>
      </c>
    </row>
    <row r="90" spans="1:21" ht="14.4" customHeight="1" x14ac:dyDescent="0.3">
      <c r="A90" s="566">
        <v>50</v>
      </c>
      <c r="B90" s="567" t="s">
        <v>524</v>
      </c>
      <c r="C90" s="567">
        <v>89301501</v>
      </c>
      <c r="D90" s="629" t="s">
        <v>3085</v>
      </c>
      <c r="E90" s="630" t="s">
        <v>1972</v>
      </c>
      <c r="F90" s="567" t="s">
        <v>1961</v>
      </c>
      <c r="G90" s="567" t="s">
        <v>2059</v>
      </c>
      <c r="H90" s="567" t="s">
        <v>984</v>
      </c>
      <c r="I90" s="567" t="s">
        <v>1721</v>
      </c>
      <c r="J90" s="567" t="s">
        <v>1083</v>
      </c>
      <c r="K90" s="567" t="s">
        <v>582</v>
      </c>
      <c r="L90" s="568">
        <v>367.41</v>
      </c>
      <c r="M90" s="568">
        <v>367.41</v>
      </c>
      <c r="N90" s="567">
        <v>1</v>
      </c>
      <c r="O90" s="631">
        <v>0.5</v>
      </c>
      <c r="P90" s="568">
        <v>367.41</v>
      </c>
      <c r="Q90" s="583">
        <v>1</v>
      </c>
      <c r="R90" s="567">
        <v>1</v>
      </c>
      <c r="S90" s="583">
        <v>1</v>
      </c>
      <c r="T90" s="631">
        <v>0.5</v>
      </c>
      <c r="U90" s="613">
        <v>1</v>
      </c>
    </row>
    <row r="91" spans="1:21" ht="14.4" customHeight="1" x14ac:dyDescent="0.3">
      <c r="A91" s="566">
        <v>50</v>
      </c>
      <c r="B91" s="567" t="s">
        <v>524</v>
      </c>
      <c r="C91" s="567">
        <v>89301501</v>
      </c>
      <c r="D91" s="629" t="s">
        <v>3085</v>
      </c>
      <c r="E91" s="630" t="s">
        <v>1972</v>
      </c>
      <c r="F91" s="567" t="s">
        <v>1961</v>
      </c>
      <c r="G91" s="567" t="s">
        <v>2112</v>
      </c>
      <c r="H91" s="567" t="s">
        <v>523</v>
      </c>
      <c r="I91" s="567" t="s">
        <v>2113</v>
      </c>
      <c r="J91" s="567" t="s">
        <v>877</v>
      </c>
      <c r="K91" s="567" t="s">
        <v>2114</v>
      </c>
      <c r="L91" s="568">
        <v>0</v>
      </c>
      <c r="M91" s="568">
        <v>0</v>
      </c>
      <c r="N91" s="567">
        <v>1</v>
      </c>
      <c r="O91" s="631">
        <v>0.5</v>
      </c>
      <c r="P91" s="568"/>
      <c r="Q91" s="583"/>
      <c r="R91" s="567"/>
      <c r="S91" s="583">
        <v>0</v>
      </c>
      <c r="T91" s="631"/>
      <c r="U91" s="613">
        <v>0</v>
      </c>
    </row>
    <row r="92" spans="1:21" ht="14.4" customHeight="1" x14ac:dyDescent="0.3">
      <c r="A92" s="566">
        <v>50</v>
      </c>
      <c r="B92" s="567" t="s">
        <v>524</v>
      </c>
      <c r="C92" s="567">
        <v>89301501</v>
      </c>
      <c r="D92" s="629" t="s">
        <v>3085</v>
      </c>
      <c r="E92" s="630" t="s">
        <v>1972</v>
      </c>
      <c r="F92" s="567" t="s">
        <v>1961</v>
      </c>
      <c r="G92" s="567" t="s">
        <v>2115</v>
      </c>
      <c r="H92" s="567" t="s">
        <v>523</v>
      </c>
      <c r="I92" s="567" t="s">
        <v>2116</v>
      </c>
      <c r="J92" s="567" t="s">
        <v>1138</v>
      </c>
      <c r="K92" s="567" t="s">
        <v>2117</v>
      </c>
      <c r="L92" s="568">
        <v>38.99</v>
      </c>
      <c r="M92" s="568">
        <v>77.98</v>
      </c>
      <c r="N92" s="567">
        <v>2</v>
      </c>
      <c r="O92" s="631">
        <v>0.5</v>
      </c>
      <c r="P92" s="568"/>
      <c r="Q92" s="583">
        <v>0</v>
      </c>
      <c r="R92" s="567"/>
      <c r="S92" s="583">
        <v>0</v>
      </c>
      <c r="T92" s="631"/>
      <c r="U92" s="613">
        <v>0</v>
      </c>
    </row>
    <row r="93" spans="1:21" ht="14.4" customHeight="1" x14ac:dyDescent="0.3">
      <c r="A93" s="566">
        <v>50</v>
      </c>
      <c r="B93" s="567" t="s">
        <v>524</v>
      </c>
      <c r="C93" s="567">
        <v>89301501</v>
      </c>
      <c r="D93" s="629" t="s">
        <v>3085</v>
      </c>
      <c r="E93" s="630" t="s">
        <v>1972</v>
      </c>
      <c r="F93" s="567" t="s">
        <v>1961</v>
      </c>
      <c r="G93" s="567" t="s">
        <v>2118</v>
      </c>
      <c r="H93" s="567" t="s">
        <v>523</v>
      </c>
      <c r="I93" s="567" t="s">
        <v>2119</v>
      </c>
      <c r="J93" s="567" t="s">
        <v>736</v>
      </c>
      <c r="K93" s="567" t="s">
        <v>584</v>
      </c>
      <c r="L93" s="568">
        <v>60.97</v>
      </c>
      <c r="M93" s="568">
        <v>60.97</v>
      </c>
      <c r="N93" s="567">
        <v>1</v>
      </c>
      <c r="O93" s="631">
        <v>1</v>
      </c>
      <c r="P93" s="568"/>
      <c r="Q93" s="583">
        <v>0</v>
      </c>
      <c r="R93" s="567"/>
      <c r="S93" s="583">
        <v>0</v>
      </c>
      <c r="T93" s="631"/>
      <c r="U93" s="613">
        <v>0</v>
      </c>
    </row>
    <row r="94" spans="1:21" ht="14.4" customHeight="1" x14ac:dyDescent="0.3">
      <c r="A94" s="566">
        <v>50</v>
      </c>
      <c r="B94" s="567" t="s">
        <v>524</v>
      </c>
      <c r="C94" s="567">
        <v>89301501</v>
      </c>
      <c r="D94" s="629" t="s">
        <v>3085</v>
      </c>
      <c r="E94" s="630" t="s">
        <v>1973</v>
      </c>
      <c r="F94" s="567" t="s">
        <v>1961</v>
      </c>
      <c r="G94" s="567" t="s">
        <v>1982</v>
      </c>
      <c r="H94" s="567" t="s">
        <v>984</v>
      </c>
      <c r="I94" s="567" t="s">
        <v>1651</v>
      </c>
      <c r="J94" s="567" t="s">
        <v>995</v>
      </c>
      <c r="K94" s="567" t="s">
        <v>1652</v>
      </c>
      <c r="L94" s="568">
        <v>121.16</v>
      </c>
      <c r="M94" s="568">
        <v>484.64</v>
      </c>
      <c r="N94" s="567">
        <v>4</v>
      </c>
      <c r="O94" s="631">
        <v>2.5</v>
      </c>
      <c r="P94" s="568">
        <v>121.16</v>
      </c>
      <c r="Q94" s="583">
        <v>0.25</v>
      </c>
      <c r="R94" s="567">
        <v>1</v>
      </c>
      <c r="S94" s="583">
        <v>0.25</v>
      </c>
      <c r="T94" s="631">
        <v>1</v>
      </c>
      <c r="U94" s="613">
        <v>0.4</v>
      </c>
    </row>
    <row r="95" spans="1:21" ht="14.4" customHeight="1" x14ac:dyDescent="0.3">
      <c r="A95" s="566">
        <v>50</v>
      </c>
      <c r="B95" s="567" t="s">
        <v>524</v>
      </c>
      <c r="C95" s="567">
        <v>89301501</v>
      </c>
      <c r="D95" s="629" t="s">
        <v>3085</v>
      </c>
      <c r="E95" s="630" t="s">
        <v>1973</v>
      </c>
      <c r="F95" s="567" t="s">
        <v>1961</v>
      </c>
      <c r="G95" s="567" t="s">
        <v>1989</v>
      </c>
      <c r="H95" s="567" t="s">
        <v>523</v>
      </c>
      <c r="I95" s="567" t="s">
        <v>1995</v>
      </c>
      <c r="J95" s="567" t="s">
        <v>1073</v>
      </c>
      <c r="K95" s="567" t="s">
        <v>1996</v>
      </c>
      <c r="L95" s="568">
        <v>0</v>
      </c>
      <c r="M95" s="568">
        <v>0</v>
      </c>
      <c r="N95" s="567">
        <v>1</v>
      </c>
      <c r="O95" s="631">
        <v>0.5</v>
      </c>
      <c r="P95" s="568">
        <v>0</v>
      </c>
      <c r="Q95" s="583"/>
      <c r="R95" s="567">
        <v>1</v>
      </c>
      <c r="S95" s="583">
        <v>1</v>
      </c>
      <c r="T95" s="631">
        <v>0.5</v>
      </c>
      <c r="U95" s="613">
        <v>1</v>
      </c>
    </row>
    <row r="96" spans="1:21" ht="14.4" customHeight="1" x14ac:dyDescent="0.3">
      <c r="A96" s="566">
        <v>50</v>
      </c>
      <c r="B96" s="567" t="s">
        <v>524</v>
      </c>
      <c r="C96" s="567">
        <v>89301501</v>
      </c>
      <c r="D96" s="629" t="s">
        <v>3085</v>
      </c>
      <c r="E96" s="630" t="s">
        <v>1973</v>
      </c>
      <c r="F96" s="567" t="s">
        <v>1961</v>
      </c>
      <c r="G96" s="567" t="s">
        <v>1989</v>
      </c>
      <c r="H96" s="567" t="s">
        <v>984</v>
      </c>
      <c r="I96" s="567" t="s">
        <v>1717</v>
      </c>
      <c r="J96" s="567" t="s">
        <v>1073</v>
      </c>
      <c r="K96" s="567" t="s">
        <v>1085</v>
      </c>
      <c r="L96" s="568">
        <v>367.41</v>
      </c>
      <c r="M96" s="568">
        <v>367.41</v>
      </c>
      <c r="N96" s="567">
        <v>1</v>
      </c>
      <c r="O96" s="631">
        <v>1</v>
      </c>
      <c r="P96" s="568"/>
      <c r="Q96" s="583">
        <v>0</v>
      </c>
      <c r="R96" s="567"/>
      <c r="S96" s="583">
        <v>0</v>
      </c>
      <c r="T96" s="631"/>
      <c r="U96" s="613">
        <v>0</v>
      </c>
    </row>
    <row r="97" spans="1:21" ht="14.4" customHeight="1" x14ac:dyDescent="0.3">
      <c r="A97" s="566">
        <v>50</v>
      </c>
      <c r="B97" s="567" t="s">
        <v>524</v>
      </c>
      <c r="C97" s="567">
        <v>89301501</v>
      </c>
      <c r="D97" s="629" t="s">
        <v>3085</v>
      </c>
      <c r="E97" s="630" t="s">
        <v>1973</v>
      </c>
      <c r="F97" s="567" t="s">
        <v>1961</v>
      </c>
      <c r="G97" s="567" t="s">
        <v>1999</v>
      </c>
      <c r="H97" s="567" t="s">
        <v>984</v>
      </c>
      <c r="I97" s="567" t="s">
        <v>1674</v>
      </c>
      <c r="J97" s="567" t="s">
        <v>1038</v>
      </c>
      <c r="K97" s="567" t="s">
        <v>551</v>
      </c>
      <c r="L97" s="568">
        <v>44.89</v>
      </c>
      <c r="M97" s="568">
        <v>224.45</v>
      </c>
      <c r="N97" s="567">
        <v>5</v>
      </c>
      <c r="O97" s="631">
        <v>3</v>
      </c>
      <c r="P97" s="568">
        <v>44.89</v>
      </c>
      <c r="Q97" s="583">
        <v>0.2</v>
      </c>
      <c r="R97" s="567">
        <v>1</v>
      </c>
      <c r="S97" s="583">
        <v>0.2</v>
      </c>
      <c r="T97" s="631">
        <v>0.5</v>
      </c>
      <c r="U97" s="613">
        <v>0.16666666666666666</v>
      </c>
    </row>
    <row r="98" spans="1:21" ht="14.4" customHeight="1" x14ac:dyDescent="0.3">
      <c r="A98" s="566">
        <v>50</v>
      </c>
      <c r="B98" s="567" t="s">
        <v>524</v>
      </c>
      <c r="C98" s="567">
        <v>89301501</v>
      </c>
      <c r="D98" s="629" t="s">
        <v>3085</v>
      </c>
      <c r="E98" s="630" t="s">
        <v>1973</v>
      </c>
      <c r="F98" s="567" t="s">
        <v>1961</v>
      </c>
      <c r="G98" s="567" t="s">
        <v>1999</v>
      </c>
      <c r="H98" s="567" t="s">
        <v>984</v>
      </c>
      <c r="I98" s="567" t="s">
        <v>2102</v>
      </c>
      <c r="J98" s="567" t="s">
        <v>2103</v>
      </c>
      <c r="K98" s="567" t="s">
        <v>1087</v>
      </c>
      <c r="L98" s="568">
        <v>60.02</v>
      </c>
      <c r="M98" s="568">
        <v>60.02</v>
      </c>
      <c r="N98" s="567">
        <v>1</v>
      </c>
      <c r="O98" s="631">
        <v>0.5</v>
      </c>
      <c r="P98" s="568"/>
      <c r="Q98" s="583">
        <v>0</v>
      </c>
      <c r="R98" s="567"/>
      <c r="S98" s="583">
        <v>0</v>
      </c>
      <c r="T98" s="631"/>
      <c r="U98" s="613">
        <v>0</v>
      </c>
    </row>
    <row r="99" spans="1:21" ht="14.4" customHeight="1" x14ac:dyDescent="0.3">
      <c r="A99" s="566">
        <v>50</v>
      </c>
      <c r="B99" s="567" t="s">
        <v>524</v>
      </c>
      <c r="C99" s="567">
        <v>89301501</v>
      </c>
      <c r="D99" s="629" t="s">
        <v>3085</v>
      </c>
      <c r="E99" s="630" t="s">
        <v>1973</v>
      </c>
      <c r="F99" s="567" t="s">
        <v>1961</v>
      </c>
      <c r="G99" s="567" t="s">
        <v>2120</v>
      </c>
      <c r="H99" s="567" t="s">
        <v>984</v>
      </c>
      <c r="I99" s="567" t="s">
        <v>1759</v>
      </c>
      <c r="J99" s="567" t="s">
        <v>1164</v>
      </c>
      <c r="K99" s="567" t="s">
        <v>1760</v>
      </c>
      <c r="L99" s="568">
        <v>184.22</v>
      </c>
      <c r="M99" s="568">
        <v>184.22</v>
      </c>
      <c r="N99" s="567">
        <v>1</v>
      </c>
      <c r="O99" s="631">
        <v>1</v>
      </c>
      <c r="P99" s="568"/>
      <c r="Q99" s="583">
        <v>0</v>
      </c>
      <c r="R99" s="567"/>
      <c r="S99" s="583">
        <v>0</v>
      </c>
      <c r="T99" s="631"/>
      <c r="U99" s="613">
        <v>0</v>
      </c>
    </row>
    <row r="100" spans="1:21" ht="14.4" customHeight="1" x14ac:dyDescent="0.3">
      <c r="A100" s="566">
        <v>50</v>
      </c>
      <c r="B100" s="567" t="s">
        <v>524</v>
      </c>
      <c r="C100" s="567">
        <v>89301501</v>
      </c>
      <c r="D100" s="629" t="s">
        <v>3085</v>
      </c>
      <c r="E100" s="630" t="s">
        <v>1973</v>
      </c>
      <c r="F100" s="567" t="s">
        <v>1961</v>
      </c>
      <c r="G100" s="567" t="s">
        <v>2087</v>
      </c>
      <c r="H100" s="567" t="s">
        <v>984</v>
      </c>
      <c r="I100" s="567" t="s">
        <v>2121</v>
      </c>
      <c r="J100" s="567" t="s">
        <v>2122</v>
      </c>
      <c r="K100" s="567" t="s">
        <v>1104</v>
      </c>
      <c r="L100" s="568">
        <v>254.43</v>
      </c>
      <c r="M100" s="568">
        <v>254.43</v>
      </c>
      <c r="N100" s="567">
        <v>1</v>
      </c>
      <c r="O100" s="631">
        <v>0.5</v>
      </c>
      <c r="P100" s="568">
        <v>254.43</v>
      </c>
      <c r="Q100" s="583">
        <v>1</v>
      </c>
      <c r="R100" s="567">
        <v>1</v>
      </c>
      <c r="S100" s="583">
        <v>1</v>
      </c>
      <c r="T100" s="631">
        <v>0.5</v>
      </c>
      <c r="U100" s="613">
        <v>1</v>
      </c>
    </row>
    <row r="101" spans="1:21" ht="14.4" customHeight="1" x14ac:dyDescent="0.3">
      <c r="A101" s="566">
        <v>50</v>
      </c>
      <c r="B101" s="567" t="s">
        <v>524</v>
      </c>
      <c r="C101" s="567">
        <v>89301501</v>
      </c>
      <c r="D101" s="629" t="s">
        <v>3085</v>
      </c>
      <c r="E101" s="630" t="s">
        <v>1973</v>
      </c>
      <c r="F101" s="567" t="s">
        <v>1961</v>
      </c>
      <c r="G101" s="567" t="s">
        <v>2010</v>
      </c>
      <c r="H101" s="567" t="s">
        <v>523</v>
      </c>
      <c r="I101" s="567" t="s">
        <v>2091</v>
      </c>
      <c r="J101" s="567" t="s">
        <v>1262</v>
      </c>
      <c r="K101" s="567" t="s">
        <v>2013</v>
      </c>
      <c r="L101" s="568">
        <v>23.3</v>
      </c>
      <c r="M101" s="568">
        <v>23.3</v>
      </c>
      <c r="N101" s="567">
        <v>1</v>
      </c>
      <c r="O101" s="631">
        <v>1</v>
      </c>
      <c r="P101" s="568"/>
      <c r="Q101" s="583">
        <v>0</v>
      </c>
      <c r="R101" s="567"/>
      <c r="S101" s="583">
        <v>0</v>
      </c>
      <c r="T101" s="631"/>
      <c r="U101" s="613">
        <v>0</v>
      </c>
    </row>
    <row r="102" spans="1:21" ht="14.4" customHeight="1" x14ac:dyDescent="0.3">
      <c r="A102" s="566">
        <v>50</v>
      </c>
      <c r="B102" s="567" t="s">
        <v>524</v>
      </c>
      <c r="C102" s="567">
        <v>89301501</v>
      </c>
      <c r="D102" s="629" t="s">
        <v>3085</v>
      </c>
      <c r="E102" s="630" t="s">
        <v>1973</v>
      </c>
      <c r="F102" s="567" t="s">
        <v>1961</v>
      </c>
      <c r="G102" s="567" t="s">
        <v>2010</v>
      </c>
      <c r="H102" s="567" t="s">
        <v>523</v>
      </c>
      <c r="I102" s="567" t="s">
        <v>2014</v>
      </c>
      <c r="J102" s="567" t="s">
        <v>2012</v>
      </c>
      <c r="K102" s="567" t="s">
        <v>2015</v>
      </c>
      <c r="L102" s="568">
        <v>58.23</v>
      </c>
      <c r="M102" s="568">
        <v>116.46</v>
      </c>
      <c r="N102" s="567">
        <v>2</v>
      </c>
      <c r="O102" s="631">
        <v>1</v>
      </c>
      <c r="P102" s="568"/>
      <c r="Q102" s="583">
        <v>0</v>
      </c>
      <c r="R102" s="567"/>
      <c r="S102" s="583">
        <v>0</v>
      </c>
      <c r="T102" s="631"/>
      <c r="U102" s="613">
        <v>0</v>
      </c>
    </row>
    <row r="103" spans="1:21" ht="14.4" customHeight="1" x14ac:dyDescent="0.3">
      <c r="A103" s="566">
        <v>50</v>
      </c>
      <c r="B103" s="567" t="s">
        <v>524</v>
      </c>
      <c r="C103" s="567">
        <v>89301501</v>
      </c>
      <c r="D103" s="629" t="s">
        <v>3085</v>
      </c>
      <c r="E103" s="630" t="s">
        <v>1973</v>
      </c>
      <c r="F103" s="567" t="s">
        <v>1961</v>
      </c>
      <c r="G103" s="567" t="s">
        <v>2123</v>
      </c>
      <c r="H103" s="567" t="s">
        <v>523</v>
      </c>
      <c r="I103" s="567" t="s">
        <v>2124</v>
      </c>
      <c r="J103" s="567" t="s">
        <v>2125</v>
      </c>
      <c r="K103" s="567" t="s">
        <v>2064</v>
      </c>
      <c r="L103" s="568">
        <v>22.96</v>
      </c>
      <c r="M103" s="568">
        <v>22.96</v>
      </c>
      <c r="N103" s="567">
        <v>1</v>
      </c>
      <c r="O103" s="631">
        <v>0.5</v>
      </c>
      <c r="P103" s="568">
        <v>22.96</v>
      </c>
      <c r="Q103" s="583">
        <v>1</v>
      </c>
      <c r="R103" s="567">
        <v>1</v>
      </c>
      <c r="S103" s="583">
        <v>1</v>
      </c>
      <c r="T103" s="631">
        <v>0.5</v>
      </c>
      <c r="U103" s="613">
        <v>1</v>
      </c>
    </row>
    <row r="104" spans="1:21" ht="14.4" customHeight="1" x14ac:dyDescent="0.3">
      <c r="A104" s="566">
        <v>50</v>
      </c>
      <c r="B104" s="567" t="s">
        <v>524</v>
      </c>
      <c r="C104" s="567">
        <v>89301501</v>
      </c>
      <c r="D104" s="629" t="s">
        <v>3085</v>
      </c>
      <c r="E104" s="630" t="s">
        <v>1973</v>
      </c>
      <c r="F104" s="567" t="s">
        <v>1961</v>
      </c>
      <c r="G104" s="567" t="s">
        <v>2126</v>
      </c>
      <c r="H104" s="567" t="s">
        <v>523</v>
      </c>
      <c r="I104" s="567" t="s">
        <v>2127</v>
      </c>
      <c r="J104" s="567" t="s">
        <v>2128</v>
      </c>
      <c r="K104" s="567" t="s">
        <v>2054</v>
      </c>
      <c r="L104" s="568">
        <v>123.6</v>
      </c>
      <c r="M104" s="568">
        <v>123.6</v>
      </c>
      <c r="N104" s="567">
        <v>1</v>
      </c>
      <c r="O104" s="631">
        <v>0.5</v>
      </c>
      <c r="P104" s="568">
        <v>123.6</v>
      </c>
      <c r="Q104" s="583">
        <v>1</v>
      </c>
      <c r="R104" s="567">
        <v>1</v>
      </c>
      <c r="S104" s="583">
        <v>1</v>
      </c>
      <c r="T104" s="631">
        <v>0.5</v>
      </c>
      <c r="U104" s="613">
        <v>1</v>
      </c>
    </row>
    <row r="105" spans="1:21" ht="14.4" customHeight="1" x14ac:dyDescent="0.3">
      <c r="A105" s="566">
        <v>50</v>
      </c>
      <c r="B105" s="567" t="s">
        <v>524</v>
      </c>
      <c r="C105" s="567">
        <v>89301501</v>
      </c>
      <c r="D105" s="629" t="s">
        <v>3085</v>
      </c>
      <c r="E105" s="630" t="s">
        <v>1973</v>
      </c>
      <c r="F105" s="567" t="s">
        <v>1961</v>
      </c>
      <c r="G105" s="567" t="s">
        <v>2129</v>
      </c>
      <c r="H105" s="567" t="s">
        <v>523</v>
      </c>
      <c r="I105" s="567" t="s">
        <v>2130</v>
      </c>
      <c r="J105" s="567" t="s">
        <v>2131</v>
      </c>
      <c r="K105" s="567"/>
      <c r="L105" s="568">
        <v>0</v>
      </c>
      <c r="M105" s="568">
        <v>0</v>
      </c>
      <c r="N105" s="567">
        <v>1</v>
      </c>
      <c r="O105" s="631">
        <v>0.5</v>
      </c>
      <c r="P105" s="568">
        <v>0</v>
      </c>
      <c r="Q105" s="583"/>
      <c r="R105" s="567">
        <v>1</v>
      </c>
      <c r="S105" s="583">
        <v>1</v>
      </c>
      <c r="T105" s="631">
        <v>0.5</v>
      </c>
      <c r="U105" s="613">
        <v>1</v>
      </c>
    </row>
    <row r="106" spans="1:21" ht="14.4" customHeight="1" x14ac:dyDescent="0.3">
      <c r="A106" s="566">
        <v>50</v>
      </c>
      <c r="B106" s="567" t="s">
        <v>524</v>
      </c>
      <c r="C106" s="567">
        <v>89301501</v>
      </c>
      <c r="D106" s="629" t="s">
        <v>3085</v>
      </c>
      <c r="E106" s="630" t="s">
        <v>1973</v>
      </c>
      <c r="F106" s="567" t="s">
        <v>1961</v>
      </c>
      <c r="G106" s="567" t="s">
        <v>2019</v>
      </c>
      <c r="H106" s="567" t="s">
        <v>523</v>
      </c>
      <c r="I106" s="567" t="s">
        <v>2132</v>
      </c>
      <c r="J106" s="567" t="s">
        <v>2133</v>
      </c>
      <c r="K106" s="567" t="s">
        <v>2134</v>
      </c>
      <c r="L106" s="568">
        <v>1492.58</v>
      </c>
      <c r="M106" s="568">
        <v>1492.58</v>
      </c>
      <c r="N106" s="567">
        <v>1</v>
      </c>
      <c r="O106" s="631">
        <v>1</v>
      </c>
      <c r="P106" s="568"/>
      <c r="Q106" s="583">
        <v>0</v>
      </c>
      <c r="R106" s="567"/>
      <c r="S106" s="583">
        <v>0</v>
      </c>
      <c r="T106" s="631"/>
      <c r="U106" s="613">
        <v>0</v>
      </c>
    </row>
    <row r="107" spans="1:21" ht="14.4" customHeight="1" x14ac:dyDescent="0.3">
      <c r="A107" s="566">
        <v>50</v>
      </c>
      <c r="B107" s="567" t="s">
        <v>524</v>
      </c>
      <c r="C107" s="567">
        <v>89301501</v>
      </c>
      <c r="D107" s="629" t="s">
        <v>3085</v>
      </c>
      <c r="E107" s="630" t="s">
        <v>1973</v>
      </c>
      <c r="F107" s="567" t="s">
        <v>1961</v>
      </c>
      <c r="G107" s="567" t="s">
        <v>2019</v>
      </c>
      <c r="H107" s="567" t="s">
        <v>984</v>
      </c>
      <c r="I107" s="567" t="s">
        <v>1645</v>
      </c>
      <c r="J107" s="567" t="s">
        <v>1101</v>
      </c>
      <c r="K107" s="567" t="s">
        <v>1102</v>
      </c>
      <c r="L107" s="568">
        <v>414.85</v>
      </c>
      <c r="M107" s="568">
        <v>2074.25</v>
      </c>
      <c r="N107" s="567">
        <v>5</v>
      </c>
      <c r="O107" s="631">
        <v>3.5</v>
      </c>
      <c r="P107" s="568">
        <v>414.85</v>
      </c>
      <c r="Q107" s="583">
        <v>0.2</v>
      </c>
      <c r="R107" s="567">
        <v>1</v>
      </c>
      <c r="S107" s="583">
        <v>0.2</v>
      </c>
      <c r="T107" s="631">
        <v>0.5</v>
      </c>
      <c r="U107" s="613">
        <v>0.14285714285714285</v>
      </c>
    </row>
    <row r="108" spans="1:21" ht="14.4" customHeight="1" x14ac:dyDescent="0.3">
      <c r="A108" s="566">
        <v>50</v>
      </c>
      <c r="B108" s="567" t="s">
        <v>524</v>
      </c>
      <c r="C108" s="567">
        <v>89301501</v>
      </c>
      <c r="D108" s="629" t="s">
        <v>3085</v>
      </c>
      <c r="E108" s="630" t="s">
        <v>1973</v>
      </c>
      <c r="F108" s="567" t="s">
        <v>1961</v>
      </c>
      <c r="G108" s="567" t="s">
        <v>2036</v>
      </c>
      <c r="H108" s="567" t="s">
        <v>523</v>
      </c>
      <c r="I108" s="567" t="s">
        <v>2135</v>
      </c>
      <c r="J108" s="567" t="s">
        <v>2032</v>
      </c>
      <c r="K108" s="567" t="s">
        <v>2136</v>
      </c>
      <c r="L108" s="568">
        <v>36.78</v>
      </c>
      <c r="M108" s="568">
        <v>36.78</v>
      </c>
      <c r="N108" s="567">
        <v>1</v>
      </c>
      <c r="O108" s="631">
        <v>0.5</v>
      </c>
      <c r="P108" s="568"/>
      <c r="Q108" s="583">
        <v>0</v>
      </c>
      <c r="R108" s="567"/>
      <c r="S108" s="583">
        <v>0</v>
      </c>
      <c r="T108" s="631"/>
      <c r="U108" s="613">
        <v>0</v>
      </c>
    </row>
    <row r="109" spans="1:21" ht="14.4" customHeight="1" x14ac:dyDescent="0.3">
      <c r="A109" s="566">
        <v>50</v>
      </c>
      <c r="B109" s="567" t="s">
        <v>524</v>
      </c>
      <c r="C109" s="567">
        <v>89301501</v>
      </c>
      <c r="D109" s="629" t="s">
        <v>3085</v>
      </c>
      <c r="E109" s="630" t="s">
        <v>1973</v>
      </c>
      <c r="F109" s="567" t="s">
        <v>1961</v>
      </c>
      <c r="G109" s="567" t="s">
        <v>2036</v>
      </c>
      <c r="H109" s="567" t="s">
        <v>523</v>
      </c>
      <c r="I109" s="567" t="s">
        <v>2037</v>
      </c>
      <c r="J109" s="567" t="s">
        <v>953</v>
      </c>
      <c r="K109" s="567" t="s">
        <v>570</v>
      </c>
      <c r="L109" s="568">
        <v>30.65</v>
      </c>
      <c r="M109" s="568">
        <v>30.65</v>
      </c>
      <c r="N109" s="567">
        <v>1</v>
      </c>
      <c r="O109" s="631">
        <v>0.5</v>
      </c>
      <c r="P109" s="568">
        <v>30.65</v>
      </c>
      <c r="Q109" s="583">
        <v>1</v>
      </c>
      <c r="R109" s="567">
        <v>1</v>
      </c>
      <c r="S109" s="583">
        <v>1</v>
      </c>
      <c r="T109" s="631">
        <v>0.5</v>
      </c>
      <c r="U109" s="613">
        <v>1</v>
      </c>
    </row>
    <row r="110" spans="1:21" ht="14.4" customHeight="1" x14ac:dyDescent="0.3">
      <c r="A110" s="566">
        <v>50</v>
      </c>
      <c r="B110" s="567" t="s">
        <v>524</v>
      </c>
      <c r="C110" s="567">
        <v>89301501</v>
      </c>
      <c r="D110" s="629" t="s">
        <v>3085</v>
      </c>
      <c r="E110" s="630" t="s">
        <v>1973</v>
      </c>
      <c r="F110" s="567" t="s">
        <v>1961</v>
      </c>
      <c r="G110" s="567" t="s">
        <v>2036</v>
      </c>
      <c r="H110" s="567" t="s">
        <v>523</v>
      </c>
      <c r="I110" s="567" t="s">
        <v>2137</v>
      </c>
      <c r="J110" s="567" t="s">
        <v>2105</v>
      </c>
      <c r="K110" s="567" t="s">
        <v>2138</v>
      </c>
      <c r="L110" s="568">
        <v>30.65</v>
      </c>
      <c r="M110" s="568">
        <v>30.65</v>
      </c>
      <c r="N110" s="567">
        <v>1</v>
      </c>
      <c r="O110" s="631">
        <v>0.5</v>
      </c>
      <c r="P110" s="568"/>
      <c r="Q110" s="583">
        <v>0</v>
      </c>
      <c r="R110" s="567"/>
      <c r="S110" s="583">
        <v>0</v>
      </c>
      <c r="T110" s="631"/>
      <c r="U110" s="613">
        <v>0</v>
      </c>
    </row>
    <row r="111" spans="1:21" ht="14.4" customHeight="1" x14ac:dyDescent="0.3">
      <c r="A111" s="566">
        <v>50</v>
      </c>
      <c r="B111" s="567" t="s">
        <v>524</v>
      </c>
      <c r="C111" s="567">
        <v>89301501</v>
      </c>
      <c r="D111" s="629" t="s">
        <v>3085</v>
      </c>
      <c r="E111" s="630" t="s">
        <v>1973</v>
      </c>
      <c r="F111" s="567" t="s">
        <v>1961</v>
      </c>
      <c r="G111" s="567" t="s">
        <v>2139</v>
      </c>
      <c r="H111" s="567" t="s">
        <v>523</v>
      </c>
      <c r="I111" s="567" t="s">
        <v>2140</v>
      </c>
      <c r="J111" s="567" t="s">
        <v>2141</v>
      </c>
      <c r="K111" s="567" t="s">
        <v>2142</v>
      </c>
      <c r="L111" s="568">
        <v>81.540000000000006</v>
      </c>
      <c r="M111" s="568">
        <v>81.540000000000006</v>
      </c>
      <c r="N111" s="567">
        <v>1</v>
      </c>
      <c r="O111" s="631">
        <v>0.5</v>
      </c>
      <c r="P111" s="568">
        <v>81.540000000000006</v>
      </c>
      <c r="Q111" s="583">
        <v>1</v>
      </c>
      <c r="R111" s="567">
        <v>1</v>
      </c>
      <c r="S111" s="583">
        <v>1</v>
      </c>
      <c r="T111" s="631">
        <v>0.5</v>
      </c>
      <c r="U111" s="613">
        <v>1</v>
      </c>
    </row>
    <row r="112" spans="1:21" ht="14.4" customHeight="1" x14ac:dyDescent="0.3">
      <c r="A112" s="566">
        <v>50</v>
      </c>
      <c r="B112" s="567" t="s">
        <v>524</v>
      </c>
      <c r="C112" s="567">
        <v>89301501</v>
      </c>
      <c r="D112" s="629" t="s">
        <v>3085</v>
      </c>
      <c r="E112" s="630" t="s">
        <v>1973</v>
      </c>
      <c r="F112" s="567" t="s">
        <v>1961</v>
      </c>
      <c r="G112" s="567" t="s">
        <v>2094</v>
      </c>
      <c r="H112" s="567" t="s">
        <v>523</v>
      </c>
      <c r="I112" s="567" t="s">
        <v>2143</v>
      </c>
      <c r="J112" s="567" t="s">
        <v>728</v>
      </c>
      <c r="K112" s="567" t="s">
        <v>2144</v>
      </c>
      <c r="L112" s="568">
        <v>83.56</v>
      </c>
      <c r="M112" s="568">
        <v>83.56</v>
      </c>
      <c r="N112" s="567">
        <v>1</v>
      </c>
      <c r="O112" s="631">
        <v>0.5</v>
      </c>
      <c r="P112" s="568"/>
      <c r="Q112" s="583">
        <v>0</v>
      </c>
      <c r="R112" s="567"/>
      <c r="S112" s="583">
        <v>0</v>
      </c>
      <c r="T112" s="631"/>
      <c r="U112" s="613">
        <v>0</v>
      </c>
    </row>
    <row r="113" spans="1:21" ht="14.4" customHeight="1" x14ac:dyDescent="0.3">
      <c r="A113" s="566">
        <v>50</v>
      </c>
      <c r="B113" s="567" t="s">
        <v>524</v>
      </c>
      <c r="C113" s="567">
        <v>89301501</v>
      </c>
      <c r="D113" s="629" t="s">
        <v>3085</v>
      </c>
      <c r="E113" s="630" t="s">
        <v>1973</v>
      </c>
      <c r="F113" s="567" t="s">
        <v>1961</v>
      </c>
      <c r="G113" s="567" t="s">
        <v>2094</v>
      </c>
      <c r="H113" s="567" t="s">
        <v>523</v>
      </c>
      <c r="I113" s="567" t="s">
        <v>2145</v>
      </c>
      <c r="J113" s="567" t="s">
        <v>596</v>
      </c>
      <c r="K113" s="567" t="s">
        <v>2146</v>
      </c>
      <c r="L113" s="568">
        <v>44.89</v>
      </c>
      <c r="M113" s="568">
        <v>44.89</v>
      </c>
      <c r="N113" s="567">
        <v>1</v>
      </c>
      <c r="O113" s="631">
        <v>0.5</v>
      </c>
      <c r="P113" s="568">
        <v>44.89</v>
      </c>
      <c r="Q113" s="583">
        <v>1</v>
      </c>
      <c r="R113" s="567">
        <v>1</v>
      </c>
      <c r="S113" s="583">
        <v>1</v>
      </c>
      <c r="T113" s="631">
        <v>0.5</v>
      </c>
      <c r="U113" s="613">
        <v>1</v>
      </c>
    </row>
    <row r="114" spans="1:21" ht="14.4" customHeight="1" x14ac:dyDescent="0.3">
      <c r="A114" s="566">
        <v>50</v>
      </c>
      <c r="B114" s="567" t="s">
        <v>524</v>
      </c>
      <c r="C114" s="567">
        <v>89301501</v>
      </c>
      <c r="D114" s="629" t="s">
        <v>3085</v>
      </c>
      <c r="E114" s="630" t="s">
        <v>1973</v>
      </c>
      <c r="F114" s="567" t="s">
        <v>1961</v>
      </c>
      <c r="G114" s="567" t="s">
        <v>2094</v>
      </c>
      <c r="H114" s="567" t="s">
        <v>523</v>
      </c>
      <c r="I114" s="567" t="s">
        <v>2147</v>
      </c>
      <c r="J114" s="567" t="s">
        <v>596</v>
      </c>
      <c r="K114" s="567" t="s">
        <v>597</v>
      </c>
      <c r="L114" s="568">
        <v>149.62</v>
      </c>
      <c r="M114" s="568">
        <v>149.62</v>
      </c>
      <c r="N114" s="567">
        <v>1</v>
      </c>
      <c r="O114" s="631">
        <v>0.5</v>
      </c>
      <c r="P114" s="568"/>
      <c r="Q114" s="583">
        <v>0</v>
      </c>
      <c r="R114" s="567"/>
      <c r="S114" s="583">
        <v>0</v>
      </c>
      <c r="T114" s="631"/>
      <c r="U114" s="613">
        <v>0</v>
      </c>
    </row>
    <row r="115" spans="1:21" ht="14.4" customHeight="1" x14ac:dyDescent="0.3">
      <c r="A115" s="566">
        <v>50</v>
      </c>
      <c r="B115" s="567" t="s">
        <v>524</v>
      </c>
      <c r="C115" s="567">
        <v>89301501</v>
      </c>
      <c r="D115" s="629" t="s">
        <v>3085</v>
      </c>
      <c r="E115" s="630" t="s">
        <v>1973</v>
      </c>
      <c r="F115" s="567" t="s">
        <v>1961</v>
      </c>
      <c r="G115" s="567" t="s">
        <v>2148</v>
      </c>
      <c r="H115" s="567" t="s">
        <v>984</v>
      </c>
      <c r="I115" s="567" t="s">
        <v>1682</v>
      </c>
      <c r="J115" s="567" t="s">
        <v>1088</v>
      </c>
      <c r="K115" s="567" t="s">
        <v>1089</v>
      </c>
      <c r="L115" s="568">
        <v>55.38</v>
      </c>
      <c r="M115" s="568">
        <v>55.38</v>
      </c>
      <c r="N115" s="567">
        <v>1</v>
      </c>
      <c r="O115" s="631">
        <v>0.5</v>
      </c>
      <c r="P115" s="568">
        <v>55.38</v>
      </c>
      <c r="Q115" s="583">
        <v>1</v>
      </c>
      <c r="R115" s="567">
        <v>1</v>
      </c>
      <c r="S115" s="583">
        <v>1</v>
      </c>
      <c r="T115" s="631">
        <v>0.5</v>
      </c>
      <c r="U115" s="613">
        <v>1</v>
      </c>
    </row>
    <row r="116" spans="1:21" ht="14.4" customHeight="1" x14ac:dyDescent="0.3">
      <c r="A116" s="566">
        <v>50</v>
      </c>
      <c r="B116" s="567" t="s">
        <v>524</v>
      </c>
      <c r="C116" s="567">
        <v>89301501</v>
      </c>
      <c r="D116" s="629" t="s">
        <v>3085</v>
      </c>
      <c r="E116" s="630" t="s">
        <v>1973</v>
      </c>
      <c r="F116" s="567" t="s">
        <v>1961</v>
      </c>
      <c r="G116" s="567" t="s">
        <v>2046</v>
      </c>
      <c r="H116" s="567" t="s">
        <v>984</v>
      </c>
      <c r="I116" s="567" t="s">
        <v>1692</v>
      </c>
      <c r="J116" s="567" t="s">
        <v>1103</v>
      </c>
      <c r="K116" s="567" t="s">
        <v>1104</v>
      </c>
      <c r="L116" s="568">
        <v>101.16</v>
      </c>
      <c r="M116" s="568">
        <v>101.16</v>
      </c>
      <c r="N116" s="567">
        <v>1</v>
      </c>
      <c r="O116" s="631">
        <v>0.5</v>
      </c>
      <c r="P116" s="568"/>
      <c r="Q116" s="583">
        <v>0</v>
      </c>
      <c r="R116" s="567"/>
      <c r="S116" s="583">
        <v>0</v>
      </c>
      <c r="T116" s="631"/>
      <c r="U116" s="613">
        <v>0</v>
      </c>
    </row>
    <row r="117" spans="1:21" ht="14.4" customHeight="1" x14ac:dyDescent="0.3">
      <c r="A117" s="566">
        <v>50</v>
      </c>
      <c r="B117" s="567" t="s">
        <v>524</v>
      </c>
      <c r="C117" s="567">
        <v>89301501</v>
      </c>
      <c r="D117" s="629" t="s">
        <v>3085</v>
      </c>
      <c r="E117" s="630" t="s">
        <v>1973</v>
      </c>
      <c r="F117" s="567" t="s">
        <v>1961</v>
      </c>
      <c r="G117" s="567" t="s">
        <v>2149</v>
      </c>
      <c r="H117" s="567" t="s">
        <v>523</v>
      </c>
      <c r="I117" s="567" t="s">
        <v>2150</v>
      </c>
      <c r="J117" s="567" t="s">
        <v>2151</v>
      </c>
      <c r="K117" s="567" t="s">
        <v>570</v>
      </c>
      <c r="L117" s="568">
        <v>0</v>
      </c>
      <c r="M117" s="568">
        <v>0</v>
      </c>
      <c r="N117" s="567">
        <v>1</v>
      </c>
      <c r="O117" s="631">
        <v>0.5</v>
      </c>
      <c r="P117" s="568"/>
      <c r="Q117" s="583"/>
      <c r="R117" s="567"/>
      <c r="S117" s="583">
        <v>0</v>
      </c>
      <c r="T117" s="631"/>
      <c r="U117" s="613">
        <v>0</v>
      </c>
    </row>
    <row r="118" spans="1:21" ht="14.4" customHeight="1" x14ac:dyDescent="0.3">
      <c r="A118" s="566">
        <v>50</v>
      </c>
      <c r="B118" s="567" t="s">
        <v>524</v>
      </c>
      <c r="C118" s="567">
        <v>89301501</v>
      </c>
      <c r="D118" s="629" t="s">
        <v>3085</v>
      </c>
      <c r="E118" s="630" t="s">
        <v>1973</v>
      </c>
      <c r="F118" s="567" t="s">
        <v>1961</v>
      </c>
      <c r="G118" s="567" t="s">
        <v>2149</v>
      </c>
      <c r="H118" s="567" t="s">
        <v>523</v>
      </c>
      <c r="I118" s="567" t="s">
        <v>2152</v>
      </c>
      <c r="J118" s="567" t="s">
        <v>2153</v>
      </c>
      <c r="K118" s="567" t="s">
        <v>719</v>
      </c>
      <c r="L118" s="568">
        <v>0</v>
      </c>
      <c r="M118" s="568">
        <v>0</v>
      </c>
      <c r="N118" s="567">
        <v>1</v>
      </c>
      <c r="O118" s="631">
        <v>0.5</v>
      </c>
      <c r="P118" s="568">
        <v>0</v>
      </c>
      <c r="Q118" s="583"/>
      <c r="R118" s="567">
        <v>1</v>
      </c>
      <c r="S118" s="583">
        <v>1</v>
      </c>
      <c r="T118" s="631">
        <v>0.5</v>
      </c>
      <c r="U118" s="613">
        <v>1</v>
      </c>
    </row>
    <row r="119" spans="1:21" ht="14.4" customHeight="1" x14ac:dyDescent="0.3">
      <c r="A119" s="566">
        <v>50</v>
      </c>
      <c r="B119" s="567" t="s">
        <v>524</v>
      </c>
      <c r="C119" s="567">
        <v>89301501</v>
      </c>
      <c r="D119" s="629" t="s">
        <v>3085</v>
      </c>
      <c r="E119" s="630" t="s">
        <v>1973</v>
      </c>
      <c r="F119" s="567" t="s">
        <v>1961</v>
      </c>
      <c r="G119" s="567" t="s">
        <v>2055</v>
      </c>
      <c r="H119" s="567" t="s">
        <v>984</v>
      </c>
      <c r="I119" s="567" t="s">
        <v>2058</v>
      </c>
      <c r="J119" s="567" t="s">
        <v>987</v>
      </c>
      <c r="K119" s="567" t="s">
        <v>1698</v>
      </c>
      <c r="L119" s="568">
        <v>75.86</v>
      </c>
      <c r="M119" s="568">
        <v>75.86</v>
      </c>
      <c r="N119" s="567">
        <v>1</v>
      </c>
      <c r="O119" s="631">
        <v>0.5</v>
      </c>
      <c r="P119" s="568"/>
      <c r="Q119" s="583">
        <v>0</v>
      </c>
      <c r="R119" s="567"/>
      <c r="S119" s="583">
        <v>0</v>
      </c>
      <c r="T119" s="631"/>
      <c r="U119" s="613">
        <v>0</v>
      </c>
    </row>
    <row r="120" spans="1:21" ht="14.4" customHeight="1" x14ac:dyDescent="0.3">
      <c r="A120" s="566">
        <v>50</v>
      </c>
      <c r="B120" s="567" t="s">
        <v>524</v>
      </c>
      <c r="C120" s="567">
        <v>89301501</v>
      </c>
      <c r="D120" s="629" t="s">
        <v>3085</v>
      </c>
      <c r="E120" s="630" t="s">
        <v>1973</v>
      </c>
      <c r="F120" s="567" t="s">
        <v>1961</v>
      </c>
      <c r="G120" s="567" t="s">
        <v>2055</v>
      </c>
      <c r="H120" s="567" t="s">
        <v>984</v>
      </c>
      <c r="I120" s="567" t="s">
        <v>1701</v>
      </c>
      <c r="J120" s="567" t="s">
        <v>1702</v>
      </c>
      <c r="K120" s="567" t="s">
        <v>568</v>
      </c>
      <c r="L120" s="568">
        <v>101.16</v>
      </c>
      <c r="M120" s="568">
        <v>101.16</v>
      </c>
      <c r="N120" s="567">
        <v>1</v>
      </c>
      <c r="O120" s="631">
        <v>0.5</v>
      </c>
      <c r="P120" s="568"/>
      <c r="Q120" s="583">
        <v>0</v>
      </c>
      <c r="R120" s="567"/>
      <c r="S120" s="583">
        <v>0</v>
      </c>
      <c r="T120" s="631"/>
      <c r="U120" s="613">
        <v>0</v>
      </c>
    </row>
    <row r="121" spans="1:21" ht="14.4" customHeight="1" x14ac:dyDescent="0.3">
      <c r="A121" s="566">
        <v>50</v>
      </c>
      <c r="B121" s="567" t="s">
        <v>524</v>
      </c>
      <c r="C121" s="567">
        <v>89301501</v>
      </c>
      <c r="D121" s="629" t="s">
        <v>3085</v>
      </c>
      <c r="E121" s="630" t="s">
        <v>1973</v>
      </c>
      <c r="F121" s="567" t="s">
        <v>1961</v>
      </c>
      <c r="G121" s="567" t="s">
        <v>2059</v>
      </c>
      <c r="H121" s="567" t="s">
        <v>984</v>
      </c>
      <c r="I121" s="567" t="s">
        <v>1721</v>
      </c>
      <c r="J121" s="567" t="s">
        <v>1083</v>
      </c>
      <c r="K121" s="567" t="s">
        <v>582</v>
      </c>
      <c r="L121" s="568">
        <v>349.77</v>
      </c>
      <c r="M121" s="568">
        <v>349.77</v>
      </c>
      <c r="N121" s="567">
        <v>1</v>
      </c>
      <c r="O121" s="631">
        <v>1</v>
      </c>
      <c r="P121" s="568"/>
      <c r="Q121" s="583">
        <v>0</v>
      </c>
      <c r="R121" s="567"/>
      <c r="S121" s="583">
        <v>0</v>
      </c>
      <c r="T121" s="631"/>
      <c r="U121" s="613">
        <v>0</v>
      </c>
    </row>
    <row r="122" spans="1:21" ht="14.4" customHeight="1" x14ac:dyDescent="0.3">
      <c r="A122" s="566">
        <v>50</v>
      </c>
      <c r="B122" s="567" t="s">
        <v>524</v>
      </c>
      <c r="C122" s="567">
        <v>89301501</v>
      </c>
      <c r="D122" s="629" t="s">
        <v>3085</v>
      </c>
      <c r="E122" s="630" t="s">
        <v>1973</v>
      </c>
      <c r="F122" s="567" t="s">
        <v>1961</v>
      </c>
      <c r="G122" s="567" t="s">
        <v>2059</v>
      </c>
      <c r="H122" s="567" t="s">
        <v>984</v>
      </c>
      <c r="I122" s="567" t="s">
        <v>2154</v>
      </c>
      <c r="J122" s="567" t="s">
        <v>1083</v>
      </c>
      <c r="K122" s="567" t="s">
        <v>2155</v>
      </c>
      <c r="L122" s="568">
        <v>1049.31</v>
      </c>
      <c r="M122" s="568">
        <v>1049.31</v>
      </c>
      <c r="N122" s="567">
        <v>1</v>
      </c>
      <c r="O122" s="631">
        <v>1</v>
      </c>
      <c r="P122" s="568"/>
      <c r="Q122" s="583">
        <v>0</v>
      </c>
      <c r="R122" s="567"/>
      <c r="S122" s="583">
        <v>0</v>
      </c>
      <c r="T122" s="631"/>
      <c r="U122" s="613">
        <v>0</v>
      </c>
    </row>
    <row r="123" spans="1:21" ht="14.4" customHeight="1" x14ac:dyDescent="0.3">
      <c r="A123" s="566">
        <v>50</v>
      </c>
      <c r="B123" s="567" t="s">
        <v>524</v>
      </c>
      <c r="C123" s="567">
        <v>89301501</v>
      </c>
      <c r="D123" s="629" t="s">
        <v>3085</v>
      </c>
      <c r="E123" s="630" t="s">
        <v>1973</v>
      </c>
      <c r="F123" s="567" t="s">
        <v>1961</v>
      </c>
      <c r="G123" s="567" t="s">
        <v>2156</v>
      </c>
      <c r="H123" s="567" t="s">
        <v>984</v>
      </c>
      <c r="I123" s="567" t="s">
        <v>2157</v>
      </c>
      <c r="J123" s="567" t="s">
        <v>2158</v>
      </c>
      <c r="K123" s="567" t="s">
        <v>582</v>
      </c>
      <c r="L123" s="568">
        <v>178.87</v>
      </c>
      <c r="M123" s="568">
        <v>178.87</v>
      </c>
      <c r="N123" s="567">
        <v>1</v>
      </c>
      <c r="O123" s="631">
        <v>0.5</v>
      </c>
      <c r="P123" s="568"/>
      <c r="Q123" s="583">
        <v>0</v>
      </c>
      <c r="R123" s="567"/>
      <c r="S123" s="583">
        <v>0</v>
      </c>
      <c r="T123" s="631"/>
      <c r="U123" s="613">
        <v>0</v>
      </c>
    </row>
    <row r="124" spans="1:21" ht="14.4" customHeight="1" x14ac:dyDescent="0.3">
      <c r="A124" s="566">
        <v>50</v>
      </c>
      <c r="B124" s="567" t="s">
        <v>524</v>
      </c>
      <c r="C124" s="567">
        <v>89301501</v>
      </c>
      <c r="D124" s="629" t="s">
        <v>3085</v>
      </c>
      <c r="E124" s="630" t="s">
        <v>1973</v>
      </c>
      <c r="F124" s="567" t="s">
        <v>1961</v>
      </c>
      <c r="G124" s="567" t="s">
        <v>2062</v>
      </c>
      <c r="H124" s="567" t="s">
        <v>523</v>
      </c>
      <c r="I124" s="567" t="s">
        <v>2159</v>
      </c>
      <c r="J124" s="567" t="s">
        <v>726</v>
      </c>
      <c r="K124" s="567" t="s">
        <v>2160</v>
      </c>
      <c r="L124" s="568">
        <v>219.94</v>
      </c>
      <c r="M124" s="568">
        <v>219.94</v>
      </c>
      <c r="N124" s="567">
        <v>1</v>
      </c>
      <c r="O124" s="631">
        <v>0.5</v>
      </c>
      <c r="P124" s="568"/>
      <c r="Q124" s="583">
        <v>0</v>
      </c>
      <c r="R124" s="567"/>
      <c r="S124" s="583">
        <v>0</v>
      </c>
      <c r="T124" s="631"/>
      <c r="U124" s="613">
        <v>0</v>
      </c>
    </row>
    <row r="125" spans="1:21" ht="14.4" customHeight="1" x14ac:dyDescent="0.3">
      <c r="A125" s="566">
        <v>50</v>
      </c>
      <c r="B125" s="567" t="s">
        <v>524</v>
      </c>
      <c r="C125" s="567">
        <v>89301501</v>
      </c>
      <c r="D125" s="629" t="s">
        <v>3085</v>
      </c>
      <c r="E125" s="630" t="s">
        <v>1973</v>
      </c>
      <c r="F125" s="567" t="s">
        <v>1961</v>
      </c>
      <c r="G125" s="567" t="s">
        <v>2062</v>
      </c>
      <c r="H125" s="567" t="s">
        <v>523</v>
      </c>
      <c r="I125" s="567" t="s">
        <v>2063</v>
      </c>
      <c r="J125" s="567" t="s">
        <v>726</v>
      </c>
      <c r="K125" s="567" t="s">
        <v>2064</v>
      </c>
      <c r="L125" s="568">
        <v>43.99</v>
      </c>
      <c r="M125" s="568">
        <v>87.98</v>
      </c>
      <c r="N125" s="567">
        <v>2</v>
      </c>
      <c r="O125" s="631">
        <v>1</v>
      </c>
      <c r="P125" s="568"/>
      <c r="Q125" s="583">
        <v>0</v>
      </c>
      <c r="R125" s="567"/>
      <c r="S125" s="583">
        <v>0</v>
      </c>
      <c r="T125" s="631"/>
      <c r="U125" s="613">
        <v>0</v>
      </c>
    </row>
    <row r="126" spans="1:21" ht="14.4" customHeight="1" x14ac:dyDescent="0.3">
      <c r="A126" s="566">
        <v>50</v>
      </c>
      <c r="B126" s="567" t="s">
        <v>524</v>
      </c>
      <c r="C126" s="567">
        <v>89301501</v>
      </c>
      <c r="D126" s="629" t="s">
        <v>3085</v>
      </c>
      <c r="E126" s="630" t="s">
        <v>1973</v>
      </c>
      <c r="F126" s="567" t="s">
        <v>1961</v>
      </c>
      <c r="G126" s="567" t="s">
        <v>2161</v>
      </c>
      <c r="H126" s="567" t="s">
        <v>523</v>
      </c>
      <c r="I126" s="567" t="s">
        <v>2162</v>
      </c>
      <c r="J126" s="567" t="s">
        <v>1144</v>
      </c>
      <c r="K126" s="567" t="s">
        <v>2163</v>
      </c>
      <c r="L126" s="568">
        <v>210.11</v>
      </c>
      <c r="M126" s="568">
        <v>210.11</v>
      </c>
      <c r="N126" s="567">
        <v>1</v>
      </c>
      <c r="O126" s="631">
        <v>0.5</v>
      </c>
      <c r="P126" s="568">
        <v>210.11</v>
      </c>
      <c r="Q126" s="583">
        <v>1</v>
      </c>
      <c r="R126" s="567">
        <v>1</v>
      </c>
      <c r="S126" s="583">
        <v>1</v>
      </c>
      <c r="T126" s="631">
        <v>0.5</v>
      </c>
      <c r="U126" s="613">
        <v>1</v>
      </c>
    </row>
    <row r="127" spans="1:21" ht="14.4" customHeight="1" x14ac:dyDescent="0.3">
      <c r="A127" s="566">
        <v>50</v>
      </c>
      <c r="B127" s="567" t="s">
        <v>524</v>
      </c>
      <c r="C127" s="567">
        <v>89301501</v>
      </c>
      <c r="D127" s="629" t="s">
        <v>3085</v>
      </c>
      <c r="E127" s="630" t="s">
        <v>1973</v>
      </c>
      <c r="F127" s="567" t="s">
        <v>1961</v>
      </c>
      <c r="G127" s="567" t="s">
        <v>2065</v>
      </c>
      <c r="H127" s="567" t="s">
        <v>984</v>
      </c>
      <c r="I127" s="567" t="s">
        <v>2164</v>
      </c>
      <c r="J127" s="567" t="s">
        <v>2165</v>
      </c>
      <c r="K127" s="567" t="s">
        <v>2069</v>
      </c>
      <c r="L127" s="568">
        <v>143.71</v>
      </c>
      <c r="M127" s="568">
        <v>143.71</v>
      </c>
      <c r="N127" s="567">
        <v>1</v>
      </c>
      <c r="O127" s="631">
        <v>0.5</v>
      </c>
      <c r="P127" s="568"/>
      <c r="Q127" s="583">
        <v>0</v>
      </c>
      <c r="R127" s="567"/>
      <c r="S127" s="583">
        <v>0</v>
      </c>
      <c r="T127" s="631"/>
      <c r="U127" s="613">
        <v>0</v>
      </c>
    </row>
    <row r="128" spans="1:21" ht="14.4" customHeight="1" x14ac:dyDescent="0.3">
      <c r="A128" s="566">
        <v>50</v>
      </c>
      <c r="B128" s="567" t="s">
        <v>524</v>
      </c>
      <c r="C128" s="567">
        <v>89301501</v>
      </c>
      <c r="D128" s="629" t="s">
        <v>3085</v>
      </c>
      <c r="E128" s="630" t="s">
        <v>1973</v>
      </c>
      <c r="F128" s="567" t="s">
        <v>1961</v>
      </c>
      <c r="G128" s="567" t="s">
        <v>2065</v>
      </c>
      <c r="H128" s="567" t="s">
        <v>523</v>
      </c>
      <c r="I128" s="567" t="s">
        <v>2068</v>
      </c>
      <c r="J128" s="567" t="s">
        <v>2067</v>
      </c>
      <c r="K128" s="567" t="s">
        <v>2069</v>
      </c>
      <c r="L128" s="568">
        <v>143.71</v>
      </c>
      <c r="M128" s="568">
        <v>143.71</v>
      </c>
      <c r="N128" s="567">
        <v>1</v>
      </c>
      <c r="O128" s="631">
        <v>0.5</v>
      </c>
      <c r="P128" s="568"/>
      <c r="Q128" s="583">
        <v>0</v>
      </c>
      <c r="R128" s="567"/>
      <c r="S128" s="583">
        <v>0</v>
      </c>
      <c r="T128" s="631"/>
      <c r="U128" s="613">
        <v>0</v>
      </c>
    </row>
    <row r="129" spans="1:21" ht="14.4" customHeight="1" x14ac:dyDescent="0.3">
      <c r="A129" s="566">
        <v>50</v>
      </c>
      <c r="B129" s="567" t="s">
        <v>524</v>
      </c>
      <c r="C129" s="567">
        <v>89301501</v>
      </c>
      <c r="D129" s="629" t="s">
        <v>3085</v>
      </c>
      <c r="E129" s="630" t="s">
        <v>1973</v>
      </c>
      <c r="F129" s="567" t="s">
        <v>1961</v>
      </c>
      <c r="G129" s="567" t="s">
        <v>2166</v>
      </c>
      <c r="H129" s="567" t="s">
        <v>523</v>
      </c>
      <c r="I129" s="567" t="s">
        <v>2167</v>
      </c>
      <c r="J129" s="567" t="s">
        <v>812</v>
      </c>
      <c r="K129" s="567" t="s">
        <v>813</v>
      </c>
      <c r="L129" s="568">
        <v>69.3</v>
      </c>
      <c r="M129" s="568">
        <v>138.6</v>
      </c>
      <c r="N129" s="567">
        <v>2</v>
      </c>
      <c r="O129" s="631">
        <v>1.5</v>
      </c>
      <c r="P129" s="568">
        <v>69.3</v>
      </c>
      <c r="Q129" s="583">
        <v>0.5</v>
      </c>
      <c r="R129" s="567">
        <v>1</v>
      </c>
      <c r="S129" s="583">
        <v>0.5</v>
      </c>
      <c r="T129" s="631">
        <v>0.5</v>
      </c>
      <c r="U129" s="613">
        <v>0.33333333333333331</v>
      </c>
    </row>
    <row r="130" spans="1:21" ht="14.4" customHeight="1" x14ac:dyDescent="0.3">
      <c r="A130" s="566">
        <v>50</v>
      </c>
      <c r="B130" s="567" t="s">
        <v>524</v>
      </c>
      <c r="C130" s="567">
        <v>89301501</v>
      </c>
      <c r="D130" s="629" t="s">
        <v>3085</v>
      </c>
      <c r="E130" s="630" t="s">
        <v>1973</v>
      </c>
      <c r="F130" s="567" t="s">
        <v>1961</v>
      </c>
      <c r="G130" s="567" t="s">
        <v>2073</v>
      </c>
      <c r="H130" s="567" t="s">
        <v>984</v>
      </c>
      <c r="I130" s="567" t="s">
        <v>1628</v>
      </c>
      <c r="J130" s="567" t="s">
        <v>1629</v>
      </c>
      <c r="K130" s="567" t="s">
        <v>1630</v>
      </c>
      <c r="L130" s="568">
        <v>156.25</v>
      </c>
      <c r="M130" s="568">
        <v>625</v>
      </c>
      <c r="N130" s="567">
        <v>4</v>
      </c>
      <c r="O130" s="631">
        <v>2</v>
      </c>
      <c r="P130" s="568">
        <v>312.5</v>
      </c>
      <c r="Q130" s="583">
        <v>0.5</v>
      </c>
      <c r="R130" s="567">
        <v>2</v>
      </c>
      <c r="S130" s="583">
        <v>0.5</v>
      </c>
      <c r="T130" s="631">
        <v>1</v>
      </c>
      <c r="U130" s="613">
        <v>0.5</v>
      </c>
    </row>
    <row r="131" spans="1:21" ht="14.4" customHeight="1" x14ac:dyDescent="0.3">
      <c r="A131" s="566">
        <v>50</v>
      </c>
      <c r="B131" s="567" t="s">
        <v>524</v>
      </c>
      <c r="C131" s="567">
        <v>89301501</v>
      </c>
      <c r="D131" s="629" t="s">
        <v>3085</v>
      </c>
      <c r="E131" s="630" t="s">
        <v>1973</v>
      </c>
      <c r="F131" s="567" t="s">
        <v>1961</v>
      </c>
      <c r="G131" s="567" t="s">
        <v>2073</v>
      </c>
      <c r="H131" s="567" t="s">
        <v>984</v>
      </c>
      <c r="I131" s="567" t="s">
        <v>1631</v>
      </c>
      <c r="J131" s="567" t="s">
        <v>1632</v>
      </c>
      <c r="K131" s="567" t="s">
        <v>1095</v>
      </c>
      <c r="L131" s="568">
        <v>193.14</v>
      </c>
      <c r="M131" s="568">
        <v>193.14</v>
      </c>
      <c r="N131" s="567">
        <v>1</v>
      </c>
      <c r="O131" s="631">
        <v>0.5</v>
      </c>
      <c r="P131" s="568"/>
      <c r="Q131" s="583">
        <v>0</v>
      </c>
      <c r="R131" s="567"/>
      <c r="S131" s="583">
        <v>0</v>
      </c>
      <c r="T131" s="631"/>
      <c r="U131" s="613">
        <v>0</v>
      </c>
    </row>
    <row r="132" spans="1:21" ht="14.4" customHeight="1" x14ac:dyDescent="0.3">
      <c r="A132" s="566">
        <v>50</v>
      </c>
      <c r="B132" s="567" t="s">
        <v>524</v>
      </c>
      <c r="C132" s="567">
        <v>89301501</v>
      </c>
      <c r="D132" s="629" t="s">
        <v>3085</v>
      </c>
      <c r="E132" s="630" t="s">
        <v>1974</v>
      </c>
      <c r="F132" s="567" t="s">
        <v>1961</v>
      </c>
      <c r="G132" s="567" t="s">
        <v>1982</v>
      </c>
      <c r="H132" s="567" t="s">
        <v>984</v>
      </c>
      <c r="I132" s="567" t="s">
        <v>1651</v>
      </c>
      <c r="J132" s="567" t="s">
        <v>995</v>
      </c>
      <c r="K132" s="567" t="s">
        <v>1652</v>
      </c>
      <c r="L132" s="568">
        <v>121.16</v>
      </c>
      <c r="M132" s="568">
        <v>121.16</v>
      </c>
      <c r="N132" s="567">
        <v>1</v>
      </c>
      <c r="O132" s="631">
        <v>0.5</v>
      </c>
      <c r="P132" s="568"/>
      <c r="Q132" s="583">
        <v>0</v>
      </c>
      <c r="R132" s="567"/>
      <c r="S132" s="583">
        <v>0</v>
      </c>
      <c r="T132" s="631"/>
      <c r="U132" s="613">
        <v>0</v>
      </c>
    </row>
    <row r="133" spans="1:21" ht="14.4" customHeight="1" x14ac:dyDescent="0.3">
      <c r="A133" s="566">
        <v>50</v>
      </c>
      <c r="B133" s="567" t="s">
        <v>524</v>
      </c>
      <c r="C133" s="567">
        <v>89301501</v>
      </c>
      <c r="D133" s="629" t="s">
        <v>3085</v>
      </c>
      <c r="E133" s="630" t="s">
        <v>1974</v>
      </c>
      <c r="F133" s="567" t="s">
        <v>1961</v>
      </c>
      <c r="G133" s="567" t="s">
        <v>1982</v>
      </c>
      <c r="H133" s="567" t="s">
        <v>523</v>
      </c>
      <c r="I133" s="567" t="s">
        <v>2168</v>
      </c>
      <c r="J133" s="567" t="s">
        <v>1446</v>
      </c>
      <c r="K133" s="567" t="s">
        <v>1652</v>
      </c>
      <c r="L133" s="568">
        <v>0</v>
      </c>
      <c r="M133" s="568">
        <v>0</v>
      </c>
      <c r="N133" s="567">
        <v>1</v>
      </c>
      <c r="O133" s="631">
        <v>0.5</v>
      </c>
      <c r="P133" s="568"/>
      <c r="Q133" s="583"/>
      <c r="R133" s="567"/>
      <c r="S133" s="583">
        <v>0</v>
      </c>
      <c r="T133" s="631"/>
      <c r="U133" s="613">
        <v>0</v>
      </c>
    </row>
    <row r="134" spans="1:21" ht="14.4" customHeight="1" x14ac:dyDescent="0.3">
      <c r="A134" s="566">
        <v>50</v>
      </c>
      <c r="B134" s="567" t="s">
        <v>524</v>
      </c>
      <c r="C134" s="567">
        <v>89301501</v>
      </c>
      <c r="D134" s="629" t="s">
        <v>3085</v>
      </c>
      <c r="E134" s="630" t="s">
        <v>1974</v>
      </c>
      <c r="F134" s="567" t="s">
        <v>1961</v>
      </c>
      <c r="G134" s="567" t="s">
        <v>2169</v>
      </c>
      <c r="H134" s="567" t="s">
        <v>984</v>
      </c>
      <c r="I134" s="567" t="s">
        <v>1745</v>
      </c>
      <c r="J134" s="567" t="s">
        <v>1746</v>
      </c>
      <c r="K134" s="567" t="s">
        <v>1747</v>
      </c>
      <c r="L134" s="568">
        <v>333.31</v>
      </c>
      <c r="M134" s="568">
        <v>666.62</v>
      </c>
      <c r="N134" s="567">
        <v>2</v>
      </c>
      <c r="O134" s="631">
        <v>0.5</v>
      </c>
      <c r="P134" s="568"/>
      <c r="Q134" s="583">
        <v>0</v>
      </c>
      <c r="R134" s="567"/>
      <c r="S134" s="583">
        <v>0</v>
      </c>
      <c r="T134" s="631"/>
      <c r="U134" s="613">
        <v>0</v>
      </c>
    </row>
    <row r="135" spans="1:21" ht="14.4" customHeight="1" x14ac:dyDescent="0.3">
      <c r="A135" s="566">
        <v>50</v>
      </c>
      <c r="B135" s="567" t="s">
        <v>524</v>
      </c>
      <c r="C135" s="567">
        <v>89301501</v>
      </c>
      <c r="D135" s="629" t="s">
        <v>3085</v>
      </c>
      <c r="E135" s="630" t="s">
        <v>1974</v>
      </c>
      <c r="F135" s="567" t="s">
        <v>1961</v>
      </c>
      <c r="G135" s="567" t="s">
        <v>1989</v>
      </c>
      <c r="H135" s="567" t="s">
        <v>523</v>
      </c>
      <c r="I135" s="567" t="s">
        <v>1997</v>
      </c>
      <c r="J135" s="567" t="s">
        <v>1998</v>
      </c>
      <c r="K135" s="567" t="s">
        <v>582</v>
      </c>
      <c r="L135" s="568">
        <v>262.33999999999997</v>
      </c>
      <c r="M135" s="568">
        <v>787.02</v>
      </c>
      <c r="N135" s="567">
        <v>3</v>
      </c>
      <c r="O135" s="631">
        <v>2</v>
      </c>
      <c r="P135" s="568">
        <v>262.33999999999997</v>
      </c>
      <c r="Q135" s="583">
        <v>0.33333333333333331</v>
      </c>
      <c r="R135" s="567">
        <v>1</v>
      </c>
      <c r="S135" s="583">
        <v>0.33333333333333331</v>
      </c>
      <c r="T135" s="631">
        <v>1</v>
      </c>
      <c r="U135" s="613">
        <v>0.5</v>
      </c>
    </row>
    <row r="136" spans="1:21" ht="14.4" customHeight="1" x14ac:dyDescent="0.3">
      <c r="A136" s="566">
        <v>50</v>
      </c>
      <c r="B136" s="567" t="s">
        <v>524</v>
      </c>
      <c r="C136" s="567">
        <v>89301501</v>
      </c>
      <c r="D136" s="629" t="s">
        <v>3085</v>
      </c>
      <c r="E136" s="630" t="s">
        <v>1974</v>
      </c>
      <c r="F136" s="567" t="s">
        <v>1961</v>
      </c>
      <c r="G136" s="567" t="s">
        <v>1989</v>
      </c>
      <c r="H136" s="567" t="s">
        <v>984</v>
      </c>
      <c r="I136" s="567" t="s">
        <v>1715</v>
      </c>
      <c r="J136" s="567" t="s">
        <v>1716</v>
      </c>
      <c r="K136" s="567" t="s">
        <v>582</v>
      </c>
      <c r="L136" s="568">
        <v>262.33999999999997</v>
      </c>
      <c r="M136" s="568">
        <v>262.33999999999997</v>
      </c>
      <c r="N136" s="567">
        <v>1</v>
      </c>
      <c r="O136" s="631">
        <v>0.5</v>
      </c>
      <c r="P136" s="568"/>
      <c r="Q136" s="583">
        <v>0</v>
      </c>
      <c r="R136" s="567"/>
      <c r="S136" s="583">
        <v>0</v>
      </c>
      <c r="T136" s="631"/>
      <c r="U136" s="613">
        <v>0</v>
      </c>
    </row>
    <row r="137" spans="1:21" ht="14.4" customHeight="1" x14ac:dyDescent="0.3">
      <c r="A137" s="566">
        <v>50</v>
      </c>
      <c r="B137" s="567" t="s">
        <v>524</v>
      </c>
      <c r="C137" s="567">
        <v>89301501</v>
      </c>
      <c r="D137" s="629" t="s">
        <v>3085</v>
      </c>
      <c r="E137" s="630" t="s">
        <v>1974</v>
      </c>
      <c r="F137" s="567" t="s">
        <v>1961</v>
      </c>
      <c r="G137" s="567" t="s">
        <v>1999</v>
      </c>
      <c r="H137" s="567" t="s">
        <v>523</v>
      </c>
      <c r="I137" s="567" t="s">
        <v>1671</v>
      </c>
      <c r="J137" s="567" t="s">
        <v>1672</v>
      </c>
      <c r="K137" s="567" t="s">
        <v>1673</v>
      </c>
      <c r="L137" s="568">
        <v>31.43</v>
      </c>
      <c r="M137" s="568">
        <v>31.43</v>
      </c>
      <c r="N137" s="567">
        <v>1</v>
      </c>
      <c r="O137" s="631">
        <v>0.5</v>
      </c>
      <c r="P137" s="568"/>
      <c r="Q137" s="583">
        <v>0</v>
      </c>
      <c r="R137" s="567"/>
      <c r="S137" s="583">
        <v>0</v>
      </c>
      <c r="T137" s="631"/>
      <c r="U137" s="613">
        <v>0</v>
      </c>
    </row>
    <row r="138" spans="1:21" ht="14.4" customHeight="1" x14ac:dyDescent="0.3">
      <c r="A138" s="566">
        <v>50</v>
      </c>
      <c r="B138" s="567" t="s">
        <v>524</v>
      </c>
      <c r="C138" s="567">
        <v>89301501</v>
      </c>
      <c r="D138" s="629" t="s">
        <v>3085</v>
      </c>
      <c r="E138" s="630" t="s">
        <v>1974</v>
      </c>
      <c r="F138" s="567" t="s">
        <v>1961</v>
      </c>
      <c r="G138" s="567" t="s">
        <v>1999</v>
      </c>
      <c r="H138" s="567" t="s">
        <v>984</v>
      </c>
      <c r="I138" s="567" t="s">
        <v>1674</v>
      </c>
      <c r="J138" s="567" t="s">
        <v>1038</v>
      </c>
      <c r="K138" s="567" t="s">
        <v>551</v>
      </c>
      <c r="L138" s="568">
        <v>44.89</v>
      </c>
      <c r="M138" s="568">
        <v>44.89</v>
      </c>
      <c r="N138" s="567">
        <v>1</v>
      </c>
      <c r="O138" s="631">
        <v>0.5</v>
      </c>
      <c r="P138" s="568"/>
      <c r="Q138" s="583">
        <v>0</v>
      </c>
      <c r="R138" s="567"/>
      <c r="S138" s="583">
        <v>0</v>
      </c>
      <c r="T138" s="631"/>
      <c r="U138" s="613">
        <v>0</v>
      </c>
    </row>
    <row r="139" spans="1:21" ht="14.4" customHeight="1" x14ac:dyDescent="0.3">
      <c r="A139" s="566">
        <v>50</v>
      </c>
      <c r="B139" s="567" t="s">
        <v>524</v>
      </c>
      <c r="C139" s="567">
        <v>89301501</v>
      </c>
      <c r="D139" s="629" t="s">
        <v>3085</v>
      </c>
      <c r="E139" s="630" t="s">
        <v>1974</v>
      </c>
      <c r="F139" s="567" t="s">
        <v>1961</v>
      </c>
      <c r="G139" s="567" t="s">
        <v>1999</v>
      </c>
      <c r="H139" s="567" t="s">
        <v>523</v>
      </c>
      <c r="I139" s="567" t="s">
        <v>2170</v>
      </c>
      <c r="J139" s="567" t="s">
        <v>2171</v>
      </c>
      <c r="K139" s="567" t="s">
        <v>551</v>
      </c>
      <c r="L139" s="568">
        <v>44.89</v>
      </c>
      <c r="M139" s="568">
        <v>89.78</v>
      </c>
      <c r="N139" s="567">
        <v>2</v>
      </c>
      <c r="O139" s="631">
        <v>1</v>
      </c>
      <c r="P139" s="568">
        <v>44.89</v>
      </c>
      <c r="Q139" s="583">
        <v>0.5</v>
      </c>
      <c r="R139" s="567">
        <v>1</v>
      </c>
      <c r="S139" s="583">
        <v>0.5</v>
      </c>
      <c r="T139" s="631">
        <v>0.5</v>
      </c>
      <c r="U139" s="613">
        <v>0.5</v>
      </c>
    </row>
    <row r="140" spans="1:21" ht="14.4" customHeight="1" x14ac:dyDescent="0.3">
      <c r="A140" s="566">
        <v>50</v>
      </c>
      <c r="B140" s="567" t="s">
        <v>524</v>
      </c>
      <c r="C140" s="567">
        <v>89301501</v>
      </c>
      <c r="D140" s="629" t="s">
        <v>3085</v>
      </c>
      <c r="E140" s="630" t="s">
        <v>1974</v>
      </c>
      <c r="F140" s="567" t="s">
        <v>1961</v>
      </c>
      <c r="G140" s="567" t="s">
        <v>2172</v>
      </c>
      <c r="H140" s="567" t="s">
        <v>523</v>
      </c>
      <c r="I140" s="567" t="s">
        <v>2173</v>
      </c>
      <c r="J140" s="567" t="s">
        <v>2174</v>
      </c>
      <c r="K140" s="567" t="s">
        <v>1044</v>
      </c>
      <c r="L140" s="568">
        <v>201.75</v>
      </c>
      <c r="M140" s="568">
        <v>201.75</v>
      </c>
      <c r="N140" s="567">
        <v>1</v>
      </c>
      <c r="O140" s="631">
        <v>0.5</v>
      </c>
      <c r="P140" s="568"/>
      <c r="Q140" s="583">
        <v>0</v>
      </c>
      <c r="R140" s="567"/>
      <c r="S140" s="583">
        <v>0</v>
      </c>
      <c r="T140" s="631"/>
      <c r="U140" s="613">
        <v>0</v>
      </c>
    </row>
    <row r="141" spans="1:21" ht="14.4" customHeight="1" x14ac:dyDescent="0.3">
      <c r="A141" s="566">
        <v>50</v>
      </c>
      <c r="B141" s="567" t="s">
        <v>524</v>
      </c>
      <c r="C141" s="567">
        <v>89301501</v>
      </c>
      <c r="D141" s="629" t="s">
        <v>3085</v>
      </c>
      <c r="E141" s="630" t="s">
        <v>1974</v>
      </c>
      <c r="F141" s="567" t="s">
        <v>1961</v>
      </c>
      <c r="G141" s="567" t="s">
        <v>2175</v>
      </c>
      <c r="H141" s="567" t="s">
        <v>523</v>
      </c>
      <c r="I141" s="567" t="s">
        <v>1895</v>
      </c>
      <c r="J141" s="567" t="s">
        <v>1418</v>
      </c>
      <c r="K141" s="567" t="s">
        <v>1897</v>
      </c>
      <c r="L141" s="568">
        <v>41.55</v>
      </c>
      <c r="M141" s="568">
        <v>41.55</v>
      </c>
      <c r="N141" s="567">
        <v>1</v>
      </c>
      <c r="O141" s="631">
        <v>1</v>
      </c>
      <c r="P141" s="568"/>
      <c r="Q141" s="583">
        <v>0</v>
      </c>
      <c r="R141" s="567"/>
      <c r="S141" s="583">
        <v>0</v>
      </c>
      <c r="T141" s="631"/>
      <c r="U141" s="613">
        <v>0</v>
      </c>
    </row>
    <row r="142" spans="1:21" ht="14.4" customHeight="1" x14ac:dyDescent="0.3">
      <c r="A142" s="566">
        <v>50</v>
      </c>
      <c r="B142" s="567" t="s">
        <v>524</v>
      </c>
      <c r="C142" s="567">
        <v>89301501</v>
      </c>
      <c r="D142" s="629" t="s">
        <v>3085</v>
      </c>
      <c r="E142" s="630" t="s">
        <v>1974</v>
      </c>
      <c r="F142" s="567" t="s">
        <v>1961</v>
      </c>
      <c r="G142" s="567" t="s">
        <v>2010</v>
      </c>
      <c r="H142" s="567" t="s">
        <v>523</v>
      </c>
      <c r="I142" s="567" t="s">
        <v>2014</v>
      </c>
      <c r="J142" s="567" t="s">
        <v>2012</v>
      </c>
      <c r="K142" s="567" t="s">
        <v>2015</v>
      </c>
      <c r="L142" s="568">
        <v>58.23</v>
      </c>
      <c r="M142" s="568">
        <v>116.46</v>
      </c>
      <c r="N142" s="567">
        <v>2</v>
      </c>
      <c r="O142" s="631">
        <v>1</v>
      </c>
      <c r="P142" s="568"/>
      <c r="Q142" s="583">
        <v>0</v>
      </c>
      <c r="R142" s="567"/>
      <c r="S142" s="583">
        <v>0</v>
      </c>
      <c r="T142" s="631"/>
      <c r="U142" s="613">
        <v>0</v>
      </c>
    </row>
    <row r="143" spans="1:21" ht="14.4" customHeight="1" x14ac:dyDescent="0.3">
      <c r="A143" s="566">
        <v>50</v>
      </c>
      <c r="B143" s="567" t="s">
        <v>524</v>
      </c>
      <c r="C143" s="567">
        <v>89301501</v>
      </c>
      <c r="D143" s="629" t="s">
        <v>3085</v>
      </c>
      <c r="E143" s="630" t="s">
        <v>1974</v>
      </c>
      <c r="F143" s="567" t="s">
        <v>1961</v>
      </c>
      <c r="G143" s="567" t="s">
        <v>2176</v>
      </c>
      <c r="H143" s="567" t="s">
        <v>523</v>
      </c>
      <c r="I143" s="567" t="s">
        <v>2177</v>
      </c>
      <c r="J143" s="567" t="s">
        <v>933</v>
      </c>
      <c r="K143" s="567" t="s">
        <v>934</v>
      </c>
      <c r="L143" s="568">
        <v>20.239999999999998</v>
      </c>
      <c r="M143" s="568">
        <v>20.239999999999998</v>
      </c>
      <c r="N143" s="567">
        <v>1</v>
      </c>
      <c r="O143" s="631">
        <v>0.5</v>
      </c>
      <c r="P143" s="568"/>
      <c r="Q143" s="583">
        <v>0</v>
      </c>
      <c r="R143" s="567"/>
      <c r="S143" s="583">
        <v>0</v>
      </c>
      <c r="T143" s="631"/>
      <c r="U143" s="613">
        <v>0</v>
      </c>
    </row>
    <row r="144" spans="1:21" ht="14.4" customHeight="1" x14ac:dyDescent="0.3">
      <c r="A144" s="566">
        <v>50</v>
      </c>
      <c r="B144" s="567" t="s">
        <v>524</v>
      </c>
      <c r="C144" s="567">
        <v>89301501</v>
      </c>
      <c r="D144" s="629" t="s">
        <v>3085</v>
      </c>
      <c r="E144" s="630" t="s">
        <v>1974</v>
      </c>
      <c r="F144" s="567" t="s">
        <v>1961</v>
      </c>
      <c r="G144" s="567" t="s">
        <v>2092</v>
      </c>
      <c r="H144" s="567" t="s">
        <v>984</v>
      </c>
      <c r="I144" s="567" t="s">
        <v>1676</v>
      </c>
      <c r="J144" s="567" t="s">
        <v>1099</v>
      </c>
      <c r="K144" s="567" t="s">
        <v>1100</v>
      </c>
      <c r="L144" s="568">
        <v>25.07</v>
      </c>
      <c r="M144" s="568">
        <v>25.07</v>
      </c>
      <c r="N144" s="567">
        <v>1</v>
      </c>
      <c r="O144" s="631">
        <v>0.5</v>
      </c>
      <c r="P144" s="568">
        <v>25.07</v>
      </c>
      <c r="Q144" s="583">
        <v>1</v>
      </c>
      <c r="R144" s="567">
        <v>1</v>
      </c>
      <c r="S144" s="583">
        <v>1</v>
      </c>
      <c r="T144" s="631">
        <v>0.5</v>
      </c>
      <c r="U144" s="613">
        <v>1</v>
      </c>
    </row>
    <row r="145" spans="1:21" ht="14.4" customHeight="1" x14ac:dyDescent="0.3">
      <c r="A145" s="566">
        <v>50</v>
      </c>
      <c r="B145" s="567" t="s">
        <v>524</v>
      </c>
      <c r="C145" s="567">
        <v>89301501</v>
      </c>
      <c r="D145" s="629" t="s">
        <v>3085</v>
      </c>
      <c r="E145" s="630" t="s">
        <v>1974</v>
      </c>
      <c r="F145" s="567" t="s">
        <v>1961</v>
      </c>
      <c r="G145" s="567" t="s">
        <v>2019</v>
      </c>
      <c r="H145" s="567" t="s">
        <v>523</v>
      </c>
      <c r="I145" s="567" t="s">
        <v>2020</v>
      </c>
      <c r="J145" s="567" t="s">
        <v>588</v>
      </c>
      <c r="K145" s="567" t="s">
        <v>1102</v>
      </c>
      <c r="L145" s="568">
        <v>0</v>
      </c>
      <c r="M145" s="568">
        <v>0</v>
      </c>
      <c r="N145" s="567">
        <v>3</v>
      </c>
      <c r="O145" s="631">
        <v>1.5</v>
      </c>
      <c r="P145" s="568">
        <v>0</v>
      </c>
      <c r="Q145" s="583"/>
      <c r="R145" s="567">
        <v>2</v>
      </c>
      <c r="S145" s="583">
        <v>0.66666666666666663</v>
      </c>
      <c r="T145" s="631">
        <v>1</v>
      </c>
      <c r="U145" s="613">
        <v>0.66666666666666663</v>
      </c>
    </row>
    <row r="146" spans="1:21" ht="14.4" customHeight="1" x14ac:dyDescent="0.3">
      <c r="A146" s="566">
        <v>50</v>
      </c>
      <c r="B146" s="567" t="s">
        <v>524</v>
      </c>
      <c r="C146" s="567">
        <v>89301501</v>
      </c>
      <c r="D146" s="629" t="s">
        <v>3085</v>
      </c>
      <c r="E146" s="630" t="s">
        <v>1974</v>
      </c>
      <c r="F146" s="567" t="s">
        <v>1961</v>
      </c>
      <c r="G146" s="567" t="s">
        <v>2019</v>
      </c>
      <c r="H146" s="567" t="s">
        <v>523</v>
      </c>
      <c r="I146" s="567" t="s">
        <v>2021</v>
      </c>
      <c r="J146" s="567" t="s">
        <v>588</v>
      </c>
      <c r="K146" s="567" t="s">
        <v>2022</v>
      </c>
      <c r="L146" s="568">
        <v>0</v>
      </c>
      <c r="M146" s="568">
        <v>0</v>
      </c>
      <c r="N146" s="567">
        <v>1</v>
      </c>
      <c r="O146" s="631">
        <v>0.5</v>
      </c>
      <c r="P146" s="568"/>
      <c r="Q146" s="583"/>
      <c r="R146" s="567"/>
      <c r="S146" s="583">
        <v>0</v>
      </c>
      <c r="T146" s="631"/>
      <c r="U146" s="613">
        <v>0</v>
      </c>
    </row>
    <row r="147" spans="1:21" ht="14.4" customHeight="1" x14ac:dyDescent="0.3">
      <c r="A147" s="566">
        <v>50</v>
      </c>
      <c r="B147" s="567" t="s">
        <v>524</v>
      </c>
      <c r="C147" s="567">
        <v>89301501</v>
      </c>
      <c r="D147" s="629" t="s">
        <v>3085</v>
      </c>
      <c r="E147" s="630" t="s">
        <v>1974</v>
      </c>
      <c r="F147" s="567" t="s">
        <v>1961</v>
      </c>
      <c r="G147" s="567" t="s">
        <v>2019</v>
      </c>
      <c r="H147" s="567" t="s">
        <v>984</v>
      </c>
      <c r="I147" s="567" t="s">
        <v>1645</v>
      </c>
      <c r="J147" s="567" t="s">
        <v>1101</v>
      </c>
      <c r="K147" s="567" t="s">
        <v>1102</v>
      </c>
      <c r="L147" s="568">
        <v>414.85</v>
      </c>
      <c r="M147" s="568">
        <v>414.85</v>
      </c>
      <c r="N147" s="567">
        <v>1</v>
      </c>
      <c r="O147" s="631">
        <v>0.5</v>
      </c>
      <c r="P147" s="568"/>
      <c r="Q147" s="583">
        <v>0</v>
      </c>
      <c r="R147" s="567"/>
      <c r="S147" s="583">
        <v>0</v>
      </c>
      <c r="T147" s="631"/>
      <c r="U147" s="613">
        <v>0</v>
      </c>
    </row>
    <row r="148" spans="1:21" ht="14.4" customHeight="1" x14ac:dyDescent="0.3">
      <c r="A148" s="566">
        <v>50</v>
      </c>
      <c r="B148" s="567" t="s">
        <v>524</v>
      </c>
      <c r="C148" s="567">
        <v>89301501</v>
      </c>
      <c r="D148" s="629" t="s">
        <v>3085</v>
      </c>
      <c r="E148" s="630" t="s">
        <v>1974</v>
      </c>
      <c r="F148" s="567" t="s">
        <v>1961</v>
      </c>
      <c r="G148" s="567" t="s">
        <v>2178</v>
      </c>
      <c r="H148" s="567" t="s">
        <v>523</v>
      </c>
      <c r="I148" s="567" t="s">
        <v>2179</v>
      </c>
      <c r="J148" s="567" t="s">
        <v>2180</v>
      </c>
      <c r="K148" s="567" t="s">
        <v>2181</v>
      </c>
      <c r="L148" s="568">
        <v>0</v>
      </c>
      <c r="M148" s="568">
        <v>0</v>
      </c>
      <c r="N148" s="567">
        <v>1</v>
      </c>
      <c r="O148" s="631">
        <v>0.5</v>
      </c>
      <c r="P148" s="568"/>
      <c r="Q148" s="583"/>
      <c r="R148" s="567"/>
      <c r="S148" s="583">
        <v>0</v>
      </c>
      <c r="T148" s="631"/>
      <c r="U148" s="613">
        <v>0</v>
      </c>
    </row>
    <row r="149" spans="1:21" ht="14.4" customHeight="1" x14ac:dyDescent="0.3">
      <c r="A149" s="566">
        <v>50</v>
      </c>
      <c r="B149" s="567" t="s">
        <v>524</v>
      </c>
      <c r="C149" s="567">
        <v>89301501</v>
      </c>
      <c r="D149" s="629" t="s">
        <v>3085</v>
      </c>
      <c r="E149" s="630" t="s">
        <v>1974</v>
      </c>
      <c r="F149" s="567" t="s">
        <v>1961</v>
      </c>
      <c r="G149" s="567" t="s">
        <v>2036</v>
      </c>
      <c r="H149" s="567" t="s">
        <v>523</v>
      </c>
      <c r="I149" s="567" t="s">
        <v>2135</v>
      </c>
      <c r="J149" s="567" t="s">
        <v>2032</v>
      </c>
      <c r="K149" s="567" t="s">
        <v>2136</v>
      </c>
      <c r="L149" s="568">
        <v>36.78</v>
      </c>
      <c r="M149" s="568">
        <v>36.78</v>
      </c>
      <c r="N149" s="567">
        <v>1</v>
      </c>
      <c r="O149" s="631">
        <v>0.5</v>
      </c>
      <c r="P149" s="568">
        <v>36.78</v>
      </c>
      <c r="Q149" s="583">
        <v>1</v>
      </c>
      <c r="R149" s="567">
        <v>1</v>
      </c>
      <c r="S149" s="583">
        <v>1</v>
      </c>
      <c r="T149" s="631">
        <v>0.5</v>
      </c>
      <c r="U149" s="613">
        <v>1</v>
      </c>
    </row>
    <row r="150" spans="1:21" ht="14.4" customHeight="1" x14ac:dyDescent="0.3">
      <c r="A150" s="566">
        <v>50</v>
      </c>
      <c r="B150" s="567" t="s">
        <v>524</v>
      </c>
      <c r="C150" s="567">
        <v>89301501</v>
      </c>
      <c r="D150" s="629" t="s">
        <v>3085</v>
      </c>
      <c r="E150" s="630" t="s">
        <v>1974</v>
      </c>
      <c r="F150" s="567" t="s">
        <v>1961</v>
      </c>
      <c r="G150" s="567" t="s">
        <v>2036</v>
      </c>
      <c r="H150" s="567" t="s">
        <v>523</v>
      </c>
      <c r="I150" s="567" t="s">
        <v>2037</v>
      </c>
      <c r="J150" s="567" t="s">
        <v>953</v>
      </c>
      <c r="K150" s="567" t="s">
        <v>570</v>
      </c>
      <c r="L150" s="568">
        <v>30.65</v>
      </c>
      <c r="M150" s="568">
        <v>30.65</v>
      </c>
      <c r="N150" s="567">
        <v>1</v>
      </c>
      <c r="O150" s="631">
        <v>0.5</v>
      </c>
      <c r="P150" s="568"/>
      <c r="Q150" s="583">
        <v>0</v>
      </c>
      <c r="R150" s="567"/>
      <c r="S150" s="583">
        <v>0</v>
      </c>
      <c r="T150" s="631"/>
      <c r="U150" s="613">
        <v>0</v>
      </c>
    </row>
    <row r="151" spans="1:21" ht="14.4" customHeight="1" x14ac:dyDescent="0.3">
      <c r="A151" s="566">
        <v>50</v>
      </c>
      <c r="B151" s="567" t="s">
        <v>524</v>
      </c>
      <c r="C151" s="567">
        <v>89301501</v>
      </c>
      <c r="D151" s="629" t="s">
        <v>3085</v>
      </c>
      <c r="E151" s="630" t="s">
        <v>1974</v>
      </c>
      <c r="F151" s="567" t="s">
        <v>1961</v>
      </c>
      <c r="G151" s="567" t="s">
        <v>2036</v>
      </c>
      <c r="H151" s="567" t="s">
        <v>523</v>
      </c>
      <c r="I151" s="567" t="s">
        <v>2031</v>
      </c>
      <c r="J151" s="567" t="s">
        <v>2032</v>
      </c>
      <c r="K151" s="567" t="s">
        <v>2033</v>
      </c>
      <c r="L151" s="568">
        <v>0</v>
      </c>
      <c r="M151" s="568">
        <v>0</v>
      </c>
      <c r="N151" s="567">
        <v>1</v>
      </c>
      <c r="O151" s="631">
        <v>0.5</v>
      </c>
      <c r="P151" s="568"/>
      <c r="Q151" s="583"/>
      <c r="R151" s="567"/>
      <c r="S151" s="583">
        <v>0</v>
      </c>
      <c r="T151" s="631"/>
      <c r="U151" s="613">
        <v>0</v>
      </c>
    </row>
    <row r="152" spans="1:21" ht="14.4" customHeight="1" x14ac:dyDescent="0.3">
      <c r="A152" s="566">
        <v>50</v>
      </c>
      <c r="B152" s="567" t="s">
        <v>524</v>
      </c>
      <c r="C152" s="567">
        <v>89301501</v>
      </c>
      <c r="D152" s="629" t="s">
        <v>3085</v>
      </c>
      <c r="E152" s="630" t="s">
        <v>1974</v>
      </c>
      <c r="F152" s="567" t="s">
        <v>1961</v>
      </c>
      <c r="G152" s="567" t="s">
        <v>2036</v>
      </c>
      <c r="H152" s="567" t="s">
        <v>523</v>
      </c>
      <c r="I152" s="567" t="s">
        <v>2034</v>
      </c>
      <c r="J152" s="567" t="s">
        <v>2032</v>
      </c>
      <c r="K152" s="567" t="s">
        <v>2035</v>
      </c>
      <c r="L152" s="568">
        <v>0</v>
      </c>
      <c r="M152" s="568">
        <v>0</v>
      </c>
      <c r="N152" s="567">
        <v>2</v>
      </c>
      <c r="O152" s="631">
        <v>1</v>
      </c>
      <c r="P152" s="568">
        <v>0</v>
      </c>
      <c r="Q152" s="583"/>
      <c r="R152" s="567">
        <v>1</v>
      </c>
      <c r="S152" s="583">
        <v>0.5</v>
      </c>
      <c r="T152" s="631">
        <v>0.5</v>
      </c>
      <c r="U152" s="613">
        <v>0.5</v>
      </c>
    </row>
    <row r="153" spans="1:21" ht="14.4" customHeight="1" x14ac:dyDescent="0.3">
      <c r="A153" s="566">
        <v>50</v>
      </c>
      <c r="B153" s="567" t="s">
        <v>524</v>
      </c>
      <c r="C153" s="567">
        <v>89301501</v>
      </c>
      <c r="D153" s="629" t="s">
        <v>3085</v>
      </c>
      <c r="E153" s="630" t="s">
        <v>1974</v>
      </c>
      <c r="F153" s="567" t="s">
        <v>1961</v>
      </c>
      <c r="G153" s="567" t="s">
        <v>2036</v>
      </c>
      <c r="H153" s="567" t="s">
        <v>523</v>
      </c>
      <c r="I153" s="567" t="s">
        <v>2107</v>
      </c>
      <c r="J153" s="567" t="s">
        <v>2032</v>
      </c>
      <c r="K153" s="567" t="s">
        <v>2108</v>
      </c>
      <c r="L153" s="568">
        <v>12.26</v>
      </c>
      <c r="M153" s="568">
        <v>12.26</v>
      </c>
      <c r="N153" s="567">
        <v>1</v>
      </c>
      <c r="O153" s="631">
        <v>0.5</v>
      </c>
      <c r="P153" s="568"/>
      <c r="Q153" s="583">
        <v>0</v>
      </c>
      <c r="R153" s="567"/>
      <c r="S153" s="583">
        <v>0</v>
      </c>
      <c r="T153" s="631"/>
      <c r="U153" s="613">
        <v>0</v>
      </c>
    </row>
    <row r="154" spans="1:21" ht="14.4" customHeight="1" x14ac:dyDescent="0.3">
      <c r="A154" s="566">
        <v>50</v>
      </c>
      <c r="B154" s="567" t="s">
        <v>524</v>
      </c>
      <c r="C154" s="567">
        <v>89301501</v>
      </c>
      <c r="D154" s="629" t="s">
        <v>3085</v>
      </c>
      <c r="E154" s="630" t="s">
        <v>1974</v>
      </c>
      <c r="F154" s="567" t="s">
        <v>1961</v>
      </c>
      <c r="G154" s="567" t="s">
        <v>2182</v>
      </c>
      <c r="H154" s="567" t="s">
        <v>523</v>
      </c>
      <c r="I154" s="567" t="s">
        <v>2183</v>
      </c>
      <c r="J154" s="567" t="s">
        <v>2184</v>
      </c>
      <c r="K154" s="567" t="s">
        <v>2185</v>
      </c>
      <c r="L154" s="568">
        <v>115.18</v>
      </c>
      <c r="M154" s="568">
        <v>115.18</v>
      </c>
      <c r="N154" s="567">
        <v>1</v>
      </c>
      <c r="O154" s="631">
        <v>0.5</v>
      </c>
      <c r="P154" s="568"/>
      <c r="Q154" s="583">
        <v>0</v>
      </c>
      <c r="R154" s="567"/>
      <c r="S154" s="583">
        <v>0</v>
      </c>
      <c r="T154" s="631"/>
      <c r="U154" s="613">
        <v>0</v>
      </c>
    </row>
    <row r="155" spans="1:21" ht="14.4" customHeight="1" x14ac:dyDescent="0.3">
      <c r="A155" s="566">
        <v>50</v>
      </c>
      <c r="B155" s="567" t="s">
        <v>524</v>
      </c>
      <c r="C155" s="567">
        <v>89301501</v>
      </c>
      <c r="D155" s="629" t="s">
        <v>3085</v>
      </c>
      <c r="E155" s="630" t="s">
        <v>1974</v>
      </c>
      <c r="F155" s="567" t="s">
        <v>1961</v>
      </c>
      <c r="G155" s="567" t="s">
        <v>2094</v>
      </c>
      <c r="H155" s="567" t="s">
        <v>523</v>
      </c>
      <c r="I155" s="567" t="s">
        <v>2145</v>
      </c>
      <c r="J155" s="567" t="s">
        <v>596</v>
      </c>
      <c r="K155" s="567" t="s">
        <v>2146</v>
      </c>
      <c r="L155" s="568">
        <v>44.89</v>
      </c>
      <c r="M155" s="568">
        <v>44.89</v>
      </c>
      <c r="N155" s="567">
        <v>1</v>
      </c>
      <c r="O155" s="631">
        <v>0.5</v>
      </c>
      <c r="P155" s="568"/>
      <c r="Q155" s="583">
        <v>0</v>
      </c>
      <c r="R155" s="567"/>
      <c r="S155" s="583">
        <v>0</v>
      </c>
      <c r="T155" s="631"/>
      <c r="U155" s="613">
        <v>0</v>
      </c>
    </row>
    <row r="156" spans="1:21" ht="14.4" customHeight="1" x14ac:dyDescent="0.3">
      <c r="A156" s="566">
        <v>50</v>
      </c>
      <c r="B156" s="567" t="s">
        <v>524</v>
      </c>
      <c r="C156" s="567">
        <v>89301501</v>
      </c>
      <c r="D156" s="629" t="s">
        <v>3085</v>
      </c>
      <c r="E156" s="630" t="s">
        <v>1974</v>
      </c>
      <c r="F156" s="567" t="s">
        <v>1961</v>
      </c>
      <c r="G156" s="567" t="s">
        <v>2094</v>
      </c>
      <c r="H156" s="567" t="s">
        <v>523</v>
      </c>
      <c r="I156" s="567" t="s">
        <v>2186</v>
      </c>
      <c r="J156" s="567" t="s">
        <v>2096</v>
      </c>
      <c r="K156" s="567" t="s">
        <v>2187</v>
      </c>
      <c r="L156" s="568">
        <v>0</v>
      </c>
      <c r="M156" s="568">
        <v>0</v>
      </c>
      <c r="N156" s="567">
        <v>1</v>
      </c>
      <c r="O156" s="631">
        <v>0.5</v>
      </c>
      <c r="P156" s="568"/>
      <c r="Q156" s="583"/>
      <c r="R156" s="567"/>
      <c r="S156" s="583">
        <v>0</v>
      </c>
      <c r="T156" s="631"/>
      <c r="U156" s="613">
        <v>0</v>
      </c>
    </row>
    <row r="157" spans="1:21" ht="14.4" customHeight="1" x14ac:dyDescent="0.3">
      <c r="A157" s="566">
        <v>50</v>
      </c>
      <c r="B157" s="567" t="s">
        <v>524</v>
      </c>
      <c r="C157" s="567">
        <v>89301501</v>
      </c>
      <c r="D157" s="629" t="s">
        <v>3085</v>
      </c>
      <c r="E157" s="630" t="s">
        <v>1974</v>
      </c>
      <c r="F157" s="567" t="s">
        <v>1961</v>
      </c>
      <c r="G157" s="567" t="s">
        <v>2148</v>
      </c>
      <c r="H157" s="567" t="s">
        <v>984</v>
      </c>
      <c r="I157" s="567" t="s">
        <v>1682</v>
      </c>
      <c r="J157" s="567" t="s">
        <v>1088</v>
      </c>
      <c r="K157" s="567" t="s">
        <v>1089</v>
      </c>
      <c r="L157" s="568">
        <v>55.38</v>
      </c>
      <c r="M157" s="568">
        <v>55.38</v>
      </c>
      <c r="N157" s="567">
        <v>1</v>
      </c>
      <c r="O157" s="631">
        <v>0.5</v>
      </c>
      <c r="P157" s="568"/>
      <c r="Q157" s="583">
        <v>0</v>
      </c>
      <c r="R157" s="567"/>
      <c r="S157" s="583">
        <v>0</v>
      </c>
      <c r="T157" s="631"/>
      <c r="U157" s="613">
        <v>0</v>
      </c>
    </row>
    <row r="158" spans="1:21" ht="14.4" customHeight="1" x14ac:dyDescent="0.3">
      <c r="A158" s="566">
        <v>50</v>
      </c>
      <c r="B158" s="567" t="s">
        <v>524</v>
      </c>
      <c r="C158" s="567">
        <v>89301501</v>
      </c>
      <c r="D158" s="629" t="s">
        <v>3085</v>
      </c>
      <c r="E158" s="630" t="s">
        <v>1974</v>
      </c>
      <c r="F158" s="567" t="s">
        <v>1961</v>
      </c>
      <c r="G158" s="567" t="s">
        <v>2040</v>
      </c>
      <c r="H158" s="567" t="s">
        <v>523</v>
      </c>
      <c r="I158" s="567" t="s">
        <v>2188</v>
      </c>
      <c r="J158" s="567" t="s">
        <v>576</v>
      </c>
      <c r="K158" s="567" t="s">
        <v>2189</v>
      </c>
      <c r="L158" s="568">
        <v>0</v>
      </c>
      <c r="M158" s="568">
        <v>0</v>
      </c>
      <c r="N158" s="567">
        <v>1</v>
      </c>
      <c r="O158" s="631">
        <v>0.5</v>
      </c>
      <c r="P158" s="568"/>
      <c r="Q158" s="583"/>
      <c r="R158" s="567"/>
      <c r="S158" s="583">
        <v>0</v>
      </c>
      <c r="T158" s="631"/>
      <c r="U158" s="613">
        <v>0</v>
      </c>
    </row>
    <row r="159" spans="1:21" ht="14.4" customHeight="1" x14ac:dyDescent="0.3">
      <c r="A159" s="566">
        <v>50</v>
      </c>
      <c r="B159" s="567" t="s">
        <v>524</v>
      </c>
      <c r="C159" s="567">
        <v>89301501</v>
      </c>
      <c r="D159" s="629" t="s">
        <v>3085</v>
      </c>
      <c r="E159" s="630" t="s">
        <v>1974</v>
      </c>
      <c r="F159" s="567" t="s">
        <v>1961</v>
      </c>
      <c r="G159" s="567" t="s">
        <v>2046</v>
      </c>
      <c r="H159" s="567" t="s">
        <v>523</v>
      </c>
      <c r="I159" s="567" t="s">
        <v>1688</v>
      </c>
      <c r="J159" s="567" t="s">
        <v>575</v>
      </c>
      <c r="K159" s="567" t="s">
        <v>551</v>
      </c>
      <c r="L159" s="568">
        <v>101.15</v>
      </c>
      <c r="M159" s="568">
        <v>101.15</v>
      </c>
      <c r="N159" s="567">
        <v>1</v>
      </c>
      <c r="O159" s="631">
        <v>0.5</v>
      </c>
      <c r="P159" s="568"/>
      <c r="Q159" s="583">
        <v>0</v>
      </c>
      <c r="R159" s="567"/>
      <c r="S159" s="583">
        <v>0</v>
      </c>
      <c r="T159" s="631"/>
      <c r="U159" s="613">
        <v>0</v>
      </c>
    </row>
    <row r="160" spans="1:21" ht="14.4" customHeight="1" x14ac:dyDescent="0.3">
      <c r="A160" s="566">
        <v>50</v>
      </c>
      <c r="B160" s="567" t="s">
        <v>524</v>
      </c>
      <c r="C160" s="567">
        <v>89301501</v>
      </c>
      <c r="D160" s="629" t="s">
        <v>3085</v>
      </c>
      <c r="E160" s="630" t="s">
        <v>1974</v>
      </c>
      <c r="F160" s="567" t="s">
        <v>1961</v>
      </c>
      <c r="G160" s="567" t="s">
        <v>2046</v>
      </c>
      <c r="H160" s="567" t="s">
        <v>523</v>
      </c>
      <c r="I160" s="567" t="s">
        <v>2190</v>
      </c>
      <c r="J160" s="567" t="s">
        <v>575</v>
      </c>
      <c r="K160" s="567" t="s">
        <v>1197</v>
      </c>
      <c r="L160" s="568">
        <v>0</v>
      </c>
      <c r="M160" s="568">
        <v>0</v>
      </c>
      <c r="N160" s="567">
        <v>1</v>
      </c>
      <c r="O160" s="631">
        <v>0.5</v>
      </c>
      <c r="P160" s="568"/>
      <c r="Q160" s="583"/>
      <c r="R160" s="567"/>
      <c r="S160" s="583">
        <v>0</v>
      </c>
      <c r="T160" s="631"/>
      <c r="U160" s="613">
        <v>0</v>
      </c>
    </row>
    <row r="161" spans="1:21" ht="14.4" customHeight="1" x14ac:dyDescent="0.3">
      <c r="A161" s="566">
        <v>50</v>
      </c>
      <c r="B161" s="567" t="s">
        <v>524</v>
      </c>
      <c r="C161" s="567">
        <v>89301501</v>
      </c>
      <c r="D161" s="629" t="s">
        <v>3085</v>
      </c>
      <c r="E161" s="630" t="s">
        <v>1974</v>
      </c>
      <c r="F161" s="567" t="s">
        <v>1961</v>
      </c>
      <c r="G161" s="567" t="s">
        <v>2191</v>
      </c>
      <c r="H161" s="567" t="s">
        <v>523</v>
      </c>
      <c r="I161" s="567" t="s">
        <v>2192</v>
      </c>
      <c r="J161" s="567" t="s">
        <v>2193</v>
      </c>
      <c r="K161" s="567" t="s">
        <v>2194</v>
      </c>
      <c r="L161" s="568">
        <v>101.69</v>
      </c>
      <c r="M161" s="568">
        <v>101.69</v>
      </c>
      <c r="N161" s="567">
        <v>1</v>
      </c>
      <c r="O161" s="631">
        <v>0.5</v>
      </c>
      <c r="P161" s="568"/>
      <c r="Q161" s="583">
        <v>0</v>
      </c>
      <c r="R161" s="567"/>
      <c r="S161" s="583">
        <v>0</v>
      </c>
      <c r="T161" s="631"/>
      <c r="U161" s="613">
        <v>0</v>
      </c>
    </row>
    <row r="162" spans="1:21" ht="14.4" customHeight="1" x14ac:dyDescent="0.3">
      <c r="A162" s="566">
        <v>50</v>
      </c>
      <c r="B162" s="567" t="s">
        <v>524</v>
      </c>
      <c r="C162" s="567">
        <v>89301501</v>
      </c>
      <c r="D162" s="629" t="s">
        <v>3085</v>
      </c>
      <c r="E162" s="630" t="s">
        <v>1974</v>
      </c>
      <c r="F162" s="567" t="s">
        <v>1961</v>
      </c>
      <c r="G162" s="567" t="s">
        <v>2055</v>
      </c>
      <c r="H162" s="567" t="s">
        <v>984</v>
      </c>
      <c r="I162" s="567" t="s">
        <v>2058</v>
      </c>
      <c r="J162" s="567" t="s">
        <v>987</v>
      </c>
      <c r="K162" s="567" t="s">
        <v>1698</v>
      </c>
      <c r="L162" s="568">
        <v>75.86</v>
      </c>
      <c r="M162" s="568">
        <v>227.57999999999998</v>
      </c>
      <c r="N162" s="567">
        <v>3</v>
      </c>
      <c r="O162" s="631">
        <v>1.5</v>
      </c>
      <c r="P162" s="568">
        <v>75.86</v>
      </c>
      <c r="Q162" s="583">
        <v>0.33333333333333337</v>
      </c>
      <c r="R162" s="567">
        <v>1</v>
      </c>
      <c r="S162" s="583">
        <v>0.33333333333333331</v>
      </c>
      <c r="T162" s="631">
        <v>0.5</v>
      </c>
      <c r="U162" s="613">
        <v>0.33333333333333331</v>
      </c>
    </row>
    <row r="163" spans="1:21" ht="14.4" customHeight="1" x14ac:dyDescent="0.3">
      <c r="A163" s="566">
        <v>50</v>
      </c>
      <c r="B163" s="567" t="s">
        <v>524</v>
      </c>
      <c r="C163" s="567">
        <v>89301501</v>
      </c>
      <c r="D163" s="629" t="s">
        <v>3085</v>
      </c>
      <c r="E163" s="630" t="s">
        <v>1974</v>
      </c>
      <c r="F163" s="567" t="s">
        <v>1961</v>
      </c>
      <c r="G163" s="567" t="s">
        <v>2055</v>
      </c>
      <c r="H163" s="567" t="s">
        <v>984</v>
      </c>
      <c r="I163" s="567" t="s">
        <v>1701</v>
      </c>
      <c r="J163" s="567" t="s">
        <v>1702</v>
      </c>
      <c r="K163" s="567" t="s">
        <v>568</v>
      </c>
      <c r="L163" s="568">
        <v>101.16</v>
      </c>
      <c r="M163" s="568">
        <v>101.16</v>
      </c>
      <c r="N163" s="567">
        <v>1</v>
      </c>
      <c r="O163" s="631">
        <v>0.5</v>
      </c>
      <c r="P163" s="568"/>
      <c r="Q163" s="583">
        <v>0</v>
      </c>
      <c r="R163" s="567"/>
      <c r="S163" s="583">
        <v>0</v>
      </c>
      <c r="T163" s="631"/>
      <c r="U163" s="613">
        <v>0</v>
      </c>
    </row>
    <row r="164" spans="1:21" ht="14.4" customHeight="1" x14ac:dyDescent="0.3">
      <c r="A164" s="566">
        <v>50</v>
      </c>
      <c r="B164" s="567" t="s">
        <v>524</v>
      </c>
      <c r="C164" s="567">
        <v>89301501</v>
      </c>
      <c r="D164" s="629" t="s">
        <v>3085</v>
      </c>
      <c r="E164" s="630" t="s">
        <v>1974</v>
      </c>
      <c r="F164" s="567" t="s">
        <v>1961</v>
      </c>
      <c r="G164" s="567" t="s">
        <v>2055</v>
      </c>
      <c r="H164" s="567" t="s">
        <v>523</v>
      </c>
      <c r="I164" s="567" t="s">
        <v>2195</v>
      </c>
      <c r="J164" s="567" t="s">
        <v>1695</v>
      </c>
      <c r="K164" s="567" t="s">
        <v>1985</v>
      </c>
      <c r="L164" s="568">
        <v>0</v>
      </c>
      <c r="M164" s="568">
        <v>0</v>
      </c>
      <c r="N164" s="567">
        <v>1</v>
      </c>
      <c r="O164" s="631">
        <v>0.5</v>
      </c>
      <c r="P164" s="568">
        <v>0</v>
      </c>
      <c r="Q164" s="583"/>
      <c r="R164" s="567">
        <v>1</v>
      </c>
      <c r="S164" s="583">
        <v>1</v>
      </c>
      <c r="T164" s="631">
        <v>0.5</v>
      </c>
      <c r="U164" s="613">
        <v>1</v>
      </c>
    </row>
    <row r="165" spans="1:21" ht="14.4" customHeight="1" x14ac:dyDescent="0.3">
      <c r="A165" s="566">
        <v>50</v>
      </c>
      <c r="B165" s="567" t="s">
        <v>524</v>
      </c>
      <c r="C165" s="567">
        <v>89301501</v>
      </c>
      <c r="D165" s="629" t="s">
        <v>3085</v>
      </c>
      <c r="E165" s="630" t="s">
        <v>1974</v>
      </c>
      <c r="F165" s="567" t="s">
        <v>1961</v>
      </c>
      <c r="G165" s="567" t="s">
        <v>2196</v>
      </c>
      <c r="H165" s="567" t="s">
        <v>523</v>
      </c>
      <c r="I165" s="567" t="s">
        <v>2197</v>
      </c>
      <c r="J165" s="567" t="s">
        <v>2198</v>
      </c>
      <c r="K165" s="567" t="s">
        <v>2199</v>
      </c>
      <c r="L165" s="568">
        <v>113.44</v>
      </c>
      <c r="M165" s="568">
        <v>113.44</v>
      </c>
      <c r="N165" s="567">
        <v>1</v>
      </c>
      <c r="O165" s="631">
        <v>0.5</v>
      </c>
      <c r="P165" s="568"/>
      <c r="Q165" s="583">
        <v>0</v>
      </c>
      <c r="R165" s="567"/>
      <c r="S165" s="583">
        <v>0</v>
      </c>
      <c r="T165" s="631"/>
      <c r="U165" s="613">
        <v>0</v>
      </c>
    </row>
    <row r="166" spans="1:21" ht="14.4" customHeight="1" x14ac:dyDescent="0.3">
      <c r="A166" s="566">
        <v>50</v>
      </c>
      <c r="B166" s="567" t="s">
        <v>524</v>
      </c>
      <c r="C166" s="567">
        <v>89301501</v>
      </c>
      <c r="D166" s="629" t="s">
        <v>3085</v>
      </c>
      <c r="E166" s="630" t="s">
        <v>1974</v>
      </c>
      <c r="F166" s="567" t="s">
        <v>1961</v>
      </c>
      <c r="G166" s="567" t="s">
        <v>2059</v>
      </c>
      <c r="H166" s="567" t="s">
        <v>984</v>
      </c>
      <c r="I166" s="567" t="s">
        <v>1721</v>
      </c>
      <c r="J166" s="567" t="s">
        <v>1083</v>
      </c>
      <c r="K166" s="567" t="s">
        <v>582</v>
      </c>
      <c r="L166" s="568">
        <v>349.77</v>
      </c>
      <c r="M166" s="568">
        <v>349.77</v>
      </c>
      <c r="N166" s="567">
        <v>1</v>
      </c>
      <c r="O166" s="631">
        <v>1</v>
      </c>
      <c r="P166" s="568"/>
      <c r="Q166" s="583">
        <v>0</v>
      </c>
      <c r="R166" s="567"/>
      <c r="S166" s="583">
        <v>0</v>
      </c>
      <c r="T166" s="631"/>
      <c r="U166" s="613">
        <v>0</v>
      </c>
    </row>
    <row r="167" spans="1:21" ht="14.4" customHeight="1" x14ac:dyDescent="0.3">
      <c r="A167" s="566">
        <v>50</v>
      </c>
      <c r="B167" s="567" t="s">
        <v>524</v>
      </c>
      <c r="C167" s="567">
        <v>89301501</v>
      </c>
      <c r="D167" s="629" t="s">
        <v>3085</v>
      </c>
      <c r="E167" s="630" t="s">
        <v>1974</v>
      </c>
      <c r="F167" s="567" t="s">
        <v>1961</v>
      </c>
      <c r="G167" s="567" t="s">
        <v>2112</v>
      </c>
      <c r="H167" s="567" t="s">
        <v>523</v>
      </c>
      <c r="I167" s="567" t="s">
        <v>2200</v>
      </c>
      <c r="J167" s="567" t="s">
        <v>861</v>
      </c>
      <c r="K167" s="567" t="s">
        <v>2201</v>
      </c>
      <c r="L167" s="568">
        <v>74.930000000000007</v>
      </c>
      <c r="M167" s="568">
        <v>74.930000000000007</v>
      </c>
      <c r="N167" s="567">
        <v>1</v>
      </c>
      <c r="O167" s="631">
        <v>0.5</v>
      </c>
      <c r="P167" s="568"/>
      <c r="Q167" s="583">
        <v>0</v>
      </c>
      <c r="R167" s="567"/>
      <c r="S167" s="583">
        <v>0</v>
      </c>
      <c r="T167" s="631"/>
      <c r="U167" s="613">
        <v>0</v>
      </c>
    </row>
    <row r="168" spans="1:21" ht="14.4" customHeight="1" x14ac:dyDescent="0.3">
      <c r="A168" s="566">
        <v>50</v>
      </c>
      <c r="B168" s="567" t="s">
        <v>524</v>
      </c>
      <c r="C168" s="567">
        <v>89301501</v>
      </c>
      <c r="D168" s="629" t="s">
        <v>3085</v>
      </c>
      <c r="E168" s="630" t="s">
        <v>1974</v>
      </c>
      <c r="F168" s="567" t="s">
        <v>1961</v>
      </c>
      <c r="G168" s="567" t="s">
        <v>2112</v>
      </c>
      <c r="H168" s="567" t="s">
        <v>523</v>
      </c>
      <c r="I168" s="567" t="s">
        <v>2202</v>
      </c>
      <c r="J168" s="567" t="s">
        <v>877</v>
      </c>
      <c r="K168" s="567" t="s">
        <v>2203</v>
      </c>
      <c r="L168" s="568">
        <v>112.13</v>
      </c>
      <c r="M168" s="568">
        <v>112.13</v>
      </c>
      <c r="N168" s="567">
        <v>1</v>
      </c>
      <c r="O168" s="631">
        <v>0.5</v>
      </c>
      <c r="P168" s="568"/>
      <c r="Q168" s="583">
        <v>0</v>
      </c>
      <c r="R168" s="567"/>
      <c r="S168" s="583">
        <v>0</v>
      </c>
      <c r="T168" s="631"/>
      <c r="U168" s="613">
        <v>0</v>
      </c>
    </row>
    <row r="169" spans="1:21" ht="14.4" customHeight="1" x14ac:dyDescent="0.3">
      <c r="A169" s="566">
        <v>50</v>
      </c>
      <c r="B169" s="567" t="s">
        <v>524</v>
      </c>
      <c r="C169" s="567">
        <v>89301501</v>
      </c>
      <c r="D169" s="629" t="s">
        <v>3085</v>
      </c>
      <c r="E169" s="630" t="s">
        <v>1974</v>
      </c>
      <c r="F169" s="567" t="s">
        <v>1961</v>
      </c>
      <c r="G169" s="567" t="s">
        <v>2156</v>
      </c>
      <c r="H169" s="567" t="s">
        <v>984</v>
      </c>
      <c r="I169" s="567" t="s">
        <v>2157</v>
      </c>
      <c r="J169" s="567" t="s">
        <v>2158</v>
      </c>
      <c r="K169" s="567" t="s">
        <v>582</v>
      </c>
      <c r="L169" s="568">
        <v>178.87</v>
      </c>
      <c r="M169" s="568">
        <v>178.87</v>
      </c>
      <c r="N169" s="567">
        <v>1</v>
      </c>
      <c r="O169" s="631">
        <v>0.5</v>
      </c>
      <c r="P169" s="568"/>
      <c r="Q169" s="583">
        <v>0</v>
      </c>
      <c r="R169" s="567"/>
      <c r="S169" s="583">
        <v>0</v>
      </c>
      <c r="T169" s="631"/>
      <c r="U169" s="613">
        <v>0</v>
      </c>
    </row>
    <row r="170" spans="1:21" ht="14.4" customHeight="1" x14ac:dyDescent="0.3">
      <c r="A170" s="566">
        <v>50</v>
      </c>
      <c r="B170" s="567" t="s">
        <v>524</v>
      </c>
      <c r="C170" s="567">
        <v>89301501</v>
      </c>
      <c r="D170" s="629" t="s">
        <v>3085</v>
      </c>
      <c r="E170" s="630" t="s">
        <v>1974</v>
      </c>
      <c r="F170" s="567" t="s">
        <v>1961</v>
      </c>
      <c r="G170" s="567" t="s">
        <v>2062</v>
      </c>
      <c r="H170" s="567" t="s">
        <v>523</v>
      </c>
      <c r="I170" s="567" t="s">
        <v>2159</v>
      </c>
      <c r="J170" s="567" t="s">
        <v>726</v>
      </c>
      <c r="K170" s="567" t="s">
        <v>2160</v>
      </c>
      <c r="L170" s="568">
        <v>219.94</v>
      </c>
      <c r="M170" s="568">
        <v>219.94</v>
      </c>
      <c r="N170" s="567">
        <v>1</v>
      </c>
      <c r="O170" s="631">
        <v>0.5</v>
      </c>
      <c r="P170" s="568"/>
      <c r="Q170" s="583">
        <v>0</v>
      </c>
      <c r="R170" s="567"/>
      <c r="S170" s="583">
        <v>0</v>
      </c>
      <c r="T170" s="631"/>
      <c r="U170" s="613">
        <v>0</v>
      </c>
    </row>
    <row r="171" spans="1:21" ht="14.4" customHeight="1" x14ac:dyDescent="0.3">
      <c r="A171" s="566">
        <v>50</v>
      </c>
      <c r="B171" s="567" t="s">
        <v>524</v>
      </c>
      <c r="C171" s="567">
        <v>89301501</v>
      </c>
      <c r="D171" s="629" t="s">
        <v>3085</v>
      </c>
      <c r="E171" s="630" t="s">
        <v>1974</v>
      </c>
      <c r="F171" s="567" t="s">
        <v>1961</v>
      </c>
      <c r="G171" s="567" t="s">
        <v>2062</v>
      </c>
      <c r="H171" s="567" t="s">
        <v>523</v>
      </c>
      <c r="I171" s="567" t="s">
        <v>2063</v>
      </c>
      <c r="J171" s="567" t="s">
        <v>726</v>
      </c>
      <c r="K171" s="567" t="s">
        <v>2064</v>
      </c>
      <c r="L171" s="568">
        <v>43.99</v>
      </c>
      <c r="M171" s="568">
        <v>43.99</v>
      </c>
      <c r="N171" s="567">
        <v>1</v>
      </c>
      <c r="O171" s="631">
        <v>0.5</v>
      </c>
      <c r="P171" s="568"/>
      <c r="Q171" s="583">
        <v>0</v>
      </c>
      <c r="R171" s="567"/>
      <c r="S171" s="583">
        <v>0</v>
      </c>
      <c r="T171" s="631"/>
      <c r="U171" s="613">
        <v>0</v>
      </c>
    </row>
    <row r="172" spans="1:21" ht="14.4" customHeight="1" x14ac:dyDescent="0.3">
      <c r="A172" s="566">
        <v>50</v>
      </c>
      <c r="B172" s="567" t="s">
        <v>524</v>
      </c>
      <c r="C172" s="567">
        <v>89301501</v>
      </c>
      <c r="D172" s="629" t="s">
        <v>3085</v>
      </c>
      <c r="E172" s="630" t="s">
        <v>1974</v>
      </c>
      <c r="F172" s="567" t="s">
        <v>1961</v>
      </c>
      <c r="G172" s="567" t="s">
        <v>2115</v>
      </c>
      <c r="H172" s="567" t="s">
        <v>523</v>
      </c>
      <c r="I172" s="567" t="s">
        <v>2204</v>
      </c>
      <c r="J172" s="567" t="s">
        <v>1142</v>
      </c>
      <c r="K172" s="567" t="s">
        <v>2117</v>
      </c>
      <c r="L172" s="568">
        <v>38.99</v>
      </c>
      <c r="M172" s="568">
        <v>77.98</v>
      </c>
      <c r="N172" s="567">
        <v>2</v>
      </c>
      <c r="O172" s="631">
        <v>1</v>
      </c>
      <c r="P172" s="568"/>
      <c r="Q172" s="583">
        <v>0</v>
      </c>
      <c r="R172" s="567"/>
      <c r="S172" s="583">
        <v>0</v>
      </c>
      <c r="T172" s="631"/>
      <c r="U172" s="613">
        <v>0</v>
      </c>
    </row>
    <row r="173" spans="1:21" ht="14.4" customHeight="1" x14ac:dyDescent="0.3">
      <c r="A173" s="566">
        <v>50</v>
      </c>
      <c r="B173" s="567" t="s">
        <v>524</v>
      </c>
      <c r="C173" s="567">
        <v>89301501</v>
      </c>
      <c r="D173" s="629" t="s">
        <v>3085</v>
      </c>
      <c r="E173" s="630" t="s">
        <v>1974</v>
      </c>
      <c r="F173" s="567" t="s">
        <v>1961</v>
      </c>
      <c r="G173" s="567" t="s">
        <v>2205</v>
      </c>
      <c r="H173" s="567" t="s">
        <v>523</v>
      </c>
      <c r="I173" s="567" t="s">
        <v>2206</v>
      </c>
      <c r="J173" s="567" t="s">
        <v>2207</v>
      </c>
      <c r="K173" s="567" t="s">
        <v>2208</v>
      </c>
      <c r="L173" s="568">
        <v>234.88</v>
      </c>
      <c r="M173" s="568">
        <v>234.88</v>
      </c>
      <c r="N173" s="567">
        <v>1</v>
      </c>
      <c r="O173" s="631">
        <v>0.5</v>
      </c>
      <c r="P173" s="568"/>
      <c r="Q173" s="583">
        <v>0</v>
      </c>
      <c r="R173" s="567"/>
      <c r="S173" s="583">
        <v>0</v>
      </c>
      <c r="T173" s="631"/>
      <c r="U173" s="613">
        <v>0</v>
      </c>
    </row>
    <row r="174" spans="1:21" ht="14.4" customHeight="1" x14ac:dyDescent="0.3">
      <c r="A174" s="566">
        <v>50</v>
      </c>
      <c r="B174" s="567" t="s">
        <v>524</v>
      </c>
      <c r="C174" s="567">
        <v>89301501</v>
      </c>
      <c r="D174" s="629" t="s">
        <v>3085</v>
      </c>
      <c r="E174" s="630" t="s">
        <v>1974</v>
      </c>
      <c r="F174" s="567" t="s">
        <v>1961</v>
      </c>
      <c r="G174" s="567" t="s">
        <v>2065</v>
      </c>
      <c r="H174" s="567" t="s">
        <v>523</v>
      </c>
      <c r="I174" s="567" t="s">
        <v>1713</v>
      </c>
      <c r="J174" s="567" t="s">
        <v>560</v>
      </c>
      <c r="K174" s="567" t="s">
        <v>561</v>
      </c>
      <c r="L174" s="568">
        <v>134.13</v>
      </c>
      <c r="M174" s="568">
        <v>134.13</v>
      </c>
      <c r="N174" s="567">
        <v>1</v>
      </c>
      <c r="O174" s="631">
        <v>0.5</v>
      </c>
      <c r="P174" s="568"/>
      <c r="Q174" s="583">
        <v>0</v>
      </c>
      <c r="R174" s="567"/>
      <c r="S174" s="583">
        <v>0</v>
      </c>
      <c r="T174" s="631"/>
      <c r="U174" s="613">
        <v>0</v>
      </c>
    </row>
    <row r="175" spans="1:21" ht="14.4" customHeight="1" x14ac:dyDescent="0.3">
      <c r="A175" s="566">
        <v>50</v>
      </c>
      <c r="B175" s="567" t="s">
        <v>524</v>
      </c>
      <c r="C175" s="567">
        <v>89301501</v>
      </c>
      <c r="D175" s="629" t="s">
        <v>3085</v>
      </c>
      <c r="E175" s="630" t="s">
        <v>1974</v>
      </c>
      <c r="F175" s="567" t="s">
        <v>1961</v>
      </c>
      <c r="G175" s="567" t="s">
        <v>2118</v>
      </c>
      <c r="H175" s="567" t="s">
        <v>523</v>
      </c>
      <c r="I175" s="567" t="s">
        <v>2209</v>
      </c>
      <c r="J175" s="567" t="s">
        <v>736</v>
      </c>
      <c r="K175" s="567" t="s">
        <v>959</v>
      </c>
      <c r="L175" s="568">
        <v>40.64</v>
      </c>
      <c r="M175" s="568">
        <v>40.64</v>
      </c>
      <c r="N175" s="567">
        <v>1</v>
      </c>
      <c r="O175" s="631">
        <v>0.5</v>
      </c>
      <c r="P175" s="568"/>
      <c r="Q175" s="583">
        <v>0</v>
      </c>
      <c r="R175" s="567"/>
      <c r="S175" s="583">
        <v>0</v>
      </c>
      <c r="T175" s="631"/>
      <c r="U175" s="613">
        <v>0</v>
      </c>
    </row>
    <row r="176" spans="1:21" ht="14.4" customHeight="1" x14ac:dyDescent="0.3">
      <c r="A176" s="566">
        <v>50</v>
      </c>
      <c r="B176" s="567" t="s">
        <v>524</v>
      </c>
      <c r="C176" s="567">
        <v>89301501</v>
      </c>
      <c r="D176" s="629" t="s">
        <v>3085</v>
      </c>
      <c r="E176" s="630" t="s">
        <v>1974</v>
      </c>
      <c r="F176" s="567" t="s">
        <v>1961</v>
      </c>
      <c r="G176" s="567" t="s">
        <v>2118</v>
      </c>
      <c r="H176" s="567" t="s">
        <v>523</v>
      </c>
      <c r="I176" s="567" t="s">
        <v>2210</v>
      </c>
      <c r="J176" s="567" t="s">
        <v>736</v>
      </c>
      <c r="K176" s="567" t="s">
        <v>2211</v>
      </c>
      <c r="L176" s="568">
        <v>0</v>
      </c>
      <c r="M176" s="568">
        <v>0</v>
      </c>
      <c r="N176" s="567">
        <v>2</v>
      </c>
      <c r="O176" s="631">
        <v>1</v>
      </c>
      <c r="P176" s="568"/>
      <c r="Q176" s="583"/>
      <c r="R176" s="567"/>
      <c r="S176" s="583">
        <v>0</v>
      </c>
      <c r="T176" s="631"/>
      <c r="U176" s="613">
        <v>0</v>
      </c>
    </row>
    <row r="177" spans="1:21" ht="14.4" customHeight="1" x14ac:dyDescent="0.3">
      <c r="A177" s="566">
        <v>50</v>
      </c>
      <c r="B177" s="567" t="s">
        <v>524</v>
      </c>
      <c r="C177" s="567">
        <v>89301501</v>
      </c>
      <c r="D177" s="629" t="s">
        <v>3085</v>
      </c>
      <c r="E177" s="630" t="s">
        <v>1974</v>
      </c>
      <c r="F177" s="567" t="s">
        <v>1961</v>
      </c>
      <c r="G177" s="567" t="s">
        <v>2073</v>
      </c>
      <c r="H177" s="567" t="s">
        <v>523</v>
      </c>
      <c r="I177" s="567" t="s">
        <v>2212</v>
      </c>
      <c r="J177" s="567" t="s">
        <v>2213</v>
      </c>
      <c r="K177" s="567" t="s">
        <v>1095</v>
      </c>
      <c r="L177" s="568">
        <v>193.14</v>
      </c>
      <c r="M177" s="568">
        <v>193.14</v>
      </c>
      <c r="N177" s="567">
        <v>1</v>
      </c>
      <c r="O177" s="631">
        <v>1</v>
      </c>
      <c r="P177" s="568"/>
      <c r="Q177" s="583">
        <v>0</v>
      </c>
      <c r="R177" s="567"/>
      <c r="S177" s="583">
        <v>0</v>
      </c>
      <c r="T177" s="631"/>
      <c r="U177" s="613">
        <v>0</v>
      </c>
    </row>
    <row r="178" spans="1:21" ht="14.4" customHeight="1" x14ac:dyDescent="0.3">
      <c r="A178" s="566">
        <v>50</v>
      </c>
      <c r="B178" s="567" t="s">
        <v>524</v>
      </c>
      <c r="C178" s="567">
        <v>89301501</v>
      </c>
      <c r="D178" s="629" t="s">
        <v>3085</v>
      </c>
      <c r="E178" s="630" t="s">
        <v>1974</v>
      </c>
      <c r="F178" s="567" t="s">
        <v>1961</v>
      </c>
      <c r="G178" s="567" t="s">
        <v>2073</v>
      </c>
      <c r="H178" s="567" t="s">
        <v>984</v>
      </c>
      <c r="I178" s="567" t="s">
        <v>1631</v>
      </c>
      <c r="J178" s="567" t="s">
        <v>1632</v>
      </c>
      <c r="K178" s="567" t="s">
        <v>1095</v>
      </c>
      <c r="L178" s="568">
        <v>193.14</v>
      </c>
      <c r="M178" s="568">
        <v>193.14</v>
      </c>
      <c r="N178" s="567">
        <v>1</v>
      </c>
      <c r="O178" s="631">
        <v>0.5</v>
      </c>
      <c r="P178" s="568"/>
      <c r="Q178" s="583">
        <v>0</v>
      </c>
      <c r="R178" s="567"/>
      <c r="S178" s="583">
        <v>0</v>
      </c>
      <c r="T178" s="631"/>
      <c r="U178" s="613">
        <v>0</v>
      </c>
    </row>
    <row r="179" spans="1:21" ht="14.4" customHeight="1" x14ac:dyDescent="0.3">
      <c r="A179" s="566">
        <v>50</v>
      </c>
      <c r="B179" s="567" t="s">
        <v>524</v>
      </c>
      <c r="C179" s="567">
        <v>89301501</v>
      </c>
      <c r="D179" s="629" t="s">
        <v>3085</v>
      </c>
      <c r="E179" s="630" t="s">
        <v>1976</v>
      </c>
      <c r="F179" s="567" t="s">
        <v>1961</v>
      </c>
      <c r="G179" s="567" t="s">
        <v>1989</v>
      </c>
      <c r="H179" s="567" t="s">
        <v>984</v>
      </c>
      <c r="I179" s="567" t="s">
        <v>1717</v>
      </c>
      <c r="J179" s="567" t="s">
        <v>1073</v>
      </c>
      <c r="K179" s="567" t="s">
        <v>1085</v>
      </c>
      <c r="L179" s="568">
        <v>349.67</v>
      </c>
      <c r="M179" s="568">
        <v>349.67</v>
      </c>
      <c r="N179" s="567">
        <v>1</v>
      </c>
      <c r="O179" s="631">
        <v>0.5</v>
      </c>
      <c r="P179" s="568"/>
      <c r="Q179" s="583">
        <v>0</v>
      </c>
      <c r="R179" s="567"/>
      <c r="S179" s="583">
        <v>0</v>
      </c>
      <c r="T179" s="631"/>
      <c r="U179" s="613">
        <v>0</v>
      </c>
    </row>
    <row r="180" spans="1:21" ht="14.4" customHeight="1" x14ac:dyDescent="0.3">
      <c r="A180" s="566">
        <v>50</v>
      </c>
      <c r="B180" s="567" t="s">
        <v>524</v>
      </c>
      <c r="C180" s="567">
        <v>89301501</v>
      </c>
      <c r="D180" s="629" t="s">
        <v>3085</v>
      </c>
      <c r="E180" s="630" t="s">
        <v>1976</v>
      </c>
      <c r="F180" s="567" t="s">
        <v>1961</v>
      </c>
      <c r="G180" s="567" t="s">
        <v>1999</v>
      </c>
      <c r="H180" s="567" t="s">
        <v>523</v>
      </c>
      <c r="I180" s="567" t="s">
        <v>2214</v>
      </c>
      <c r="J180" s="567" t="s">
        <v>2215</v>
      </c>
      <c r="K180" s="567" t="s">
        <v>557</v>
      </c>
      <c r="L180" s="568">
        <v>56.02</v>
      </c>
      <c r="M180" s="568">
        <v>56.02</v>
      </c>
      <c r="N180" s="567">
        <v>1</v>
      </c>
      <c r="O180" s="631">
        <v>0.5</v>
      </c>
      <c r="P180" s="568"/>
      <c r="Q180" s="583">
        <v>0</v>
      </c>
      <c r="R180" s="567"/>
      <c r="S180" s="583">
        <v>0</v>
      </c>
      <c r="T180" s="631"/>
      <c r="U180" s="613">
        <v>0</v>
      </c>
    </row>
    <row r="181" spans="1:21" ht="14.4" customHeight="1" x14ac:dyDescent="0.3">
      <c r="A181" s="566">
        <v>50</v>
      </c>
      <c r="B181" s="567" t="s">
        <v>524</v>
      </c>
      <c r="C181" s="567">
        <v>89301501</v>
      </c>
      <c r="D181" s="629" t="s">
        <v>3085</v>
      </c>
      <c r="E181" s="630" t="s">
        <v>1976</v>
      </c>
      <c r="F181" s="567" t="s">
        <v>1961</v>
      </c>
      <c r="G181" s="567" t="s">
        <v>2016</v>
      </c>
      <c r="H181" s="567" t="s">
        <v>523</v>
      </c>
      <c r="I181" s="567" t="s">
        <v>2216</v>
      </c>
      <c r="J181" s="567" t="s">
        <v>571</v>
      </c>
      <c r="K181" s="567" t="s">
        <v>2018</v>
      </c>
      <c r="L181" s="568">
        <v>0</v>
      </c>
      <c r="M181" s="568">
        <v>0</v>
      </c>
      <c r="N181" s="567">
        <v>1</v>
      </c>
      <c r="O181" s="631">
        <v>0.5</v>
      </c>
      <c r="P181" s="568"/>
      <c r="Q181" s="583"/>
      <c r="R181" s="567"/>
      <c r="S181" s="583">
        <v>0</v>
      </c>
      <c r="T181" s="631"/>
      <c r="U181" s="613">
        <v>0</v>
      </c>
    </row>
    <row r="182" spans="1:21" ht="14.4" customHeight="1" x14ac:dyDescent="0.3">
      <c r="A182" s="566">
        <v>50</v>
      </c>
      <c r="B182" s="567" t="s">
        <v>524</v>
      </c>
      <c r="C182" s="567">
        <v>89301501</v>
      </c>
      <c r="D182" s="629" t="s">
        <v>3085</v>
      </c>
      <c r="E182" s="630" t="s">
        <v>1976</v>
      </c>
      <c r="F182" s="567" t="s">
        <v>1961</v>
      </c>
      <c r="G182" s="567" t="s">
        <v>2019</v>
      </c>
      <c r="H182" s="567" t="s">
        <v>984</v>
      </c>
      <c r="I182" s="567" t="s">
        <v>1645</v>
      </c>
      <c r="J182" s="567" t="s">
        <v>1101</v>
      </c>
      <c r="K182" s="567" t="s">
        <v>1102</v>
      </c>
      <c r="L182" s="568">
        <v>414.85</v>
      </c>
      <c r="M182" s="568">
        <v>414.85</v>
      </c>
      <c r="N182" s="567">
        <v>1</v>
      </c>
      <c r="O182" s="631">
        <v>0.5</v>
      </c>
      <c r="P182" s="568"/>
      <c r="Q182" s="583">
        <v>0</v>
      </c>
      <c r="R182" s="567"/>
      <c r="S182" s="583">
        <v>0</v>
      </c>
      <c r="T182" s="631"/>
      <c r="U182" s="613">
        <v>0</v>
      </c>
    </row>
    <row r="183" spans="1:21" ht="14.4" customHeight="1" x14ac:dyDescent="0.3">
      <c r="A183" s="566">
        <v>50</v>
      </c>
      <c r="B183" s="567" t="s">
        <v>524</v>
      </c>
      <c r="C183" s="567">
        <v>89301501</v>
      </c>
      <c r="D183" s="629" t="s">
        <v>3085</v>
      </c>
      <c r="E183" s="630" t="s">
        <v>1976</v>
      </c>
      <c r="F183" s="567" t="s">
        <v>1961</v>
      </c>
      <c r="G183" s="567" t="s">
        <v>2036</v>
      </c>
      <c r="H183" s="567" t="s">
        <v>523</v>
      </c>
      <c r="I183" s="567" t="s">
        <v>2037</v>
      </c>
      <c r="J183" s="567" t="s">
        <v>953</v>
      </c>
      <c r="K183" s="567" t="s">
        <v>570</v>
      </c>
      <c r="L183" s="568">
        <v>30.65</v>
      </c>
      <c r="M183" s="568">
        <v>30.65</v>
      </c>
      <c r="N183" s="567">
        <v>1</v>
      </c>
      <c r="O183" s="631">
        <v>0.5</v>
      </c>
      <c r="P183" s="568"/>
      <c r="Q183" s="583">
        <v>0</v>
      </c>
      <c r="R183" s="567"/>
      <c r="S183" s="583">
        <v>0</v>
      </c>
      <c r="T183" s="631"/>
      <c r="U183" s="613">
        <v>0</v>
      </c>
    </row>
    <row r="184" spans="1:21" ht="14.4" customHeight="1" x14ac:dyDescent="0.3">
      <c r="A184" s="566">
        <v>50</v>
      </c>
      <c r="B184" s="567" t="s">
        <v>524</v>
      </c>
      <c r="C184" s="567">
        <v>89301501</v>
      </c>
      <c r="D184" s="629" t="s">
        <v>3085</v>
      </c>
      <c r="E184" s="630" t="s">
        <v>1976</v>
      </c>
      <c r="F184" s="567" t="s">
        <v>1961</v>
      </c>
      <c r="G184" s="567" t="s">
        <v>2040</v>
      </c>
      <c r="H184" s="567" t="s">
        <v>523</v>
      </c>
      <c r="I184" s="567" t="s">
        <v>1583</v>
      </c>
      <c r="J184" s="567" t="s">
        <v>576</v>
      </c>
      <c r="K184" s="567" t="s">
        <v>577</v>
      </c>
      <c r="L184" s="568">
        <v>190.48</v>
      </c>
      <c r="M184" s="568">
        <v>190.48</v>
      </c>
      <c r="N184" s="567">
        <v>1</v>
      </c>
      <c r="O184" s="631">
        <v>0.5</v>
      </c>
      <c r="P184" s="568"/>
      <c r="Q184" s="583">
        <v>0</v>
      </c>
      <c r="R184" s="567"/>
      <c r="S184" s="583">
        <v>0</v>
      </c>
      <c r="T184" s="631"/>
      <c r="U184" s="613">
        <v>0</v>
      </c>
    </row>
    <row r="185" spans="1:21" ht="14.4" customHeight="1" x14ac:dyDescent="0.3">
      <c r="A185" s="566">
        <v>50</v>
      </c>
      <c r="B185" s="567" t="s">
        <v>524</v>
      </c>
      <c r="C185" s="567">
        <v>89301501</v>
      </c>
      <c r="D185" s="629" t="s">
        <v>3085</v>
      </c>
      <c r="E185" s="630" t="s">
        <v>1976</v>
      </c>
      <c r="F185" s="567" t="s">
        <v>1961</v>
      </c>
      <c r="G185" s="567" t="s">
        <v>2149</v>
      </c>
      <c r="H185" s="567" t="s">
        <v>523</v>
      </c>
      <c r="I185" s="567" t="s">
        <v>2217</v>
      </c>
      <c r="J185" s="567" t="s">
        <v>2153</v>
      </c>
      <c r="K185" s="567" t="s">
        <v>572</v>
      </c>
      <c r="L185" s="568">
        <v>214.07</v>
      </c>
      <c r="M185" s="568">
        <v>214.07</v>
      </c>
      <c r="N185" s="567">
        <v>1</v>
      </c>
      <c r="O185" s="631">
        <v>0.5</v>
      </c>
      <c r="P185" s="568"/>
      <c r="Q185" s="583">
        <v>0</v>
      </c>
      <c r="R185" s="567"/>
      <c r="S185" s="583">
        <v>0</v>
      </c>
      <c r="T185" s="631"/>
      <c r="U185" s="613">
        <v>0</v>
      </c>
    </row>
    <row r="186" spans="1:21" ht="14.4" customHeight="1" x14ac:dyDescent="0.3">
      <c r="A186" s="566">
        <v>50</v>
      </c>
      <c r="B186" s="567" t="s">
        <v>524</v>
      </c>
      <c r="C186" s="567">
        <v>89301501</v>
      </c>
      <c r="D186" s="629" t="s">
        <v>3085</v>
      </c>
      <c r="E186" s="630" t="s">
        <v>1976</v>
      </c>
      <c r="F186" s="567" t="s">
        <v>1961</v>
      </c>
      <c r="G186" s="567" t="s">
        <v>2051</v>
      </c>
      <c r="H186" s="567" t="s">
        <v>523</v>
      </c>
      <c r="I186" s="567" t="s">
        <v>2218</v>
      </c>
      <c r="J186" s="567" t="s">
        <v>2053</v>
      </c>
      <c r="K186" s="567" t="s">
        <v>584</v>
      </c>
      <c r="L186" s="568">
        <v>203.38</v>
      </c>
      <c r="M186" s="568">
        <v>203.38</v>
      </c>
      <c r="N186" s="567">
        <v>1</v>
      </c>
      <c r="O186" s="631">
        <v>0.5</v>
      </c>
      <c r="P186" s="568"/>
      <c r="Q186" s="583">
        <v>0</v>
      </c>
      <c r="R186" s="567"/>
      <c r="S186" s="583">
        <v>0</v>
      </c>
      <c r="T186" s="631"/>
      <c r="U186" s="613">
        <v>0</v>
      </c>
    </row>
    <row r="187" spans="1:21" ht="14.4" customHeight="1" x14ac:dyDescent="0.3">
      <c r="A187" s="566">
        <v>50</v>
      </c>
      <c r="B187" s="567" t="s">
        <v>524</v>
      </c>
      <c r="C187" s="567">
        <v>89301501</v>
      </c>
      <c r="D187" s="629" t="s">
        <v>3085</v>
      </c>
      <c r="E187" s="630" t="s">
        <v>1976</v>
      </c>
      <c r="F187" s="567" t="s">
        <v>1961</v>
      </c>
      <c r="G187" s="567" t="s">
        <v>2112</v>
      </c>
      <c r="H187" s="567" t="s">
        <v>523</v>
      </c>
      <c r="I187" s="567" t="s">
        <v>2200</v>
      </c>
      <c r="J187" s="567" t="s">
        <v>861</v>
      </c>
      <c r="K187" s="567" t="s">
        <v>2201</v>
      </c>
      <c r="L187" s="568">
        <v>74.930000000000007</v>
      </c>
      <c r="M187" s="568">
        <v>74.930000000000007</v>
      </c>
      <c r="N187" s="567">
        <v>1</v>
      </c>
      <c r="O187" s="631">
        <v>0.5</v>
      </c>
      <c r="P187" s="568"/>
      <c r="Q187" s="583">
        <v>0</v>
      </c>
      <c r="R187" s="567"/>
      <c r="S187" s="583">
        <v>0</v>
      </c>
      <c r="T187" s="631"/>
      <c r="U187" s="613">
        <v>0</v>
      </c>
    </row>
    <row r="188" spans="1:21" ht="14.4" customHeight="1" x14ac:dyDescent="0.3">
      <c r="A188" s="566">
        <v>50</v>
      </c>
      <c r="B188" s="567" t="s">
        <v>524</v>
      </c>
      <c r="C188" s="567">
        <v>89301501</v>
      </c>
      <c r="D188" s="629" t="s">
        <v>3085</v>
      </c>
      <c r="E188" s="630" t="s">
        <v>1976</v>
      </c>
      <c r="F188" s="567" t="s">
        <v>1961</v>
      </c>
      <c r="G188" s="567" t="s">
        <v>2219</v>
      </c>
      <c r="H188" s="567" t="s">
        <v>523</v>
      </c>
      <c r="I188" s="567" t="s">
        <v>2220</v>
      </c>
      <c r="J188" s="567" t="s">
        <v>2221</v>
      </c>
      <c r="K188" s="567" t="s">
        <v>2222</v>
      </c>
      <c r="L188" s="568">
        <v>73.97</v>
      </c>
      <c r="M188" s="568">
        <v>73.97</v>
      </c>
      <c r="N188" s="567">
        <v>1</v>
      </c>
      <c r="O188" s="631">
        <v>0.5</v>
      </c>
      <c r="P188" s="568"/>
      <c r="Q188" s="583">
        <v>0</v>
      </c>
      <c r="R188" s="567"/>
      <c r="S188" s="583">
        <v>0</v>
      </c>
      <c r="T188" s="631"/>
      <c r="U188" s="613">
        <v>0</v>
      </c>
    </row>
    <row r="189" spans="1:21" ht="14.4" customHeight="1" x14ac:dyDescent="0.3">
      <c r="A189" s="566">
        <v>50</v>
      </c>
      <c r="B189" s="567" t="s">
        <v>524</v>
      </c>
      <c r="C189" s="567">
        <v>89301501</v>
      </c>
      <c r="D189" s="629" t="s">
        <v>3085</v>
      </c>
      <c r="E189" s="630" t="s">
        <v>1977</v>
      </c>
      <c r="F189" s="567" t="s">
        <v>1961</v>
      </c>
      <c r="G189" s="567" t="s">
        <v>1999</v>
      </c>
      <c r="H189" s="567" t="s">
        <v>984</v>
      </c>
      <c r="I189" s="567" t="s">
        <v>1674</v>
      </c>
      <c r="J189" s="567" t="s">
        <v>1038</v>
      </c>
      <c r="K189" s="567" t="s">
        <v>551</v>
      </c>
      <c r="L189" s="568">
        <v>44.89</v>
      </c>
      <c r="M189" s="568">
        <v>134.67000000000002</v>
      </c>
      <c r="N189" s="567">
        <v>3</v>
      </c>
      <c r="O189" s="631">
        <v>0.5</v>
      </c>
      <c r="P189" s="568">
        <v>134.67000000000002</v>
      </c>
      <c r="Q189" s="583">
        <v>1</v>
      </c>
      <c r="R189" s="567">
        <v>3</v>
      </c>
      <c r="S189" s="583">
        <v>1</v>
      </c>
      <c r="T189" s="631">
        <v>0.5</v>
      </c>
      <c r="U189" s="613">
        <v>1</v>
      </c>
    </row>
    <row r="190" spans="1:21" ht="14.4" customHeight="1" x14ac:dyDescent="0.3">
      <c r="A190" s="566">
        <v>50</v>
      </c>
      <c r="B190" s="567" t="s">
        <v>524</v>
      </c>
      <c r="C190" s="567">
        <v>89301501</v>
      </c>
      <c r="D190" s="629" t="s">
        <v>3085</v>
      </c>
      <c r="E190" s="630" t="s">
        <v>1977</v>
      </c>
      <c r="F190" s="567" t="s">
        <v>1961</v>
      </c>
      <c r="G190" s="567" t="s">
        <v>2223</v>
      </c>
      <c r="H190" s="567" t="s">
        <v>523</v>
      </c>
      <c r="I190" s="567" t="s">
        <v>2224</v>
      </c>
      <c r="J190" s="567" t="s">
        <v>928</v>
      </c>
      <c r="K190" s="567" t="s">
        <v>2225</v>
      </c>
      <c r="L190" s="568">
        <v>402.39</v>
      </c>
      <c r="M190" s="568">
        <v>402.39</v>
      </c>
      <c r="N190" s="567">
        <v>1</v>
      </c>
      <c r="O190" s="631">
        <v>0.5</v>
      </c>
      <c r="P190" s="568">
        <v>402.39</v>
      </c>
      <c r="Q190" s="583">
        <v>1</v>
      </c>
      <c r="R190" s="567">
        <v>1</v>
      </c>
      <c r="S190" s="583">
        <v>1</v>
      </c>
      <c r="T190" s="631">
        <v>0.5</v>
      </c>
      <c r="U190" s="613">
        <v>1</v>
      </c>
    </row>
    <row r="191" spans="1:21" ht="14.4" customHeight="1" x14ac:dyDescent="0.3">
      <c r="A191" s="566">
        <v>50</v>
      </c>
      <c r="B191" s="567" t="s">
        <v>524</v>
      </c>
      <c r="C191" s="567">
        <v>89301501</v>
      </c>
      <c r="D191" s="629" t="s">
        <v>3085</v>
      </c>
      <c r="E191" s="630" t="s">
        <v>1978</v>
      </c>
      <c r="F191" s="567" t="s">
        <v>1961</v>
      </c>
      <c r="G191" s="567" t="s">
        <v>2077</v>
      </c>
      <c r="H191" s="567" t="s">
        <v>523</v>
      </c>
      <c r="I191" s="567" t="s">
        <v>2226</v>
      </c>
      <c r="J191" s="567" t="s">
        <v>780</v>
      </c>
      <c r="K191" s="567" t="s">
        <v>2227</v>
      </c>
      <c r="L191" s="568">
        <v>0</v>
      </c>
      <c r="M191" s="568">
        <v>0</v>
      </c>
      <c r="N191" s="567">
        <v>2</v>
      </c>
      <c r="O191" s="631">
        <v>1.5</v>
      </c>
      <c r="P191" s="568">
        <v>0</v>
      </c>
      <c r="Q191" s="583"/>
      <c r="R191" s="567">
        <v>1</v>
      </c>
      <c r="S191" s="583">
        <v>0.5</v>
      </c>
      <c r="T191" s="631">
        <v>1</v>
      </c>
      <c r="U191" s="613">
        <v>0.66666666666666663</v>
      </c>
    </row>
    <row r="192" spans="1:21" ht="14.4" customHeight="1" x14ac:dyDescent="0.3">
      <c r="A192" s="566">
        <v>50</v>
      </c>
      <c r="B192" s="567" t="s">
        <v>524</v>
      </c>
      <c r="C192" s="567">
        <v>89301501</v>
      </c>
      <c r="D192" s="629" t="s">
        <v>3085</v>
      </c>
      <c r="E192" s="630" t="s">
        <v>1978</v>
      </c>
      <c r="F192" s="567" t="s">
        <v>1961</v>
      </c>
      <c r="G192" s="567" t="s">
        <v>1982</v>
      </c>
      <c r="H192" s="567" t="s">
        <v>984</v>
      </c>
      <c r="I192" s="567" t="s">
        <v>1651</v>
      </c>
      <c r="J192" s="567" t="s">
        <v>995</v>
      </c>
      <c r="K192" s="567" t="s">
        <v>1652</v>
      </c>
      <c r="L192" s="568">
        <v>121.16</v>
      </c>
      <c r="M192" s="568">
        <v>726.95999999999992</v>
      </c>
      <c r="N192" s="567">
        <v>6</v>
      </c>
      <c r="O192" s="631">
        <v>3.5</v>
      </c>
      <c r="P192" s="568">
        <v>121.16</v>
      </c>
      <c r="Q192" s="583">
        <v>0.16666666666666669</v>
      </c>
      <c r="R192" s="567">
        <v>1</v>
      </c>
      <c r="S192" s="583">
        <v>0.16666666666666666</v>
      </c>
      <c r="T192" s="631">
        <v>0.5</v>
      </c>
      <c r="U192" s="613">
        <v>0.14285714285714285</v>
      </c>
    </row>
    <row r="193" spans="1:21" ht="14.4" customHeight="1" x14ac:dyDescent="0.3">
      <c r="A193" s="566">
        <v>50</v>
      </c>
      <c r="B193" s="567" t="s">
        <v>524</v>
      </c>
      <c r="C193" s="567">
        <v>89301501</v>
      </c>
      <c r="D193" s="629" t="s">
        <v>3085</v>
      </c>
      <c r="E193" s="630" t="s">
        <v>1978</v>
      </c>
      <c r="F193" s="567" t="s">
        <v>1961</v>
      </c>
      <c r="G193" s="567" t="s">
        <v>1983</v>
      </c>
      <c r="H193" s="567" t="s">
        <v>984</v>
      </c>
      <c r="I193" s="567" t="s">
        <v>2228</v>
      </c>
      <c r="J193" s="567" t="s">
        <v>1098</v>
      </c>
      <c r="K193" s="567" t="s">
        <v>1001</v>
      </c>
      <c r="L193" s="568">
        <v>81.209999999999994</v>
      </c>
      <c r="M193" s="568">
        <v>81.209999999999994</v>
      </c>
      <c r="N193" s="567">
        <v>1</v>
      </c>
      <c r="O193" s="631">
        <v>0.5</v>
      </c>
      <c r="P193" s="568"/>
      <c r="Q193" s="583">
        <v>0</v>
      </c>
      <c r="R193" s="567"/>
      <c r="S193" s="583">
        <v>0</v>
      </c>
      <c r="T193" s="631"/>
      <c r="U193" s="613">
        <v>0</v>
      </c>
    </row>
    <row r="194" spans="1:21" ht="14.4" customHeight="1" x14ac:dyDescent="0.3">
      <c r="A194" s="566">
        <v>50</v>
      </c>
      <c r="B194" s="567" t="s">
        <v>524</v>
      </c>
      <c r="C194" s="567">
        <v>89301501</v>
      </c>
      <c r="D194" s="629" t="s">
        <v>3085</v>
      </c>
      <c r="E194" s="630" t="s">
        <v>1978</v>
      </c>
      <c r="F194" s="567" t="s">
        <v>1961</v>
      </c>
      <c r="G194" s="567" t="s">
        <v>1989</v>
      </c>
      <c r="H194" s="567" t="s">
        <v>984</v>
      </c>
      <c r="I194" s="567" t="s">
        <v>2229</v>
      </c>
      <c r="J194" s="567" t="s">
        <v>2230</v>
      </c>
      <c r="K194" s="567" t="s">
        <v>582</v>
      </c>
      <c r="L194" s="568">
        <v>262.33999999999997</v>
      </c>
      <c r="M194" s="568">
        <v>262.33999999999997</v>
      </c>
      <c r="N194" s="567">
        <v>1</v>
      </c>
      <c r="O194" s="631">
        <v>0.5</v>
      </c>
      <c r="P194" s="568"/>
      <c r="Q194" s="583">
        <v>0</v>
      </c>
      <c r="R194" s="567"/>
      <c r="S194" s="583">
        <v>0</v>
      </c>
      <c r="T194" s="631"/>
      <c r="U194" s="613">
        <v>0</v>
      </c>
    </row>
    <row r="195" spans="1:21" ht="14.4" customHeight="1" x14ac:dyDescent="0.3">
      <c r="A195" s="566">
        <v>50</v>
      </c>
      <c r="B195" s="567" t="s">
        <v>524</v>
      </c>
      <c r="C195" s="567">
        <v>89301501</v>
      </c>
      <c r="D195" s="629" t="s">
        <v>3085</v>
      </c>
      <c r="E195" s="630" t="s">
        <v>1978</v>
      </c>
      <c r="F195" s="567" t="s">
        <v>1961</v>
      </c>
      <c r="G195" s="567" t="s">
        <v>1989</v>
      </c>
      <c r="H195" s="567" t="s">
        <v>984</v>
      </c>
      <c r="I195" s="567" t="s">
        <v>1715</v>
      </c>
      <c r="J195" s="567" t="s">
        <v>1716</v>
      </c>
      <c r="K195" s="567" t="s">
        <v>582</v>
      </c>
      <c r="L195" s="568">
        <v>262.33999999999997</v>
      </c>
      <c r="M195" s="568">
        <v>1049.3599999999999</v>
      </c>
      <c r="N195" s="567">
        <v>4</v>
      </c>
      <c r="O195" s="631">
        <v>2.5</v>
      </c>
      <c r="P195" s="568"/>
      <c r="Q195" s="583">
        <v>0</v>
      </c>
      <c r="R195" s="567"/>
      <c r="S195" s="583">
        <v>0</v>
      </c>
      <c r="T195" s="631"/>
      <c r="U195" s="613">
        <v>0</v>
      </c>
    </row>
    <row r="196" spans="1:21" ht="14.4" customHeight="1" x14ac:dyDescent="0.3">
      <c r="A196" s="566">
        <v>50</v>
      </c>
      <c r="B196" s="567" t="s">
        <v>524</v>
      </c>
      <c r="C196" s="567">
        <v>89301501</v>
      </c>
      <c r="D196" s="629" t="s">
        <v>3085</v>
      </c>
      <c r="E196" s="630" t="s">
        <v>1978</v>
      </c>
      <c r="F196" s="567" t="s">
        <v>1961</v>
      </c>
      <c r="G196" s="567" t="s">
        <v>1989</v>
      </c>
      <c r="H196" s="567" t="s">
        <v>984</v>
      </c>
      <c r="I196" s="567" t="s">
        <v>1717</v>
      </c>
      <c r="J196" s="567" t="s">
        <v>1073</v>
      </c>
      <c r="K196" s="567" t="s">
        <v>1085</v>
      </c>
      <c r="L196" s="568">
        <v>349.67</v>
      </c>
      <c r="M196" s="568">
        <v>1049.01</v>
      </c>
      <c r="N196" s="567">
        <v>3</v>
      </c>
      <c r="O196" s="631">
        <v>1.5</v>
      </c>
      <c r="P196" s="568">
        <v>699.34</v>
      </c>
      <c r="Q196" s="583">
        <v>0.66666666666666674</v>
      </c>
      <c r="R196" s="567">
        <v>2</v>
      </c>
      <c r="S196" s="583">
        <v>0.66666666666666663</v>
      </c>
      <c r="T196" s="631">
        <v>1</v>
      </c>
      <c r="U196" s="613">
        <v>0.66666666666666663</v>
      </c>
    </row>
    <row r="197" spans="1:21" ht="14.4" customHeight="1" x14ac:dyDescent="0.3">
      <c r="A197" s="566">
        <v>50</v>
      </c>
      <c r="B197" s="567" t="s">
        <v>524</v>
      </c>
      <c r="C197" s="567">
        <v>89301501</v>
      </c>
      <c r="D197" s="629" t="s">
        <v>3085</v>
      </c>
      <c r="E197" s="630" t="s">
        <v>1978</v>
      </c>
      <c r="F197" s="567" t="s">
        <v>1961</v>
      </c>
      <c r="G197" s="567" t="s">
        <v>2231</v>
      </c>
      <c r="H197" s="567" t="s">
        <v>984</v>
      </c>
      <c r="I197" s="567" t="s">
        <v>1668</v>
      </c>
      <c r="J197" s="567" t="s">
        <v>1043</v>
      </c>
      <c r="K197" s="567" t="s">
        <v>1044</v>
      </c>
      <c r="L197" s="568">
        <v>41.89</v>
      </c>
      <c r="M197" s="568">
        <v>41.89</v>
      </c>
      <c r="N197" s="567">
        <v>1</v>
      </c>
      <c r="O197" s="631">
        <v>0.5</v>
      </c>
      <c r="P197" s="568"/>
      <c r="Q197" s="583">
        <v>0</v>
      </c>
      <c r="R197" s="567"/>
      <c r="S197" s="583">
        <v>0</v>
      </c>
      <c r="T197" s="631"/>
      <c r="U197" s="613">
        <v>0</v>
      </c>
    </row>
    <row r="198" spans="1:21" ht="14.4" customHeight="1" x14ac:dyDescent="0.3">
      <c r="A198" s="566">
        <v>50</v>
      </c>
      <c r="B198" s="567" t="s">
        <v>524</v>
      </c>
      <c r="C198" s="567">
        <v>89301501</v>
      </c>
      <c r="D198" s="629" t="s">
        <v>3085</v>
      </c>
      <c r="E198" s="630" t="s">
        <v>1978</v>
      </c>
      <c r="F198" s="567" t="s">
        <v>1961</v>
      </c>
      <c r="G198" s="567" t="s">
        <v>1999</v>
      </c>
      <c r="H198" s="567" t="s">
        <v>984</v>
      </c>
      <c r="I198" s="567" t="s">
        <v>1674</v>
      </c>
      <c r="J198" s="567" t="s">
        <v>1038</v>
      </c>
      <c r="K198" s="567" t="s">
        <v>551</v>
      </c>
      <c r="L198" s="568">
        <v>44.89</v>
      </c>
      <c r="M198" s="568">
        <v>314.22999999999996</v>
      </c>
      <c r="N198" s="567">
        <v>7</v>
      </c>
      <c r="O198" s="631">
        <v>3.5</v>
      </c>
      <c r="P198" s="568">
        <v>44.89</v>
      </c>
      <c r="Q198" s="583">
        <v>0.14285714285714288</v>
      </c>
      <c r="R198" s="567">
        <v>1</v>
      </c>
      <c r="S198" s="583">
        <v>0.14285714285714285</v>
      </c>
      <c r="T198" s="631">
        <v>0.5</v>
      </c>
      <c r="U198" s="613">
        <v>0.14285714285714285</v>
      </c>
    </row>
    <row r="199" spans="1:21" ht="14.4" customHeight="1" x14ac:dyDescent="0.3">
      <c r="A199" s="566">
        <v>50</v>
      </c>
      <c r="B199" s="567" t="s">
        <v>524</v>
      </c>
      <c r="C199" s="567">
        <v>89301501</v>
      </c>
      <c r="D199" s="629" t="s">
        <v>3085</v>
      </c>
      <c r="E199" s="630" t="s">
        <v>1978</v>
      </c>
      <c r="F199" s="567" t="s">
        <v>1961</v>
      </c>
      <c r="G199" s="567" t="s">
        <v>2006</v>
      </c>
      <c r="H199" s="567" t="s">
        <v>523</v>
      </c>
      <c r="I199" s="567" t="s">
        <v>2232</v>
      </c>
      <c r="J199" s="567" t="s">
        <v>2008</v>
      </c>
      <c r="K199" s="567" t="s">
        <v>2233</v>
      </c>
      <c r="L199" s="568">
        <v>64.45</v>
      </c>
      <c r="M199" s="568">
        <v>128.9</v>
      </c>
      <c r="N199" s="567">
        <v>2</v>
      </c>
      <c r="O199" s="631">
        <v>2</v>
      </c>
      <c r="P199" s="568"/>
      <c r="Q199" s="583">
        <v>0</v>
      </c>
      <c r="R199" s="567"/>
      <c r="S199" s="583">
        <v>0</v>
      </c>
      <c r="T199" s="631"/>
      <c r="U199" s="613">
        <v>0</v>
      </c>
    </row>
    <row r="200" spans="1:21" ht="14.4" customHeight="1" x14ac:dyDescent="0.3">
      <c r="A200" s="566">
        <v>50</v>
      </c>
      <c r="B200" s="567" t="s">
        <v>524</v>
      </c>
      <c r="C200" s="567">
        <v>89301501</v>
      </c>
      <c r="D200" s="629" t="s">
        <v>3085</v>
      </c>
      <c r="E200" s="630" t="s">
        <v>1978</v>
      </c>
      <c r="F200" s="567" t="s">
        <v>1961</v>
      </c>
      <c r="G200" s="567" t="s">
        <v>2010</v>
      </c>
      <c r="H200" s="567" t="s">
        <v>523</v>
      </c>
      <c r="I200" s="567" t="s">
        <v>2234</v>
      </c>
      <c r="J200" s="567" t="s">
        <v>2235</v>
      </c>
      <c r="K200" s="567" t="s">
        <v>2013</v>
      </c>
      <c r="L200" s="568">
        <v>23.3</v>
      </c>
      <c r="M200" s="568">
        <v>23.3</v>
      </c>
      <c r="N200" s="567">
        <v>1</v>
      </c>
      <c r="O200" s="631">
        <v>1</v>
      </c>
      <c r="P200" s="568"/>
      <c r="Q200" s="583">
        <v>0</v>
      </c>
      <c r="R200" s="567"/>
      <c r="S200" s="583">
        <v>0</v>
      </c>
      <c r="T200" s="631"/>
      <c r="U200" s="613">
        <v>0</v>
      </c>
    </row>
    <row r="201" spans="1:21" ht="14.4" customHeight="1" x14ac:dyDescent="0.3">
      <c r="A201" s="566">
        <v>50</v>
      </c>
      <c r="B201" s="567" t="s">
        <v>524</v>
      </c>
      <c r="C201" s="567">
        <v>89301501</v>
      </c>
      <c r="D201" s="629" t="s">
        <v>3085</v>
      </c>
      <c r="E201" s="630" t="s">
        <v>1978</v>
      </c>
      <c r="F201" s="567" t="s">
        <v>1961</v>
      </c>
      <c r="G201" s="567" t="s">
        <v>2236</v>
      </c>
      <c r="H201" s="567" t="s">
        <v>984</v>
      </c>
      <c r="I201" s="567" t="s">
        <v>2237</v>
      </c>
      <c r="J201" s="567" t="s">
        <v>2238</v>
      </c>
      <c r="K201" s="567" t="s">
        <v>1104</v>
      </c>
      <c r="L201" s="568">
        <v>65.75</v>
      </c>
      <c r="M201" s="568">
        <v>65.75</v>
      </c>
      <c r="N201" s="567">
        <v>1</v>
      </c>
      <c r="O201" s="631">
        <v>1</v>
      </c>
      <c r="P201" s="568"/>
      <c r="Q201" s="583">
        <v>0</v>
      </c>
      <c r="R201" s="567"/>
      <c r="S201" s="583">
        <v>0</v>
      </c>
      <c r="T201" s="631"/>
      <c r="U201" s="613">
        <v>0</v>
      </c>
    </row>
    <row r="202" spans="1:21" ht="14.4" customHeight="1" x14ac:dyDescent="0.3">
      <c r="A202" s="566">
        <v>50</v>
      </c>
      <c r="B202" s="567" t="s">
        <v>524</v>
      </c>
      <c r="C202" s="567">
        <v>89301501</v>
      </c>
      <c r="D202" s="629" t="s">
        <v>3085</v>
      </c>
      <c r="E202" s="630" t="s">
        <v>1978</v>
      </c>
      <c r="F202" s="567" t="s">
        <v>1961</v>
      </c>
      <c r="G202" s="567" t="s">
        <v>2123</v>
      </c>
      <c r="H202" s="567" t="s">
        <v>523</v>
      </c>
      <c r="I202" s="567" t="s">
        <v>2124</v>
      </c>
      <c r="J202" s="567" t="s">
        <v>2125</v>
      </c>
      <c r="K202" s="567" t="s">
        <v>2064</v>
      </c>
      <c r="L202" s="568">
        <v>22.96</v>
      </c>
      <c r="M202" s="568">
        <v>22.96</v>
      </c>
      <c r="N202" s="567">
        <v>1</v>
      </c>
      <c r="O202" s="631">
        <v>0.5</v>
      </c>
      <c r="P202" s="568"/>
      <c r="Q202" s="583">
        <v>0</v>
      </c>
      <c r="R202" s="567"/>
      <c r="S202" s="583">
        <v>0</v>
      </c>
      <c r="T202" s="631"/>
      <c r="U202" s="613">
        <v>0</v>
      </c>
    </row>
    <row r="203" spans="1:21" ht="14.4" customHeight="1" x14ac:dyDescent="0.3">
      <c r="A203" s="566">
        <v>50</v>
      </c>
      <c r="B203" s="567" t="s">
        <v>524</v>
      </c>
      <c r="C203" s="567">
        <v>89301501</v>
      </c>
      <c r="D203" s="629" t="s">
        <v>3085</v>
      </c>
      <c r="E203" s="630" t="s">
        <v>1978</v>
      </c>
      <c r="F203" s="567" t="s">
        <v>1961</v>
      </c>
      <c r="G203" s="567" t="s">
        <v>2016</v>
      </c>
      <c r="H203" s="567" t="s">
        <v>984</v>
      </c>
      <c r="I203" s="567" t="s">
        <v>1660</v>
      </c>
      <c r="J203" s="567" t="s">
        <v>1080</v>
      </c>
      <c r="K203" s="567" t="s">
        <v>1081</v>
      </c>
      <c r="L203" s="568">
        <v>112.45</v>
      </c>
      <c r="M203" s="568">
        <v>112.45</v>
      </c>
      <c r="N203" s="567">
        <v>1</v>
      </c>
      <c r="O203" s="631">
        <v>0.5</v>
      </c>
      <c r="P203" s="568"/>
      <c r="Q203" s="583">
        <v>0</v>
      </c>
      <c r="R203" s="567"/>
      <c r="S203" s="583">
        <v>0</v>
      </c>
      <c r="T203" s="631"/>
      <c r="U203" s="613">
        <v>0</v>
      </c>
    </row>
    <row r="204" spans="1:21" ht="14.4" customHeight="1" x14ac:dyDescent="0.3">
      <c r="A204" s="566">
        <v>50</v>
      </c>
      <c r="B204" s="567" t="s">
        <v>524</v>
      </c>
      <c r="C204" s="567">
        <v>89301501</v>
      </c>
      <c r="D204" s="629" t="s">
        <v>3085</v>
      </c>
      <c r="E204" s="630" t="s">
        <v>1978</v>
      </c>
      <c r="F204" s="567" t="s">
        <v>1961</v>
      </c>
      <c r="G204" s="567" t="s">
        <v>2016</v>
      </c>
      <c r="H204" s="567" t="s">
        <v>523</v>
      </c>
      <c r="I204" s="567" t="s">
        <v>2017</v>
      </c>
      <c r="J204" s="567" t="s">
        <v>569</v>
      </c>
      <c r="K204" s="567" t="s">
        <v>2018</v>
      </c>
      <c r="L204" s="568">
        <v>0</v>
      </c>
      <c r="M204" s="568">
        <v>0</v>
      </c>
      <c r="N204" s="567">
        <v>1</v>
      </c>
      <c r="O204" s="631">
        <v>0.5</v>
      </c>
      <c r="P204" s="568">
        <v>0</v>
      </c>
      <c r="Q204" s="583"/>
      <c r="R204" s="567">
        <v>1</v>
      </c>
      <c r="S204" s="583">
        <v>1</v>
      </c>
      <c r="T204" s="631">
        <v>0.5</v>
      </c>
      <c r="U204" s="613">
        <v>1</v>
      </c>
    </row>
    <row r="205" spans="1:21" ht="14.4" customHeight="1" x14ac:dyDescent="0.3">
      <c r="A205" s="566">
        <v>50</v>
      </c>
      <c r="B205" s="567" t="s">
        <v>524</v>
      </c>
      <c r="C205" s="567">
        <v>89301501</v>
      </c>
      <c r="D205" s="629" t="s">
        <v>3085</v>
      </c>
      <c r="E205" s="630" t="s">
        <v>1978</v>
      </c>
      <c r="F205" s="567" t="s">
        <v>1961</v>
      </c>
      <c r="G205" s="567" t="s">
        <v>2016</v>
      </c>
      <c r="H205" s="567" t="s">
        <v>523</v>
      </c>
      <c r="I205" s="567" t="s">
        <v>2216</v>
      </c>
      <c r="J205" s="567" t="s">
        <v>571</v>
      </c>
      <c r="K205" s="567" t="s">
        <v>2018</v>
      </c>
      <c r="L205" s="568">
        <v>0</v>
      </c>
      <c r="M205" s="568">
        <v>0</v>
      </c>
      <c r="N205" s="567">
        <v>1</v>
      </c>
      <c r="O205" s="631">
        <v>0.5</v>
      </c>
      <c r="P205" s="568">
        <v>0</v>
      </c>
      <c r="Q205" s="583"/>
      <c r="R205" s="567">
        <v>1</v>
      </c>
      <c r="S205" s="583">
        <v>1</v>
      </c>
      <c r="T205" s="631">
        <v>0.5</v>
      </c>
      <c r="U205" s="613">
        <v>1</v>
      </c>
    </row>
    <row r="206" spans="1:21" ht="14.4" customHeight="1" x14ac:dyDescent="0.3">
      <c r="A206" s="566">
        <v>50</v>
      </c>
      <c r="B206" s="567" t="s">
        <v>524</v>
      </c>
      <c r="C206" s="567">
        <v>89301501</v>
      </c>
      <c r="D206" s="629" t="s">
        <v>3085</v>
      </c>
      <c r="E206" s="630" t="s">
        <v>1978</v>
      </c>
      <c r="F206" s="567" t="s">
        <v>1961</v>
      </c>
      <c r="G206" s="567" t="s">
        <v>2016</v>
      </c>
      <c r="H206" s="567" t="s">
        <v>523</v>
      </c>
      <c r="I206" s="567" t="s">
        <v>1662</v>
      </c>
      <c r="J206" s="567" t="s">
        <v>571</v>
      </c>
      <c r="K206" s="567" t="s">
        <v>572</v>
      </c>
      <c r="L206" s="568">
        <v>33.729999999999997</v>
      </c>
      <c r="M206" s="568">
        <v>33.729999999999997</v>
      </c>
      <c r="N206" s="567">
        <v>1</v>
      </c>
      <c r="O206" s="631">
        <v>0.5</v>
      </c>
      <c r="P206" s="568">
        <v>33.729999999999997</v>
      </c>
      <c r="Q206" s="583">
        <v>1</v>
      </c>
      <c r="R206" s="567">
        <v>1</v>
      </c>
      <c r="S206" s="583">
        <v>1</v>
      </c>
      <c r="T206" s="631">
        <v>0.5</v>
      </c>
      <c r="U206" s="613">
        <v>1</v>
      </c>
    </row>
    <row r="207" spans="1:21" ht="14.4" customHeight="1" x14ac:dyDescent="0.3">
      <c r="A207" s="566">
        <v>50</v>
      </c>
      <c r="B207" s="567" t="s">
        <v>524</v>
      </c>
      <c r="C207" s="567">
        <v>89301501</v>
      </c>
      <c r="D207" s="629" t="s">
        <v>3085</v>
      </c>
      <c r="E207" s="630" t="s">
        <v>1978</v>
      </c>
      <c r="F207" s="567" t="s">
        <v>1961</v>
      </c>
      <c r="G207" s="567" t="s">
        <v>2019</v>
      </c>
      <c r="H207" s="567" t="s">
        <v>984</v>
      </c>
      <c r="I207" s="567" t="s">
        <v>1645</v>
      </c>
      <c r="J207" s="567" t="s">
        <v>1101</v>
      </c>
      <c r="K207" s="567" t="s">
        <v>1102</v>
      </c>
      <c r="L207" s="568">
        <v>414.85</v>
      </c>
      <c r="M207" s="568">
        <v>3318.7999999999997</v>
      </c>
      <c r="N207" s="567">
        <v>8</v>
      </c>
      <c r="O207" s="631">
        <v>4</v>
      </c>
      <c r="P207" s="568">
        <v>414.85</v>
      </c>
      <c r="Q207" s="583">
        <v>0.12500000000000003</v>
      </c>
      <c r="R207" s="567">
        <v>1</v>
      </c>
      <c r="S207" s="583">
        <v>0.125</v>
      </c>
      <c r="T207" s="631">
        <v>0.5</v>
      </c>
      <c r="U207" s="613">
        <v>0.125</v>
      </c>
    </row>
    <row r="208" spans="1:21" ht="14.4" customHeight="1" x14ac:dyDescent="0.3">
      <c r="A208" s="566">
        <v>50</v>
      </c>
      <c r="B208" s="567" t="s">
        <v>524</v>
      </c>
      <c r="C208" s="567">
        <v>89301501</v>
      </c>
      <c r="D208" s="629" t="s">
        <v>3085</v>
      </c>
      <c r="E208" s="630" t="s">
        <v>1978</v>
      </c>
      <c r="F208" s="567" t="s">
        <v>1961</v>
      </c>
      <c r="G208" s="567" t="s">
        <v>2178</v>
      </c>
      <c r="H208" s="567" t="s">
        <v>523</v>
      </c>
      <c r="I208" s="567" t="s">
        <v>2239</v>
      </c>
      <c r="J208" s="567" t="s">
        <v>2240</v>
      </c>
      <c r="K208" s="567" t="s">
        <v>2241</v>
      </c>
      <c r="L208" s="568">
        <v>54.04</v>
      </c>
      <c r="M208" s="568">
        <v>54.04</v>
      </c>
      <c r="N208" s="567">
        <v>1</v>
      </c>
      <c r="O208" s="631">
        <v>0.5</v>
      </c>
      <c r="P208" s="568"/>
      <c r="Q208" s="583">
        <v>0</v>
      </c>
      <c r="R208" s="567"/>
      <c r="S208" s="583">
        <v>0</v>
      </c>
      <c r="T208" s="631"/>
      <c r="U208" s="613">
        <v>0</v>
      </c>
    </row>
    <row r="209" spans="1:21" ht="14.4" customHeight="1" x14ac:dyDescent="0.3">
      <c r="A209" s="566">
        <v>50</v>
      </c>
      <c r="B209" s="567" t="s">
        <v>524</v>
      </c>
      <c r="C209" s="567">
        <v>89301501</v>
      </c>
      <c r="D209" s="629" t="s">
        <v>3085</v>
      </c>
      <c r="E209" s="630" t="s">
        <v>1978</v>
      </c>
      <c r="F209" s="567" t="s">
        <v>1961</v>
      </c>
      <c r="G209" s="567" t="s">
        <v>2030</v>
      </c>
      <c r="H209" s="567" t="s">
        <v>523</v>
      </c>
      <c r="I209" s="567" t="s">
        <v>2093</v>
      </c>
      <c r="J209" s="567" t="s">
        <v>953</v>
      </c>
      <c r="K209" s="567" t="s">
        <v>2018</v>
      </c>
      <c r="L209" s="568">
        <v>12.26</v>
      </c>
      <c r="M209" s="568">
        <v>12.26</v>
      </c>
      <c r="N209" s="567">
        <v>1</v>
      </c>
      <c r="O209" s="631">
        <v>0.5</v>
      </c>
      <c r="P209" s="568"/>
      <c r="Q209" s="583">
        <v>0</v>
      </c>
      <c r="R209" s="567"/>
      <c r="S209" s="583">
        <v>0</v>
      </c>
      <c r="T209" s="631"/>
      <c r="U209" s="613">
        <v>0</v>
      </c>
    </row>
    <row r="210" spans="1:21" ht="14.4" customHeight="1" x14ac:dyDescent="0.3">
      <c r="A210" s="566">
        <v>50</v>
      </c>
      <c r="B210" s="567" t="s">
        <v>524</v>
      </c>
      <c r="C210" s="567">
        <v>89301501</v>
      </c>
      <c r="D210" s="629" t="s">
        <v>3085</v>
      </c>
      <c r="E210" s="630" t="s">
        <v>1978</v>
      </c>
      <c r="F210" s="567" t="s">
        <v>1961</v>
      </c>
      <c r="G210" s="567" t="s">
        <v>2030</v>
      </c>
      <c r="H210" s="567" t="s">
        <v>523</v>
      </c>
      <c r="I210" s="567" t="s">
        <v>2037</v>
      </c>
      <c r="J210" s="567" t="s">
        <v>953</v>
      </c>
      <c r="K210" s="567" t="s">
        <v>570</v>
      </c>
      <c r="L210" s="568">
        <v>30.65</v>
      </c>
      <c r="M210" s="568">
        <v>30.65</v>
      </c>
      <c r="N210" s="567">
        <v>1</v>
      </c>
      <c r="O210" s="631">
        <v>0.5</v>
      </c>
      <c r="P210" s="568"/>
      <c r="Q210" s="583">
        <v>0</v>
      </c>
      <c r="R210" s="567"/>
      <c r="S210" s="583">
        <v>0</v>
      </c>
      <c r="T210" s="631"/>
      <c r="U210" s="613">
        <v>0</v>
      </c>
    </row>
    <row r="211" spans="1:21" ht="14.4" customHeight="1" x14ac:dyDescent="0.3">
      <c r="A211" s="566">
        <v>50</v>
      </c>
      <c r="B211" s="567" t="s">
        <v>524</v>
      </c>
      <c r="C211" s="567">
        <v>89301501</v>
      </c>
      <c r="D211" s="629" t="s">
        <v>3085</v>
      </c>
      <c r="E211" s="630" t="s">
        <v>1978</v>
      </c>
      <c r="F211" s="567" t="s">
        <v>1961</v>
      </c>
      <c r="G211" s="567" t="s">
        <v>2030</v>
      </c>
      <c r="H211" s="567" t="s">
        <v>523</v>
      </c>
      <c r="I211" s="567" t="s">
        <v>2104</v>
      </c>
      <c r="J211" s="567" t="s">
        <v>2105</v>
      </c>
      <c r="K211" s="567" t="s">
        <v>2106</v>
      </c>
      <c r="L211" s="568">
        <v>12.26</v>
      </c>
      <c r="M211" s="568">
        <v>12.26</v>
      </c>
      <c r="N211" s="567">
        <v>1</v>
      </c>
      <c r="O211" s="631">
        <v>0.5</v>
      </c>
      <c r="P211" s="568"/>
      <c r="Q211" s="583">
        <v>0</v>
      </c>
      <c r="R211" s="567"/>
      <c r="S211" s="583">
        <v>0</v>
      </c>
      <c r="T211" s="631"/>
      <c r="U211" s="613">
        <v>0</v>
      </c>
    </row>
    <row r="212" spans="1:21" ht="14.4" customHeight="1" x14ac:dyDescent="0.3">
      <c r="A212" s="566">
        <v>50</v>
      </c>
      <c r="B212" s="567" t="s">
        <v>524</v>
      </c>
      <c r="C212" s="567">
        <v>89301501</v>
      </c>
      <c r="D212" s="629" t="s">
        <v>3085</v>
      </c>
      <c r="E212" s="630" t="s">
        <v>1978</v>
      </c>
      <c r="F212" s="567" t="s">
        <v>1961</v>
      </c>
      <c r="G212" s="567" t="s">
        <v>2036</v>
      </c>
      <c r="H212" s="567" t="s">
        <v>523</v>
      </c>
      <c r="I212" s="567" t="s">
        <v>2093</v>
      </c>
      <c r="J212" s="567" t="s">
        <v>953</v>
      </c>
      <c r="K212" s="567" t="s">
        <v>2018</v>
      </c>
      <c r="L212" s="568">
        <v>12.26</v>
      </c>
      <c r="M212" s="568">
        <v>24.52</v>
      </c>
      <c r="N212" s="567">
        <v>2</v>
      </c>
      <c r="O212" s="631">
        <v>1</v>
      </c>
      <c r="P212" s="568"/>
      <c r="Q212" s="583">
        <v>0</v>
      </c>
      <c r="R212" s="567"/>
      <c r="S212" s="583">
        <v>0</v>
      </c>
      <c r="T212" s="631"/>
      <c r="U212" s="613">
        <v>0</v>
      </c>
    </row>
    <row r="213" spans="1:21" ht="14.4" customHeight="1" x14ac:dyDescent="0.3">
      <c r="A213" s="566">
        <v>50</v>
      </c>
      <c r="B213" s="567" t="s">
        <v>524</v>
      </c>
      <c r="C213" s="567">
        <v>89301501</v>
      </c>
      <c r="D213" s="629" t="s">
        <v>3085</v>
      </c>
      <c r="E213" s="630" t="s">
        <v>1978</v>
      </c>
      <c r="F213" s="567" t="s">
        <v>1961</v>
      </c>
      <c r="G213" s="567" t="s">
        <v>2036</v>
      </c>
      <c r="H213" s="567" t="s">
        <v>523</v>
      </c>
      <c r="I213" s="567" t="s">
        <v>2037</v>
      </c>
      <c r="J213" s="567" t="s">
        <v>953</v>
      </c>
      <c r="K213" s="567" t="s">
        <v>570</v>
      </c>
      <c r="L213" s="568">
        <v>30.65</v>
      </c>
      <c r="M213" s="568">
        <v>122.6</v>
      </c>
      <c r="N213" s="567">
        <v>4</v>
      </c>
      <c r="O213" s="631">
        <v>2.5</v>
      </c>
      <c r="P213" s="568"/>
      <c r="Q213" s="583">
        <v>0</v>
      </c>
      <c r="R213" s="567"/>
      <c r="S213" s="583">
        <v>0</v>
      </c>
      <c r="T213" s="631"/>
      <c r="U213" s="613">
        <v>0</v>
      </c>
    </row>
    <row r="214" spans="1:21" ht="14.4" customHeight="1" x14ac:dyDescent="0.3">
      <c r="A214" s="566">
        <v>50</v>
      </c>
      <c r="B214" s="567" t="s">
        <v>524</v>
      </c>
      <c r="C214" s="567">
        <v>89301501</v>
      </c>
      <c r="D214" s="629" t="s">
        <v>3085</v>
      </c>
      <c r="E214" s="630" t="s">
        <v>1978</v>
      </c>
      <c r="F214" s="567" t="s">
        <v>1961</v>
      </c>
      <c r="G214" s="567" t="s">
        <v>2036</v>
      </c>
      <c r="H214" s="567" t="s">
        <v>523</v>
      </c>
      <c r="I214" s="567" t="s">
        <v>2031</v>
      </c>
      <c r="J214" s="567" t="s">
        <v>2032</v>
      </c>
      <c r="K214" s="567" t="s">
        <v>2033</v>
      </c>
      <c r="L214" s="568">
        <v>0</v>
      </c>
      <c r="M214" s="568">
        <v>0</v>
      </c>
      <c r="N214" s="567">
        <v>3</v>
      </c>
      <c r="O214" s="631">
        <v>1.5</v>
      </c>
      <c r="P214" s="568"/>
      <c r="Q214" s="583"/>
      <c r="R214" s="567"/>
      <c r="S214" s="583">
        <v>0</v>
      </c>
      <c r="T214" s="631"/>
      <c r="U214" s="613">
        <v>0</v>
      </c>
    </row>
    <row r="215" spans="1:21" ht="14.4" customHeight="1" x14ac:dyDescent="0.3">
      <c r="A215" s="566">
        <v>50</v>
      </c>
      <c r="B215" s="567" t="s">
        <v>524</v>
      </c>
      <c r="C215" s="567">
        <v>89301501</v>
      </c>
      <c r="D215" s="629" t="s">
        <v>3085</v>
      </c>
      <c r="E215" s="630" t="s">
        <v>1978</v>
      </c>
      <c r="F215" s="567" t="s">
        <v>1961</v>
      </c>
      <c r="G215" s="567" t="s">
        <v>2036</v>
      </c>
      <c r="H215" s="567" t="s">
        <v>523</v>
      </c>
      <c r="I215" s="567" t="s">
        <v>2242</v>
      </c>
      <c r="J215" s="567" t="s">
        <v>953</v>
      </c>
      <c r="K215" s="567" t="s">
        <v>954</v>
      </c>
      <c r="L215" s="568">
        <v>61.29</v>
      </c>
      <c r="M215" s="568">
        <v>122.58</v>
      </c>
      <c r="N215" s="567">
        <v>2</v>
      </c>
      <c r="O215" s="631">
        <v>1</v>
      </c>
      <c r="P215" s="568">
        <v>122.58</v>
      </c>
      <c r="Q215" s="583">
        <v>1</v>
      </c>
      <c r="R215" s="567">
        <v>2</v>
      </c>
      <c r="S215" s="583">
        <v>1</v>
      </c>
      <c r="T215" s="631">
        <v>1</v>
      </c>
      <c r="U215" s="613">
        <v>1</v>
      </c>
    </row>
    <row r="216" spans="1:21" ht="14.4" customHeight="1" x14ac:dyDescent="0.3">
      <c r="A216" s="566">
        <v>50</v>
      </c>
      <c r="B216" s="567" t="s">
        <v>524</v>
      </c>
      <c r="C216" s="567">
        <v>89301501</v>
      </c>
      <c r="D216" s="629" t="s">
        <v>3085</v>
      </c>
      <c r="E216" s="630" t="s">
        <v>1978</v>
      </c>
      <c r="F216" s="567" t="s">
        <v>1961</v>
      </c>
      <c r="G216" s="567" t="s">
        <v>2182</v>
      </c>
      <c r="H216" s="567" t="s">
        <v>523</v>
      </c>
      <c r="I216" s="567" t="s">
        <v>2243</v>
      </c>
      <c r="J216" s="567" t="s">
        <v>774</v>
      </c>
      <c r="K216" s="567" t="s">
        <v>2244</v>
      </c>
      <c r="L216" s="568">
        <v>0</v>
      </c>
      <c r="M216" s="568">
        <v>0</v>
      </c>
      <c r="N216" s="567">
        <v>1</v>
      </c>
      <c r="O216" s="631">
        <v>0.5</v>
      </c>
      <c r="P216" s="568"/>
      <c r="Q216" s="583"/>
      <c r="R216" s="567"/>
      <c r="S216" s="583">
        <v>0</v>
      </c>
      <c r="T216" s="631"/>
      <c r="U216" s="613">
        <v>0</v>
      </c>
    </row>
    <row r="217" spans="1:21" ht="14.4" customHeight="1" x14ac:dyDescent="0.3">
      <c r="A217" s="566">
        <v>50</v>
      </c>
      <c r="B217" s="567" t="s">
        <v>524</v>
      </c>
      <c r="C217" s="567">
        <v>89301501</v>
      </c>
      <c r="D217" s="629" t="s">
        <v>3085</v>
      </c>
      <c r="E217" s="630" t="s">
        <v>1978</v>
      </c>
      <c r="F217" s="567" t="s">
        <v>1961</v>
      </c>
      <c r="G217" s="567" t="s">
        <v>2182</v>
      </c>
      <c r="H217" s="567" t="s">
        <v>523</v>
      </c>
      <c r="I217" s="567" t="s">
        <v>2245</v>
      </c>
      <c r="J217" s="567" t="s">
        <v>2184</v>
      </c>
      <c r="K217" s="567" t="s">
        <v>2246</v>
      </c>
      <c r="L217" s="568">
        <v>57.6</v>
      </c>
      <c r="M217" s="568">
        <v>57.6</v>
      </c>
      <c r="N217" s="567">
        <v>1</v>
      </c>
      <c r="O217" s="631">
        <v>0.5</v>
      </c>
      <c r="P217" s="568">
        <v>57.6</v>
      </c>
      <c r="Q217" s="583">
        <v>1</v>
      </c>
      <c r="R217" s="567">
        <v>1</v>
      </c>
      <c r="S217" s="583">
        <v>1</v>
      </c>
      <c r="T217" s="631">
        <v>0.5</v>
      </c>
      <c r="U217" s="613">
        <v>1</v>
      </c>
    </row>
    <row r="218" spans="1:21" ht="14.4" customHeight="1" x14ac:dyDescent="0.3">
      <c r="A218" s="566">
        <v>50</v>
      </c>
      <c r="B218" s="567" t="s">
        <v>524</v>
      </c>
      <c r="C218" s="567">
        <v>89301501</v>
      </c>
      <c r="D218" s="629" t="s">
        <v>3085</v>
      </c>
      <c r="E218" s="630" t="s">
        <v>1978</v>
      </c>
      <c r="F218" s="567" t="s">
        <v>1961</v>
      </c>
      <c r="G218" s="567" t="s">
        <v>2182</v>
      </c>
      <c r="H218" s="567" t="s">
        <v>523</v>
      </c>
      <c r="I218" s="567" t="s">
        <v>2247</v>
      </c>
      <c r="J218" s="567" t="s">
        <v>703</v>
      </c>
      <c r="K218" s="567" t="s">
        <v>2248</v>
      </c>
      <c r="L218" s="568">
        <v>0</v>
      </c>
      <c r="M218" s="568">
        <v>0</v>
      </c>
      <c r="N218" s="567">
        <v>1</v>
      </c>
      <c r="O218" s="631">
        <v>0.5</v>
      </c>
      <c r="P218" s="568"/>
      <c r="Q218" s="583"/>
      <c r="R218" s="567"/>
      <c r="S218" s="583">
        <v>0</v>
      </c>
      <c r="T218" s="631"/>
      <c r="U218" s="613">
        <v>0</v>
      </c>
    </row>
    <row r="219" spans="1:21" ht="14.4" customHeight="1" x14ac:dyDescent="0.3">
      <c r="A219" s="566">
        <v>50</v>
      </c>
      <c r="B219" s="567" t="s">
        <v>524</v>
      </c>
      <c r="C219" s="567">
        <v>89301501</v>
      </c>
      <c r="D219" s="629" t="s">
        <v>3085</v>
      </c>
      <c r="E219" s="630" t="s">
        <v>1978</v>
      </c>
      <c r="F219" s="567" t="s">
        <v>1961</v>
      </c>
      <c r="G219" s="567" t="s">
        <v>2182</v>
      </c>
      <c r="H219" s="567" t="s">
        <v>523</v>
      </c>
      <c r="I219" s="567" t="s">
        <v>1614</v>
      </c>
      <c r="J219" s="567" t="s">
        <v>703</v>
      </c>
      <c r="K219" s="567" t="s">
        <v>1615</v>
      </c>
      <c r="L219" s="568">
        <v>115.18</v>
      </c>
      <c r="M219" s="568">
        <v>115.18</v>
      </c>
      <c r="N219" s="567">
        <v>1</v>
      </c>
      <c r="O219" s="631">
        <v>0.5</v>
      </c>
      <c r="P219" s="568"/>
      <c r="Q219" s="583">
        <v>0</v>
      </c>
      <c r="R219" s="567"/>
      <c r="S219" s="583">
        <v>0</v>
      </c>
      <c r="T219" s="631"/>
      <c r="U219" s="613">
        <v>0</v>
      </c>
    </row>
    <row r="220" spans="1:21" ht="14.4" customHeight="1" x14ac:dyDescent="0.3">
      <c r="A220" s="566">
        <v>50</v>
      </c>
      <c r="B220" s="567" t="s">
        <v>524</v>
      </c>
      <c r="C220" s="567">
        <v>89301501</v>
      </c>
      <c r="D220" s="629" t="s">
        <v>3085</v>
      </c>
      <c r="E220" s="630" t="s">
        <v>1978</v>
      </c>
      <c r="F220" s="567" t="s">
        <v>1961</v>
      </c>
      <c r="G220" s="567" t="s">
        <v>2182</v>
      </c>
      <c r="H220" s="567" t="s">
        <v>984</v>
      </c>
      <c r="I220" s="567" t="s">
        <v>1616</v>
      </c>
      <c r="J220" s="567" t="s">
        <v>1048</v>
      </c>
      <c r="K220" s="567" t="s">
        <v>1617</v>
      </c>
      <c r="L220" s="568">
        <v>86.41</v>
      </c>
      <c r="M220" s="568">
        <v>86.41</v>
      </c>
      <c r="N220" s="567">
        <v>1</v>
      </c>
      <c r="O220" s="631">
        <v>1</v>
      </c>
      <c r="P220" s="568"/>
      <c r="Q220" s="583">
        <v>0</v>
      </c>
      <c r="R220" s="567"/>
      <c r="S220" s="583">
        <v>0</v>
      </c>
      <c r="T220" s="631"/>
      <c r="U220" s="613">
        <v>0</v>
      </c>
    </row>
    <row r="221" spans="1:21" ht="14.4" customHeight="1" x14ac:dyDescent="0.3">
      <c r="A221" s="566">
        <v>50</v>
      </c>
      <c r="B221" s="567" t="s">
        <v>524</v>
      </c>
      <c r="C221" s="567">
        <v>89301501</v>
      </c>
      <c r="D221" s="629" t="s">
        <v>3085</v>
      </c>
      <c r="E221" s="630" t="s">
        <v>1978</v>
      </c>
      <c r="F221" s="567" t="s">
        <v>1961</v>
      </c>
      <c r="G221" s="567" t="s">
        <v>2094</v>
      </c>
      <c r="H221" s="567" t="s">
        <v>523</v>
      </c>
      <c r="I221" s="567" t="s">
        <v>2249</v>
      </c>
      <c r="J221" s="567" t="s">
        <v>596</v>
      </c>
      <c r="K221" s="567" t="s">
        <v>967</v>
      </c>
      <c r="L221" s="568">
        <v>0</v>
      </c>
      <c r="M221" s="568">
        <v>0</v>
      </c>
      <c r="N221" s="567">
        <v>2</v>
      </c>
      <c r="O221" s="631">
        <v>1</v>
      </c>
      <c r="P221" s="568"/>
      <c r="Q221" s="583"/>
      <c r="R221" s="567"/>
      <c r="S221" s="583">
        <v>0</v>
      </c>
      <c r="T221" s="631"/>
      <c r="U221" s="613">
        <v>0</v>
      </c>
    </row>
    <row r="222" spans="1:21" ht="14.4" customHeight="1" x14ac:dyDescent="0.3">
      <c r="A222" s="566">
        <v>50</v>
      </c>
      <c r="B222" s="567" t="s">
        <v>524</v>
      </c>
      <c r="C222" s="567">
        <v>89301501</v>
      </c>
      <c r="D222" s="629" t="s">
        <v>3085</v>
      </c>
      <c r="E222" s="630" t="s">
        <v>1978</v>
      </c>
      <c r="F222" s="567" t="s">
        <v>1961</v>
      </c>
      <c r="G222" s="567" t="s">
        <v>2094</v>
      </c>
      <c r="H222" s="567" t="s">
        <v>523</v>
      </c>
      <c r="I222" s="567" t="s">
        <v>2250</v>
      </c>
      <c r="J222" s="567" t="s">
        <v>2096</v>
      </c>
      <c r="K222" s="567" t="s">
        <v>2251</v>
      </c>
      <c r="L222" s="568">
        <v>0</v>
      </c>
      <c r="M222" s="568">
        <v>0</v>
      </c>
      <c r="N222" s="567">
        <v>1</v>
      </c>
      <c r="O222" s="631">
        <v>0.5</v>
      </c>
      <c r="P222" s="568"/>
      <c r="Q222" s="583"/>
      <c r="R222" s="567"/>
      <c r="S222" s="583">
        <v>0</v>
      </c>
      <c r="T222" s="631"/>
      <c r="U222" s="613">
        <v>0</v>
      </c>
    </row>
    <row r="223" spans="1:21" ht="14.4" customHeight="1" x14ac:dyDescent="0.3">
      <c r="A223" s="566">
        <v>50</v>
      </c>
      <c r="B223" s="567" t="s">
        <v>524</v>
      </c>
      <c r="C223" s="567">
        <v>89301501</v>
      </c>
      <c r="D223" s="629" t="s">
        <v>3085</v>
      </c>
      <c r="E223" s="630" t="s">
        <v>1978</v>
      </c>
      <c r="F223" s="567" t="s">
        <v>1961</v>
      </c>
      <c r="G223" s="567" t="s">
        <v>2094</v>
      </c>
      <c r="H223" s="567" t="s">
        <v>523</v>
      </c>
      <c r="I223" s="567" t="s">
        <v>2109</v>
      </c>
      <c r="J223" s="567" t="s">
        <v>2096</v>
      </c>
      <c r="K223" s="567" t="s">
        <v>2110</v>
      </c>
      <c r="L223" s="568">
        <v>33.68</v>
      </c>
      <c r="M223" s="568">
        <v>33.68</v>
      </c>
      <c r="N223" s="567">
        <v>1</v>
      </c>
      <c r="O223" s="631">
        <v>0.5</v>
      </c>
      <c r="P223" s="568">
        <v>33.68</v>
      </c>
      <c r="Q223" s="583">
        <v>1</v>
      </c>
      <c r="R223" s="567">
        <v>1</v>
      </c>
      <c r="S223" s="583">
        <v>1</v>
      </c>
      <c r="T223" s="631">
        <v>0.5</v>
      </c>
      <c r="U223" s="613">
        <v>1</v>
      </c>
    </row>
    <row r="224" spans="1:21" ht="14.4" customHeight="1" x14ac:dyDescent="0.3">
      <c r="A224" s="566">
        <v>50</v>
      </c>
      <c r="B224" s="567" t="s">
        <v>524</v>
      </c>
      <c r="C224" s="567">
        <v>89301501</v>
      </c>
      <c r="D224" s="629" t="s">
        <v>3085</v>
      </c>
      <c r="E224" s="630" t="s">
        <v>1978</v>
      </c>
      <c r="F224" s="567" t="s">
        <v>1961</v>
      </c>
      <c r="G224" s="567" t="s">
        <v>2148</v>
      </c>
      <c r="H224" s="567" t="s">
        <v>984</v>
      </c>
      <c r="I224" s="567" t="s">
        <v>2252</v>
      </c>
      <c r="J224" s="567" t="s">
        <v>2253</v>
      </c>
      <c r="K224" s="567" t="s">
        <v>1001</v>
      </c>
      <c r="L224" s="568">
        <v>41.53</v>
      </c>
      <c r="M224" s="568">
        <v>83.06</v>
      </c>
      <c r="N224" s="567">
        <v>2</v>
      </c>
      <c r="O224" s="631">
        <v>1</v>
      </c>
      <c r="P224" s="568">
        <v>41.53</v>
      </c>
      <c r="Q224" s="583">
        <v>0.5</v>
      </c>
      <c r="R224" s="567">
        <v>1</v>
      </c>
      <c r="S224" s="583">
        <v>0.5</v>
      </c>
      <c r="T224" s="631">
        <v>0.5</v>
      </c>
      <c r="U224" s="613">
        <v>0.5</v>
      </c>
    </row>
    <row r="225" spans="1:21" ht="14.4" customHeight="1" x14ac:dyDescent="0.3">
      <c r="A225" s="566">
        <v>50</v>
      </c>
      <c r="B225" s="567" t="s">
        <v>524</v>
      </c>
      <c r="C225" s="567">
        <v>89301501</v>
      </c>
      <c r="D225" s="629" t="s">
        <v>3085</v>
      </c>
      <c r="E225" s="630" t="s">
        <v>1978</v>
      </c>
      <c r="F225" s="567" t="s">
        <v>1961</v>
      </c>
      <c r="G225" s="567" t="s">
        <v>2148</v>
      </c>
      <c r="H225" s="567" t="s">
        <v>984</v>
      </c>
      <c r="I225" s="567" t="s">
        <v>1682</v>
      </c>
      <c r="J225" s="567" t="s">
        <v>1088</v>
      </c>
      <c r="K225" s="567" t="s">
        <v>1089</v>
      </c>
      <c r="L225" s="568">
        <v>55.38</v>
      </c>
      <c r="M225" s="568">
        <v>55.38</v>
      </c>
      <c r="N225" s="567">
        <v>1</v>
      </c>
      <c r="O225" s="631">
        <v>0.5</v>
      </c>
      <c r="P225" s="568"/>
      <c r="Q225" s="583">
        <v>0</v>
      </c>
      <c r="R225" s="567"/>
      <c r="S225" s="583">
        <v>0</v>
      </c>
      <c r="T225" s="631"/>
      <c r="U225" s="613">
        <v>0</v>
      </c>
    </row>
    <row r="226" spans="1:21" ht="14.4" customHeight="1" x14ac:dyDescent="0.3">
      <c r="A226" s="566">
        <v>50</v>
      </c>
      <c r="B226" s="567" t="s">
        <v>524</v>
      </c>
      <c r="C226" s="567">
        <v>89301501</v>
      </c>
      <c r="D226" s="629" t="s">
        <v>3085</v>
      </c>
      <c r="E226" s="630" t="s">
        <v>1978</v>
      </c>
      <c r="F226" s="567" t="s">
        <v>1961</v>
      </c>
      <c r="G226" s="567" t="s">
        <v>2046</v>
      </c>
      <c r="H226" s="567" t="s">
        <v>523</v>
      </c>
      <c r="I226" s="567" t="s">
        <v>1688</v>
      </c>
      <c r="J226" s="567" t="s">
        <v>575</v>
      </c>
      <c r="K226" s="567" t="s">
        <v>551</v>
      </c>
      <c r="L226" s="568">
        <v>101.15</v>
      </c>
      <c r="M226" s="568">
        <v>101.15</v>
      </c>
      <c r="N226" s="567">
        <v>1</v>
      </c>
      <c r="O226" s="631">
        <v>0.5</v>
      </c>
      <c r="P226" s="568"/>
      <c r="Q226" s="583">
        <v>0</v>
      </c>
      <c r="R226" s="567"/>
      <c r="S226" s="583">
        <v>0</v>
      </c>
      <c r="T226" s="631"/>
      <c r="U226" s="613">
        <v>0</v>
      </c>
    </row>
    <row r="227" spans="1:21" ht="14.4" customHeight="1" x14ac:dyDescent="0.3">
      <c r="A227" s="566">
        <v>50</v>
      </c>
      <c r="B227" s="567" t="s">
        <v>524</v>
      </c>
      <c r="C227" s="567">
        <v>89301501</v>
      </c>
      <c r="D227" s="629" t="s">
        <v>3085</v>
      </c>
      <c r="E227" s="630" t="s">
        <v>1978</v>
      </c>
      <c r="F227" s="567" t="s">
        <v>1961</v>
      </c>
      <c r="G227" s="567" t="s">
        <v>2055</v>
      </c>
      <c r="H227" s="567" t="s">
        <v>984</v>
      </c>
      <c r="I227" s="567" t="s">
        <v>1694</v>
      </c>
      <c r="J227" s="567" t="s">
        <v>1695</v>
      </c>
      <c r="K227" s="567" t="s">
        <v>1001</v>
      </c>
      <c r="L227" s="568">
        <v>134.84</v>
      </c>
      <c r="M227" s="568">
        <v>269.68</v>
      </c>
      <c r="N227" s="567">
        <v>2</v>
      </c>
      <c r="O227" s="631">
        <v>1</v>
      </c>
      <c r="P227" s="568"/>
      <c r="Q227" s="583">
        <v>0</v>
      </c>
      <c r="R227" s="567"/>
      <c r="S227" s="583">
        <v>0</v>
      </c>
      <c r="T227" s="631"/>
      <c r="U227" s="613">
        <v>0</v>
      </c>
    </row>
    <row r="228" spans="1:21" ht="14.4" customHeight="1" x14ac:dyDescent="0.3">
      <c r="A228" s="566">
        <v>50</v>
      </c>
      <c r="B228" s="567" t="s">
        <v>524</v>
      </c>
      <c r="C228" s="567">
        <v>89301501</v>
      </c>
      <c r="D228" s="629" t="s">
        <v>3085</v>
      </c>
      <c r="E228" s="630" t="s">
        <v>1978</v>
      </c>
      <c r="F228" s="567" t="s">
        <v>1961</v>
      </c>
      <c r="G228" s="567" t="s">
        <v>2055</v>
      </c>
      <c r="H228" s="567" t="s">
        <v>984</v>
      </c>
      <c r="I228" s="567" t="s">
        <v>2058</v>
      </c>
      <c r="J228" s="567" t="s">
        <v>987</v>
      </c>
      <c r="K228" s="567" t="s">
        <v>1698</v>
      </c>
      <c r="L228" s="568">
        <v>75.86</v>
      </c>
      <c r="M228" s="568">
        <v>75.86</v>
      </c>
      <c r="N228" s="567">
        <v>1</v>
      </c>
      <c r="O228" s="631">
        <v>0.5</v>
      </c>
      <c r="P228" s="568"/>
      <c r="Q228" s="583">
        <v>0</v>
      </c>
      <c r="R228" s="567"/>
      <c r="S228" s="583">
        <v>0</v>
      </c>
      <c r="T228" s="631"/>
      <c r="U228" s="613">
        <v>0</v>
      </c>
    </row>
    <row r="229" spans="1:21" ht="14.4" customHeight="1" x14ac:dyDescent="0.3">
      <c r="A229" s="566">
        <v>50</v>
      </c>
      <c r="B229" s="567" t="s">
        <v>524</v>
      </c>
      <c r="C229" s="567">
        <v>89301501</v>
      </c>
      <c r="D229" s="629" t="s">
        <v>3085</v>
      </c>
      <c r="E229" s="630" t="s">
        <v>1978</v>
      </c>
      <c r="F229" s="567" t="s">
        <v>1961</v>
      </c>
      <c r="G229" s="567" t="s">
        <v>2055</v>
      </c>
      <c r="H229" s="567" t="s">
        <v>984</v>
      </c>
      <c r="I229" s="567" t="s">
        <v>1701</v>
      </c>
      <c r="J229" s="567" t="s">
        <v>1702</v>
      </c>
      <c r="K229" s="567" t="s">
        <v>568</v>
      </c>
      <c r="L229" s="568">
        <v>101.16</v>
      </c>
      <c r="M229" s="568">
        <v>202.32</v>
      </c>
      <c r="N229" s="567">
        <v>2</v>
      </c>
      <c r="O229" s="631">
        <v>1</v>
      </c>
      <c r="P229" s="568"/>
      <c r="Q229" s="583">
        <v>0</v>
      </c>
      <c r="R229" s="567"/>
      <c r="S229" s="583">
        <v>0</v>
      </c>
      <c r="T229" s="631"/>
      <c r="U229" s="613">
        <v>0</v>
      </c>
    </row>
    <row r="230" spans="1:21" ht="14.4" customHeight="1" x14ac:dyDescent="0.3">
      <c r="A230" s="566">
        <v>50</v>
      </c>
      <c r="B230" s="567" t="s">
        <v>524</v>
      </c>
      <c r="C230" s="567">
        <v>89301501</v>
      </c>
      <c r="D230" s="629" t="s">
        <v>3085</v>
      </c>
      <c r="E230" s="630" t="s">
        <v>1978</v>
      </c>
      <c r="F230" s="567" t="s">
        <v>1961</v>
      </c>
      <c r="G230" s="567" t="s">
        <v>2059</v>
      </c>
      <c r="H230" s="567" t="s">
        <v>984</v>
      </c>
      <c r="I230" s="567" t="s">
        <v>1721</v>
      </c>
      <c r="J230" s="567" t="s">
        <v>1083</v>
      </c>
      <c r="K230" s="567" t="s">
        <v>582</v>
      </c>
      <c r="L230" s="568">
        <v>349.77</v>
      </c>
      <c r="M230" s="568">
        <v>699.54</v>
      </c>
      <c r="N230" s="567">
        <v>2</v>
      </c>
      <c r="O230" s="631">
        <v>1</v>
      </c>
      <c r="P230" s="568"/>
      <c r="Q230" s="583">
        <v>0</v>
      </c>
      <c r="R230" s="567"/>
      <c r="S230" s="583">
        <v>0</v>
      </c>
      <c r="T230" s="631"/>
      <c r="U230" s="613">
        <v>0</v>
      </c>
    </row>
    <row r="231" spans="1:21" ht="14.4" customHeight="1" x14ac:dyDescent="0.3">
      <c r="A231" s="566">
        <v>50</v>
      </c>
      <c r="B231" s="567" t="s">
        <v>524</v>
      </c>
      <c r="C231" s="567">
        <v>89301501</v>
      </c>
      <c r="D231" s="629" t="s">
        <v>3085</v>
      </c>
      <c r="E231" s="630" t="s">
        <v>1978</v>
      </c>
      <c r="F231" s="567" t="s">
        <v>1961</v>
      </c>
      <c r="G231" s="567" t="s">
        <v>2059</v>
      </c>
      <c r="H231" s="567" t="s">
        <v>984</v>
      </c>
      <c r="I231" s="567" t="s">
        <v>1721</v>
      </c>
      <c r="J231" s="567" t="s">
        <v>1083</v>
      </c>
      <c r="K231" s="567" t="s">
        <v>582</v>
      </c>
      <c r="L231" s="568">
        <v>367.41</v>
      </c>
      <c r="M231" s="568">
        <v>734.82</v>
      </c>
      <c r="N231" s="567">
        <v>2</v>
      </c>
      <c r="O231" s="631">
        <v>1</v>
      </c>
      <c r="P231" s="568"/>
      <c r="Q231" s="583">
        <v>0</v>
      </c>
      <c r="R231" s="567"/>
      <c r="S231" s="583">
        <v>0</v>
      </c>
      <c r="T231" s="631"/>
      <c r="U231" s="613">
        <v>0</v>
      </c>
    </row>
    <row r="232" spans="1:21" ht="14.4" customHeight="1" x14ac:dyDescent="0.3">
      <c r="A232" s="566">
        <v>50</v>
      </c>
      <c r="B232" s="567" t="s">
        <v>524</v>
      </c>
      <c r="C232" s="567">
        <v>89301501</v>
      </c>
      <c r="D232" s="629" t="s">
        <v>3085</v>
      </c>
      <c r="E232" s="630" t="s">
        <v>1978</v>
      </c>
      <c r="F232" s="567" t="s">
        <v>1961</v>
      </c>
      <c r="G232" s="567" t="s">
        <v>2254</v>
      </c>
      <c r="H232" s="567" t="s">
        <v>523</v>
      </c>
      <c r="I232" s="567" t="s">
        <v>2255</v>
      </c>
      <c r="J232" s="567" t="s">
        <v>2256</v>
      </c>
      <c r="K232" s="567" t="s">
        <v>2257</v>
      </c>
      <c r="L232" s="568">
        <v>44.96</v>
      </c>
      <c r="M232" s="568">
        <v>44.96</v>
      </c>
      <c r="N232" s="567">
        <v>1</v>
      </c>
      <c r="O232" s="631">
        <v>0.5</v>
      </c>
      <c r="P232" s="568"/>
      <c r="Q232" s="583">
        <v>0</v>
      </c>
      <c r="R232" s="567"/>
      <c r="S232" s="583">
        <v>0</v>
      </c>
      <c r="T232" s="631"/>
      <c r="U232" s="613">
        <v>0</v>
      </c>
    </row>
    <row r="233" spans="1:21" ht="14.4" customHeight="1" x14ac:dyDescent="0.3">
      <c r="A233" s="566">
        <v>50</v>
      </c>
      <c r="B233" s="567" t="s">
        <v>524</v>
      </c>
      <c r="C233" s="567">
        <v>89301501</v>
      </c>
      <c r="D233" s="629" t="s">
        <v>3085</v>
      </c>
      <c r="E233" s="630" t="s">
        <v>1978</v>
      </c>
      <c r="F233" s="567" t="s">
        <v>1961</v>
      </c>
      <c r="G233" s="567" t="s">
        <v>2112</v>
      </c>
      <c r="H233" s="567" t="s">
        <v>523</v>
      </c>
      <c r="I233" s="567" t="s">
        <v>2258</v>
      </c>
      <c r="J233" s="567" t="s">
        <v>861</v>
      </c>
      <c r="K233" s="567" t="s">
        <v>2259</v>
      </c>
      <c r="L233" s="568">
        <v>29.97</v>
      </c>
      <c r="M233" s="568">
        <v>29.97</v>
      </c>
      <c r="N233" s="567">
        <v>1</v>
      </c>
      <c r="O233" s="631">
        <v>0.5</v>
      </c>
      <c r="P233" s="568">
        <v>29.97</v>
      </c>
      <c r="Q233" s="583">
        <v>1</v>
      </c>
      <c r="R233" s="567">
        <v>1</v>
      </c>
      <c r="S233" s="583">
        <v>1</v>
      </c>
      <c r="T233" s="631">
        <v>0.5</v>
      </c>
      <c r="U233" s="613">
        <v>1</v>
      </c>
    </row>
    <row r="234" spans="1:21" ht="14.4" customHeight="1" x14ac:dyDescent="0.3">
      <c r="A234" s="566">
        <v>50</v>
      </c>
      <c r="B234" s="567" t="s">
        <v>524</v>
      </c>
      <c r="C234" s="567">
        <v>89301501</v>
      </c>
      <c r="D234" s="629" t="s">
        <v>3085</v>
      </c>
      <c r="E234" s="630" t="s">
        <v>1978</v>
      </c>
      <c r="F234" s="567" t="s">
        <v>1961</v>
      </c>
      <c r="G234" s="567" t="s">
        <v>2112</v>
      </c>
      <c r="H234" s="567" t="s">
        <v>523</v>
      </c>
      <c r="I234" s="567" t="s">
        <v>2202</v>
      </c>
      <c r="J234" s="567" t="s">
        <v>877</v>
      </c>
      <c r="K234" s="567" t="s">
        <v>2203</v>
      </c>
      <c r="L234" s="568">
        <v>112.13</v>
      </c>
      <c r="M234" s="568">
        <v>112.13</v>
      </c>
      <c r="N234" s="567">
        <v>1</v>
      </c>
      <c r="O234" s="631">
        <v>0.5</v>
      </c>
      <c r="P234" s="568"/>
      <c r="Q234" s="583">
        <v>0</v>
      </c>
      <c r="R234" s="567"/>
      <c r="S234" s="583">
        <v>0</v>
      </c>
      <c r="T234" s="631"/>
      <c r="U234" s="613">
        <v>0</v>
      </c>
    </row>
    <row r="235" spans="1:21" ht="14.4" customHeight="1" x14ac:dyDescent="0.3">
      <c r="A235" s="566">
        <v>50</v>
      </c>
      <c r="B235" s="567" t="s">
        <v>524</v>
      </c>
      <c r="C235" s="567">
        <v>89301501</v>
      </c>
      <c r="D235" s="629" t="s">
        <v>3085</v>
      </c>
      <c r="E235" s="630" t="s">
        <v>1978</v>
      </c>
      <c r="F235" s="567" t="s">
        <v>1961</v>
      </c>
      <c r="G235" s="567" t="s">
        <v>2062</v>
      </c>
      <c r="H235" s="567" t="s">
        <v>523</v>
      </c>
      <c r="I235" s="567" t="s">
        <v>2260</v>
      </c>
      <c r="J235" s="567" t="s">
        <v>2261</v>
      </c>
      <c r="K235" s="567" t="s">
        <v>2262</v>
      </c>
      <c r="L235" s="568">
        <v>131.96</v>
      </c>
      <c r="M235" s="568">
        <v>131.96</v>
      </c>
      <c r="N235" s="567">
        <v>1</v>
      </c>
      <c r="O235" s="631">
        <v>0.5</v>
      </c>
      <c r="P235" s="568"/>
      <c r="Q235" s="583">
        <v>0</v>
      </c>
      <c r="R235" s="567"/>
      <c r="S235" s="583">
        <v>0</v>
      </c>
      <c r="T235" s="631"/>
      <c r="U235" s="613">
        <v>0</v>
      </c>
    </row>
    <row r="236" spans="1:21" ht="14.4" customHeight="1" x14ac:dyDescent="0.3">
      <c r="A236" s="566">
        <v>50</v>
      </c>
      <c r="B236" s="567" t="s">
        <v>524</v>
      </c>
      <c r="C236" s="567">
        <v>89301501</v>
      </c>
      <c r="D236" s="629" t="s">
        <v>3085</v>
      </c>
      <c r="E236" s="630" t="s">
        <v>1978</v>
      </c>
      <c r="F236" s="567" t="s">
        <v>1961</v>
      </c>
      <c r="G236" s="567" t="s">
        <v>2161</v>
      </c>
      <c r="H236" s="567" t="s">
        <v>523</v>
      </c>
      <c r="I236" s="567" t="s">
        <v>2162</v>
      </c>
      <c r="J236" s="567" t="s">
        <v>1144</v>
      </c>
      <c r="K236" s="567" t="s">
        <v>2163</v>
      </c>
      <c r="L236" s="568">
        <v>210.11</v>
      </c>
      <c r="M236" s="568">
        <v>210.11</v>
      </c>
      <c r="N236" s="567">
        <v>1</v>
      </c>
      <c r="O236" s="631">
        <v>0.5</v>
      </c>
      <c r="P236" s="568"/>
      <c r="Q236" s="583">
        <v>0</v>
      </c>
      <c r="R236" s="567"/>
      <c r="S236" s="583">
        <v>0</v>
      </c>
      <c r="T236" s="631"/>
      <c r="U236" s="613">
        <v>0</v>
      </c>
    </row>
    <row r="237" spans="1:21" ht="14.4" customHeight="1" x14ac:dyDescent="0.3">
      <c r="A237" s="566">
        <v>50</v>
      </c>
      <c r="B237" s="567" t="s">
        <v>524</v>
      </c>
      <c r="C237" s="567">
        <v>89301501</v>
      </c>
      <c r="D237" s="629" t="s">
        <v>3085</v>
      </c>
      <c r="E237" s="630" t="s">
        <v>1978</v>
      </c>
      <c r="F237" s="567" t="s">
        <v>1961</v>
      </c>
      <c r="G237" s="567" t="s">
        <v>2263</v>
      </c>
      <c r="H237" s="567" t="s">
        <v>984</v>
      </c>
      <c r="I237" s="567" t="s">
        <v>1724</v>
      </c>
      <c r="J237" s="567" t="s">
        <v>998</v>
      </c>
      <c r="K237" s="567" t="s">
        <v>1725</v>
      </c>
      <c r="L237" s="568">
        <v>254.43</v>
      </c>
      <c r="M237" s="568">
        <v>254.43</v>
      </c>
      <c r="N237" s="567">
        <v>1</v>
      </c>
      <c r="O237" s="631">
        <v>1</v>
      </c>
      <c r="P237" s="568"/>
      <c r="Q237" s="583">
        <v>0</v>
      </c>
      <c r="R237" s="567"/>
      <c r="S237" s="583">
        <v>0</v>
      </c>
      <c r="T237" s="631"/>
      <c r="U237" s="613">
        <v>0</v>
      </c>
    </row>
    <row r="238" spans="1:21" ht="14.4" customHeight="1" x14ac:dyDescent="0.3">
      <c r="A238" s="566">
        <v>50</v>
      </c>
      <c r="B238" s="567" t="s">
        <v>524</v>
      </c>
      <c r="C238" s="567">
        <v>89301501</v>
      </c>
      <c r="D238" s="629" t="s">
        <v>3085</v>
      </c>
      <c r="E238" s="630" t="s">
        <v>1978</v>
      </c>
      <c r="F238" s="567" t="s">
        <v>1961</v>
      </c>
      <c r="G238" s="567" t="s">
        <v>2264</v>
      </c>
      <c r="H238" s="567" t="s">
        <v>523</v>
      </c>
      <c r="I238" s="567" t="s">
        <v>2265</v>
      </c>
      <c r="J238" s="567" t="s">
        <v>2266</v>
      </c>
      <c r="K238" s="567" t="s">
        <v>2267</v>
      </c>
      <c r="L238" s="568">
        <v>553.4</v>
      </c>
      <c r="M238" s="568">
        <v>553.4</v>
      </c>
      <c r="N238" s="567">
        <v>1</v>
      </c>
      <c r="O238" s="631">
        <v>0.5</v>
      </c>
      <c r="P238" s="568"/>
      <c r="Q238" s="583">
        <v>0</v>
      </c>
      <c r="R238" s="567"/>
      <c r="S238" s="583">
        <v>0</v>
      </c>
      <c r="T238" s="631"/>
      <c r="U238" s="613">
        <v>0</v>
      </c>
    </row>
    <row r="239" spans="1:21" ht="14.4" customHeight="1" x14ac:dyDescent="0.3">
      <c r="A239" s="566">
        <v>50</v>
      </c>
      <c r="B239" s="567" t="s">
        <v>524</v>
      </c>
      <c r="C239" s="567">
        <v>89301501</v>
      </c>
      <c r="D239" s="629" t="s">
        <v>3085</v>
      </c>
      <c r="E239" s="630" t="s">
        <v>1978</v>
      </c>
      <c r="F239" s="567" t="s">
        <v>1961</v>
      </c>
      <c r="G239" s="567" t="s">
        <v>2065</v>
      </c>
      <c r="H239" s="567" t="s">
        <v>984</v>
      </c>
      <c r="I239" s="567" t="s">
        <v>2164</v>
      </c>
      <c r="J239" s="567" t="s">
        <v>2165</v>
      </c>
      <c r="K239" s="567" t="s">
        <v>2069</v>
      </c>
      <c r="L239" s="568">
        <v>143.71</v>
      </c>
      <c r="M239" s="568">
        <v>431.13</v>
      </c>
      <c r="N239" s="567">
        <v>3</v>
      </c>
      <c r="O239" s="631">
        <v>1.5</v>
      </c>
      <c r="P239" s="568">
        <v>287.42</v>
      </c>
      <c r="Q239" s="583">
        <v>0.66666666666666674</v>
      </c>
      <c r="R239" s="567">
        <v>2</v>
      </c>
      <c r="S239" s="583">
        <v>0.66666666666666663</v>
      </c>
      <c r="T239" s="631">
        <v>1</v>
      </c>
      <c r="U239" s="613">
        <v>0.66666666666666663</v>
      </c>
    </row>
    <row r="240" spans="1:21" ht="14.4" customHeight="1" x14ac:dyDescent="0.3">
      <c r="A240" s="566">
        <v>50</v>
      </c>
      <c r="B240" s="567" t="s">
        <v>524</v>
      </c>
      <c r="C240" s="567">
        <v>89301501</v>
      </c>
      <c r="D240" s="629" t="s">
        <v>3085</v>
      </c>
      <c r="E240" s="630" t="s">
        <v>1978</v>
      </c>
      <c r="F240" s="567" t="s">
        <v>1961</v>
      </c>
      <c r="G240" s="567" t="s">
        <v>2065</v>
      </c>
      <c r="H240" s="567" t="s">
        <v>523</v>
      </c>
      <c r="I240" s="567" t="s">
        <v>2068</v>
      </c>
      <c r="J240" s="567" t="s">
        <v>2067</v>
      </c>
      <c r="K240" s="567" t="s">
        <v>2069</v>
      </c>
      <c r="L240" s="568">
        <v>143.71</v>
      </c>
      <c r="M240" s="568">
        <v>143.71</v>
      </c>
      <c r="N240" s="567">
        <v>1</v>
      </c>
      <c r="O240" s="631">
        <v>0.5</v>
      </c>
      <c r="P240" s="568">
        <v>143.71</v>
      </c>
      <c r="Q240" s="583">
        <v>1</v>
      </c>
      <c r="R240" s="567">
        <v>1</v>
      </c>
      <c r="S240" s="583">
        <v>1</v>
      </c>
      <c r="T240" s="631">
        <v>0.5</v>
      </c>
      <c r="U240" s="613">
        <v>1</v>
      </c>
    </row>
    <row r="241" spans="1:21" ht="14.4" customHeight="1" x14ac:dyDescent="0.3">
      <c r="A241" s="566">
        <v>50</v>
      </c>
      <c r="B241" s="567" t="s">
        <v>524</v>
      </c>
      <c r="C241" s="567">
        <v>89301501</v>
      </c>
      <c r="D241" s="629" t="s">
        <v>3085</v>
      </c>
      <c r="E241" s="630" t="s">
        <v>1978</v>
      </c>
      <c r="F241" s="567" t="s">
        <v>1961</v>
      </c>
      <c r="G241" s="567" t="s">
        <v>2070</v>
      </c>
      <c r="H241" s="567" t="s">
        <v>523</v>
      </c>
      <c r="I241" s="567" t="s">
        <v>2268</v>
      </c>
      <c r="J241" s="567" t="s">
        <v>741</v>
      </c>
      <c r="K241" s="567" t="s">
        <v>2269</v>
      </c>
      <c r="L241" s="568">
        <v>110.66</v>
      </c>
      <c r="M241" s="568">
        <v>110.66</v>
      </c>
      <c r="N241" s="567">
        <v>1</v>
      </c>
      <c r="O241" s="631">
        <v>1</v>
      </c>
      <c r="P241" s="568">
        <v>110.66</v>
      </c>
      <c r="Q241" s="583">
        <v>1</v>
      </c>
      <c r="R241" s="567">
        <v>1</v>
      </c>
      <c r="S241" s="583">
        <v>1</v>
      </c>
      <c r="T241" s="631">
        <v>1</v>
      </c>
      <c r="U241" s="613">
        <v>1</v>
      </c>
    </row>
    <row r="242" spans="1:21" ht="14.4" customHeight="1" x14ac:dyDescent="0.3">
      <c r="A242" s="566">
        <v>50</v>
      </c>
      <c r="B242" s="567" t="s">
        <v>524</v>
      </c>
      <c r="C242" s="567">
        <v>89301501</v>
      </c>
      <c r="D242" s="629" t="s">
        <v>3085</v>
      </c>
      <c r="E242" s="630" t="s">
        <v>1978</v>
      </c>
      <c r="F242" s="567" t="s">
        <v>1961</v>
      </c>
      <c r="G242" s="567" t="s">
        <v>2223</v>
      </c>
      <c r="H242" s="567" t="s">
        <v>523</v>
      </c>
      <c r="I242" s="567" t="s">
        <v>2270</v>
      </c>
      <c r="J242" s="567" t="s">
        <v>928</v>
      </c>
      <c r="K242" s="567" t="s">
        <v>929</v>
      </c>
      <c r="L242" s="568">
        <v>134.12</v>
      </c>
      <c r="M242" s="568">
        <v>134.12</v>
      </c>
      <c r="N242" s="567">
        <v>1</v>
      </c>
      <c r="O242" s="631">
        <v>0.5</v>
      </c>
      <c r="P242" s="568"/>
      <c r="Q242" s="583">
        <v>0</v>
      </c>
      <c r="R242" s="567"/>
      <c r="S242" s="583">
        <v>0</v>
      </c>
      <c r="T242" s="631"/>
      <c r="U242" s="613">
        <v>0</v>
      </c>
    </row>
    <row r="243" spans="1:21" ht="14.4" customHeight="1" x14ac:dyDescent="0.3">
      <c r="A243" s="566">
        <v>50</v>
      </c>
      <c r="B243" s="567" t="s">
        <v>524</v>
      </c>
      <c r="C243" s="567">
        <v>89301501</v>
      </c>
      <c r="D243" s="629" t="s">
        <v>3085</v>
      </c>
      <c r="E243" s="630" t="s">
        <v>1978</v>
      </c>
      <c r="F243" s="567" t="s">
        <v>1961</v>
      </c>
      <c r="G243" s="567" t="s">
        <v>2073</v>
      </c>
      <c r="H243" s="567" t="s">
        <v>523</v>
      </c>
      <c r="I243" s="567" t="s">
        <v>2271</v>
      </c>
      <c r="J243" s="567" t="s">
        <v>2213</v>
      </c>
      <c r="K243" s="567" t="s">
        <v>2076</v>
      </c>
      <c r="L243" s="568">
        <v>96.57</v>
      </c>
      <c r="M243" s="568">
        <v>96.57</v>
      </c>
      <c r="N243" s="567">
        <v>1</v>
      </c>
      <c r="O243" s="631">
        <v>0.5</v>
      </c>
      <c r="P243" s="568"/>
      <c r="Q243" s="583">
        <v>0</v>
      </c>
      <c r="R243" s="567"/>
      <c r="S243" s="583">
        <v>0</v>
      </c>
      <c r="T243" s="631"/>
      <c r="U243" s="613">
        <v>0</v>
      </c>
    </row>
    <row r="244" spans="1:21" ht="14.4" customHeight="1" x14ac:dyDescent="0.3">
      <c r="A244" s="566">
        <v>50</v>
      </c>
      <c r="B244" s="567" t="s">
        <v>524</v>
      </c>
      <c r="C244" s="567">
        <v>89301501</v>
      </c>
      <c r="D244" s="629" t="s">
        <v>3085</v>
      </c>
      <c r="E244" s="630" t="s">
        <v>1978</v>
      </c>
      <c r="F244" s="567" t="s">
        <v>1961</v>
      </c>
      <c r="G244" s="567" t="s">
        <v>2073</v>
      </c>
      <c r="H244" s="567" t="s">
        <v>984</v>
      </c>
      <c r="I244" s="567" t="s">
        <v>2074</v>
      </c>
      <c r="J244" s="567" t="s">
        <v>2075</v>
      </c>
      <c r="K244" s="567" t="s">
        <v>2076</v>
      </c>
      <c r="L244" s="568">
        <v>96.57</v>
      </c>
      <c r="M244" s="568">
        <v>96.57</v>
      </c>
      <c r="N244" s="567">
        <v>1</v>
      </c>
      <c r="O244" s="631">
        <v>0.5</v>
      </c>
      <c r="P244" s="568"/>
      <c r="Q244" s="583">
        <v>0</v>
      </c>
      <c r="R244" s="567"/>
      <c r="S244" s="583">
        <v>0</v>
      </c>
      <c r="T244" s="631"/>
      <c r="U244" s="613">
        <v>0</v>
      </c>
    </row>
    <row r="245" spans="1:21" ht="14.4" customHeight="1" x14ac:dyDescent="0.3">
      <c r="A245" s="566">
        <v>50</v>
      </c>
      <c r="B245" s="567" t="s">
        <v>524</v>
      </c>
      <c r="C245" s="567">
        <v>89301501</v>
      </c>
      <c r="D245" s="629" t="s">
        <v>3085</v>
      </c>
      <c r="E245" s="630" t="s">
        <v>1978</v>
      </c>
      <c r="F245" s="567" t="s">
        <v>1961</v>
      </c>
      <c r="G245" s="567" t="s">
        <v>2073</v>
      </c>
      <c r="H245" s="567" t="s">
        <v>984</v>
      </c>
      <c r="I245" s="567" t="s">
        <v>1631</v>
      </c>
      <c r="J245" s="567" t="s">
        <v>1632</v>
      </c>
      <c r="K245" s="567" t="s">
        <v>1095</v>
      </c>
      <c r="L245" s="568">
        <v>193.14</v>
      </c>
      <c r="M245" s="568">
        <v>193.14</v>
      </c>
      <c r="N245" s="567">
        <v>1</v>
      </c>
      <c r="O245" s="631">
        <v>0.5</v>
      </c>
      <c r="P245" s="568">
        <v>193.14</v>
      </c>
      <c r="Q245" s="583">
        <v>1</v>
      </c>
      <c r="R245" s="567">
        <v>1</v>
      </c>
      <c r="S245" s="583">
        <v>1</v>
      </c>
      <c r="T245" s="631">
        <v>0.5</v>
      </c>
      <c r="U245" s="613">
        <v>1</v>
      </c>
    </row>
    <row r="246" spans="1:21" ht="14.4" customHeight="1" x14ac:dyDescent="0.3">
      <c r="A246" s="566">
        <v>50</v>
      </c>
      <c r="B246" s="567" t="s">
        <v>524</v>
      </c>
      <c r="C246" s="567">
        <v>89301501</v>
      </c>
      <c r="D246" s="629" t="s">
        <v>3085</v>
      </c>
      <c r="E246" s="630" t="s">
        <v>1979</v>
      </c>
      <c r="F246" s="567" t="s">
        <v>1961</v>
      </c>
      <c r="G246" s="567" t="s">
        <v>1982</v>
      </c>
      <c r="H246" s="567" t="s">
        <v>984</v>
      </c>
      <c r="I246" s="567" t="s">
        <v>1651</v>
      </c>
      <c r="J246" s="567" t="s">
        <v>995</v>
      </c>
      <c r="K246" s="567" t="s">
        <v>1652</v>
      </c>
      <c r="L246" s="568">
        <v>121.16</v>
      </c>
      <c r="M246" s="568">
        <v>121.16</v>
      </c>
      <c r="N246" s="567">
        <v>1</v>
      </c>
      <c r="O246" s="631">
        <v>0.5</v>
      </c>
      <c r="P246" s="568"/>
      <c r="Q246" s="583">
        <v>0</v>
      </c>
      <c r="R246" s="567"/>
      <c r="S246" s="583">
        <v>0</v>
      </c>
      <c r="T246" s="631"/>
      <c r="U246" s="613">
        <v>0</v>
      </c>
    </row>
    <row r="247" spans="1:21" ht="14.4" customHeight="1" x14ac:dyDescent="0.3">
      <c r="A247" s="566">
        <v>50</v>
      </c>
      <c r="B247" s="567" t="s">
        <v>524</v>
      </c>
      <c r="C247" s="567">
        <v>89301501</v>
      </c>
      <c r="D247" s="629" t="s">
        <v>3085</v>
      </c>
      <c r="E247" s="630" t="s">
        <v>1979</v>
      </c>
      <c r="F247" s="567" t="s">
        <v>1961</v>
      </c>
      <c r="G247" s="567" t="s">
        <v>1983</v>
      </c>
      <c r="H247" s="567" t="s">
        <v>984</v>
      </c>
      <c r="I247" s="567" t="s">
        <v>1679</v>
      </c>
      <c r="J247" s="567" t="s">
        <v>1094</v>
      </c>
      <c r="K247" s="567" t="s">
        <v>568</v>
      </c>
      <c r="L247" s="568">
        <v>60.92</v>
      </c>
      <c r="M247" s="568">
        <v>60.92</v>
      </c>
      <c r="N247" s="567">
        <v>1</v>
      </c>
      <c r="O247" s="631">
        <v>0.5</v>
      </c>
      <c r="P247" s="568"/>
      <c r="Q247" s="583">
        <v>0</v>
      </c>
      <c r="R247" s="567"/>
      <c r="S247" s="583">
        <v>0</v>
      </c>
      <c r="T247" s="631"/>
      <c r="U247" s="613">
        <v>0</v>
      </c>
    </row>
    <row r="248" spans="1:21" ht="14.4" customHeight="1" x14ac:dyDescent="0.3">
      <c r="A248" s="566">
        <v>50</v>
      </c>
      <c r="B248" s="567" t="s">
        <v>524</v>
      </c>
      <c r="C248" s="567">
        <v>89301501</v>
      </c>
      <c r="D248" s="629" t="s">
        <v>3085</v>
      </c>
      <c r="E248" s="630" t="s">
        <v>1979</v>
      </c>
      <c r="F248" s="567" t="s">
        <v>1961</v>
      </c>
      <c r="G248" s="567" t="s">
        <v>1989</v>
      </c>
      <c r="H248" s="567" t="s">
        <v>984</v>
      </c>
      <c r="I248" s="567" t="s">
        <v>1717</v>
      </c>
      <c r="J248" s="567" t="s">
        <v>1073</v>
      </c>
      <c r="K248" s="567" t="s">
        <v>1085</v>
      </c>
      <c r="L248" s="568">
        <v>367.41</v>
      </c>
      <c r="M248" s="568">
        <v>367.41</v>
      </c>
      <c r="N248" s="567">
        <v>1</v>
      </c>
      <c r="O248" s="631">
        <v>0.5</v>
      </c>
      <c r="P248" s="568">
        <v>367.41</v>
      </c>
      <c r="Q248" s="583">
        <v>1</v>
      </c>
      <c r="R248" s="567">
        <v>1</v>
      </c>
      <c r="S248" s="583">
        <v>1</v>
      </c>
      <c r="T248" s="631">
        <v>0.5</v>
      </c>
      <c r="U248" s="613">
        <v>1</v>
      </c>
    </row>
    <row r="249" spans="1:21" ht="14.4" customHeight="1" x14ac:dyDescent="0.3">
      <c r="A249" s="566">
        <v>50</v>
      </c>
      <c r="B249" s="567" t="s">
        <v>524</v>
      </c>
      <c r="C249" s="567">
        <v>89301501</v>
      </c>
      <c r="D249" s="629" t="s">
        <v>3085</v>
      </c>
      <c r="E249" s="630" t="s">
        <v>1979</v>
      </c>
      <c r="F249" s="567" t="s">
        <v>1961</v>
      </c>
      <c r="G249" s="567" t="s">
        <v>1999</v>
      </c>
      <c r="H249" s="567" t="s">
        <v>523</v>
      </c>
      <c r="I249" s="567" t="s">
        <v>1671</v>
      </c>
      <c r="J249" s="567" t="s">
        <v>1672</v>
      </c>
      <c r="K249" s="567" t="s">
        <v>1673</v>
      </c>
      <c r="L249" s="568">
        <v>31.43</v>
      </c>
      <c r="M249" s="568">
        <v>94.289999999999992</v>
      </c>
      <c r="N249" s="567">
        <v>3</v>
      </c>
      <c r="O249" s="631">
        <v>1.5</v>
      </c>
      <c r="P249" s="568">
        <v>31.43</v>
      </c>
      <c r="Q249" s="583">
        <v>0.33333333333333337</v>
      </c>
      <c r="R249" s="567">
        <v>1</v>
      </c>
      <c r="S249" s="583">
        <v>0.33333333333333331</v>
      </c>
      <c r="T249" s="631">
        <v>0.5</v>
      </c>
      <c r="U249" s="613">
        <v>0.33333333333333331</v>
      </c>
    </row>
    <row r="250" spans="1:21" ht="14.4" customHeight="1" x14ac:dyDescent="0.3">
      <c r="A250" s="566">
        <v>50</v>
      </c>
      <c r="B250" s="567" t="s">
        <v>524</v>
      </c>
      <c r="C250" s="567">
        <v>89301501</v>
      </c>
      <c r="D250" s="629" t="s">
        <v>3085</v>
      </c>
      <c r="E250" s="630" t="s">
        <v>1979</v>
      </c>
      <c r="F250" s="567" t="s">
        <v>1961</v>
      </c>
      <c r="G250" s="567" t="s">
        <v>2010</v>
      </c>
      <c r="H250" s="567" t="s">
        <v>523</v>
      </c>
      <c r="I250" s="567" t="s">
        <v>2234</v>
      </c>
      <c r="J250" s="567" t="s">
        <v>2235</v>
      </c>
      <c r="K250" s="567" t="s">
        <v>2013</v>
      </c>
      <c r="L250" s="568">
        <v>23.3</v>
      </c>
      <c r="M250" s="568">
        <v>46.6</v>
      </c>
      <c r="N250" s="567">
        <v>2</v>
      </c>
      <c r="O250" s="631">
        <v>1</v>
      </c>
      <c r="P250" s="568"/>
      <c r="Q250" s="583">
        <v>0</v>
      </c>
      <c r="R250" s="567"/>
      <c r="S250" s="583">
        <v>0</v>
      </c>
      <c r="T250" s="631"/>
      <c r="U250" s="613">
        <v>0</v>
      </c>
    </row>
    <row r="251" spans="1:21" ht="14.4" customHeight="1" x14ac:dyDescent="0.3">
      <c r="A251" s="566">
        <v>50</v>
      </c>
      <c r="B251" s="567" t="s">
        <v>524</v>
      </c>
      <c r="C251" s="567">
        <v>89301501</v>
      </c>
      <c r="D251" s="629" t="s">
        <v>3085</v>
      </c>
      <c r="E251" s="630" t="s">
        <v>1979</v>
      </c>
      <c r="F251" s="567" t="s">
        <v>1961</v>
      </c>
      <c r="G251" s="567" t="s">
        <v>2016</v>
      </c>
      <c r="H251" s="567" t="s">
        <v>523</v>
      </c>
      <c r="I251" s="567" t="s">
        <v>2216</v>
      </c>
      <c r="J251" s="567" t="s">
        <v>571</v>
      </c>
      <c r="K251" s="567" t="s">
        <v>2018</v>
      </c>
      <c r="L251" s="568">
        <v>0</v>
      </c>
      <c r="M251" s="568">
        <v>0</v>
      </c>
      <c r="N251" s="567">
        <v>1</v>
      </c>
      <c r="O251" s="631">
        <v>0.5</v>
      </c>
      <c r="P251" s="568">
        <v>0</v>
      </c>
      <c r="Q251" s="583"/>
      <c r="R251" s="567">
        <v>1</v>
      </c>
      <c r="S251" s="583">
        <v>1</v>
      </c>
      <c r="T251" s="631">
        <v>0.5</v>
      </c>
      <c r="U251" s="613">
        <v>1</v>
      </c>
    </row>
    <row r="252" spans="1:21" ht="14.4" customHeight="1" x14ac:dyDescent="0.3">
      <c r="A252" s="566">
        <v>50</v>
      </c>
      <c r="B252" s="567" t="s">
        <v>524</v>
      </c>
      <c r="C252" s="567">
        <v>89301501</v>
      </c>
      <c r="D252" s="629" t="s">
        <v>3085</v>
      </c>
      <c r="E252" s="630" t="s">
        <v>1979</v>
      </c>
      <c r="F252" s="567" t="s">
        <v>1961</v>
      </c>
      <c r="G252" s="567" t="s">
        <v>2092</v>
      </c>
      <c r="H252" s="567" t="s">
        <v>523</v>
      </c>
      <c r="I252" s="567" t="s">
        <v>2272</v>
      </c>
      <c r="J252" s="567" t="s">
        <v>2273</v>
      </c>
      <c r="K252" s="567" t="s">
        <v>2274</v>
      </c>
      <c r="L252" s="568">
        <v>25.07</v>
      </c>
      <c r="M252" s="568">
        <v>25.07</v>
      </c>
      <c r="N252" s="567">
        <v>1</v>
      </c>
      <c r="O252" s="631">
        <v>0.5</v>
      </c>
      <c r="P252" s="568"/>
      <c r="Q252" s="583">
        <v>0</v>
      </c>
      <c r="R252" s="567"/>
      <c r="S252" s="583">
        <v>0</v>
      </c>
      <c r="T252" s="631"/>
      <c r="U252" s="613">
        <v>0</v>
      </c>
    </row>
    <row r="253" spans="1:21" ht="14.4" customHeight="1" x14ac:dyDescent="0.3">
      <c r="A253" s="566">
        <v>50</v>
      </c>
      <c r="B253" s="567" t="s">
        <v>524</v>
      </c>
      <c r="C253" s="567">
        <v>89301501</v>
      </c>
      <c r="D253" s="629" t="s">
        <v>3085</v>
      </c>
      <c r="E253" s="630" t="s">
        <v>1979</v>
      </c>
      <c r="F253" s="567" t="s">
        <v>1961</v>
      </c>
      <c r="G253" s="567" t="s">
        <v>2019</v>
      </c>
      <c r="H253" s="567" t="s">
        <v>523</v>
      </c>
      <c r="I253" s="567" t="s">
        <v>2021</v>
      </c>
      <c r="J253" s="567" t="s">
        <v>588</v>
      </c>
      <c r="K253" s="567" t="s">
        <v>2022</v>
      </c>
      <c r="L253" s="568">
        <v>0</v>
      </c>
      <c r="M253" s="568">
        <v>0</v>
      </c>
      <c r="N253" s="567">
        <v>1</v>
      </c>
      <c r="O253" s="631">
        <v>0.5</v>
      </c>
      <c r="P253" s="568">
        <v>0</v>
      </c>
      <c r="Q253" s="583"/>
      <c r="R253" s="567">
        <v>1</v>
      </c>
      <c r="S253" s="583">
        <v>1</v>
      </c>
      <c r="T253" s="631">
        <v>0.5</v>
      </c>
      <c r="U253" s="613">
        <v>1</v>
      </c>
    </row>
    <row r="254" spans="1:21" ht="14.4" customHeight="1" x14ac:dyDescent="0.3">
      <c r="A254" s="566">
        <v>50</v>
      </c>
      <c r="B254" s="567" t="s">
        <v>524</v>
      </c>
      <c r="C254" s="567">
        <v>89301501</v>
      </c>
      <c r="D254" s="629" t="s">
        <v>3085</v>
      </c>
      <c r="E254" s="630" t="s">
        <v>1979</v>
      </c>
      <c r="F254" s="567" t="s">
        <v>1961</v>
      </c>
      <c r="G254" s="567" t="s">
        <v>2036</v>
      </c>
      <c r="H254" s="567" t="s">
        <v>523</v>
      </c>
      <c r="I254" s="567" t="s">
        <v>2034</v>
      </c>
      <c r="J254" s="567" t="s">
        <v>2032</v>
      </c>
      <c r="K254" s="567" t="s">
        <v>2035</v>
      </c>
      <c r="L254" s="568">
        <v>0</v>
      </c>
      <c r="M254" s="568">
        <v>0</v>
      </c>
      <c r="N254" s="567">
        <v>2</v>
      </c>
      <c r="O254" s="631">
        <v>1.5</v>
      </c>
      <c r="P254" s="568">
        <v>0</v>
      </c>
      <c r="Q254" s="583"/>
      <c r="R254" s="567">
        <v>1</v>
      </c>
      <c r="S254" s="583">
        <v>0.5</v>
      </c>
      <c r="T254" s="631">
        <v>0.5</v>
      </c>
      <c r="U254" s="613">
        <v>0.33333333333333331</v>
      </c>
    </row>
    <row r="255" spans="1:21" ht="14.4" customHeight="1" x14ac:dyDescent="0.3">
      <c r="A255" s="566">
        <v>50</v>
      </c>
      <c r="B255" s="567" t="s">
        <v>524</v>
      </c>
      <c r="C255" s="567">
        <v>89301501</v>
      </c>
      <c r="D255" s="629" t="s">
        <v>3085</v>
      </c>
      <c r="E255" s="630" t="s">
        <v>1979</v>
      </c>
      <c r="F255" s="567" t="s">
        <v>1961</v>
      </c>
      <c r="G255" s="567" t="s">
        <v>2039</v>
      </c>
      <c r="H255" s="567" t="s">
        <v>984</v>
      </c>
      <c r="I255" s="567" t="s">
        <v>1734</v>
      </c>
      <c r="J255" s="567" t="s">
        <v>1035</v>
      </c>
      <c r="K255" s="567" t="s">
        <v>1735</v>
      </c>
      <c r="L255" s="568">
        <v>50.57</v>
      </c>
      <c r="M255" s="568">
        <v>50.57</v>
      </c>
      <c r="N255" s="567">
        <v>1</v>
      </c>
      <c r="O255" s="631">
        <v>0.5</v>
      </c>
      <c r="P255" s="568"/>
      <c r="Q255" s="583">
        <v>0</v>
      </c>
      <c r="R255" s="567"/>
      <c r="S255" s="583">
        <v>0</v>
      </c>
      <c r="T255" s="631"/>
      <c r="U255" s="613">
        <v>0</v>
      </c>
    </row>
    <row r="256" spans="1:21" ht="14.4" customHeight="1" x14ac:dyDescent="0.3">
      <c r="A256" s="566">
        <v>50</v>
      </c>
      <c r="B256" s="567" t="s">
        <v>524</v>
      </c>
      <c r="C256" s="567">
        <v>89301501</v>
      </c>
      <c r="D256" s="629" t="s">
        <v>3085</v>
      </c>
      <c r="E256" s="630" t="s">
        <v>1979</v>
      </c>
      <c r="F256" s="567" t="s">
        <v>1961</v>
      </c>
      <c r="G256" s="567" t="s">
        <v>2046</v>
      </c>
      <c r="H256" s="567" t="s">
        <v>984</v>
      </c>
      <c r="I256" s="567" t="s">
        <v>1692</v>
      </c>
      <c r="J256" s="567" t="s">
        <v>1103</v>
      </c>
      <c r="K256" s="567" t="s">
        <v>1104</v>
      </c>
      <c r="L256" s="568">
        <v>101.16</v>
      </c>
      <c r="M256" s="568">
        <v>101.16</v>
      </c>
      <c r="N256" s="567">
        <v>1</v>
      </c>
      <c r="O256" s="631">
        <v>0.5</v>
      </c>
      <c r="P256" s="568"/>
      <c r="Q256" s="583">
        <v>0</v>
      </c>
      <c r="R256" s="567"/>
      <c r="S256" s="583">
        <v>0</v>
      </c>
      <c r="T256" s="631"/>
      <c r="U256" s="613">
        <v>0</v>
      </c>
    </row>
    <row r="257" spans="1:21" ht="14.4" customHeight="1" x14ac:dyDescent="0.3">
      <c r="A257" s="566">
        <v>50</v>
      </c>
      <c r="B257" s="567" t="s">
        <v>524</v>
      </c>
      <c r="C257" s="567">
        <v>89301501</v>
      </c>
      <c r="D257" s="629" t="s">
        <v>3085</v>
      </c>
      <c r="E257" s="630" t="s">
        <v>1979</v>
      </c>
      <c r="F257" s="567" t="s">
        <v>1961</v>
      </c>
      <c r="G257" s="567" t="s">
        <v>2055</v>
      </c>
      <c r="H257" s="567" t="s">
        <v>984</v>
      </c>
      <c r="I257" s="567" t="s">
        <v>1699</v>
      </c>
      <c r="J257" s="567" t="s">
        <v>985</v>
      </c>
      <c r="K257" s="567" t="s">
        <v>986</v>
      </c>
      <c r="L257" s="568">
        <v>37.96</v>
      </c>
      <c r="M257" s="568">
        <v>75.92</v>
      </c>
      <c r="N257" s="567">
        <v>2</v>
      </c>
      <c r="O257" s="631">
        <v>1.5</v>
      </c>
      <c r="P257" s="568"/>
      <c r="Q257" s="583">
        <v>0</v>
      </c>
      <c r="R257" s="567"/>
      <c r="S257" s="583">
        <v>0</v>
      </c>
      <c r="T257" s="631"/>
      <c r="U257" s="613">
        <v>0</v>
      </c>
    </row>
    <row r="258" spans="1:21" ht="14.4" customHeight="1" x14ac:dyDescent="0.3">
      <c r="A258" s="566">
        <v>50</v>
      </c>
      <c r="B258" s="567" t="s">
        <v>524</v>
      </c>
      <c r="C258" s="567">
        <v>89301501</v>
      </c>
      <c r="D258" s="629" t="s">
        <v>3085</v>
      </c>
      <c r="E258" s="630" t="s">
        <v>1979</v>
      </c>
      <c r="F258" s="567" t="s">
        <v>1961</v>
      </c>
      <c r="G258" s="567" t="s">
        <v>2055</v>
      </c>
      <c r="H258" s="567" t="s">
        <v>984</v>
      </c>
      <c r="I258" s="567" t="s">
        <v>1700</v>
      </c>
      <c r="J258" s="567" t="s">
        <v>987</v>
      </c>
      <c r="K258" s="567" t="s">
        <v>988</v>
      </c>
      <c r="L258" s="568">
        <v>50.58</v>
      </c>
      <c r="M258" s="568">
        <v>50.58</v>
      </c>
      <c r="N258" s="567">
        <v>1</v>
      </c>
      <c r="O258" s="631">
        <v>0.5</v>
      </c>
      <c r="P258" s="568">
        <v>50.58</v>
      </c>
      <c r="Q258" s="583">
        <v>1</v>
      </c>
      <c r="R258" s="567">
        <v>1</v>
      </c>
      <c r="S258" s="583">
        <v>1</v>
      </c>
      <c r="T258" s="631">
        <v>0.5</v>
      </c>
      <c r="U258" s="613">
        <v>1</v>
      </c>
    </row>
    <row r="259" spans="1:21" ht="14.4" customHeight="1" x14ac:dyDescent="0.3">
      <c r="A259" s="566">
        <v>50</v>
      </c>
      <c r="B259" s="567" t="s">
        <v>524</v>
      </c>
      <c r="C259" s="567">
        <v>89301501</v>
      </c>
      <c r="D259" s="629" t="s">
        <v>3085</v>
      </c>
      <c r="E259" s="630" t="s">
        <v>1979</v>
      </c>
      <c r="F259" s="567" t="s">
        <v>1961</v>
      </c>
      <c r="G259" s="567" t="s">
        <v>2112</v>
      </c>
      <c r="H259" s="567" t="s">
        <v>523</v>
      </c>
      <c r="I259" s="567" t="s">
        <v>2255</v>
      </c>
      <c r="J259" s="567" t="s">
        <v>2256</v>
      </c>
      <c r="K259" s="567" t="s">
        <v>2257</v>
      </c>
      <c r="L259" s="568">
        <v>44.96</v>
      </c>
      <c r="M259" s="568">
        <v>44.96</v>
      </c>
      <c r="N259" s="567">
        <v>1</v>
      </c>
      <c r="O259" s="631">
        <v>0.5</v>
      </c>
      <c r="P259" s="568"/>
      <c r="Q259" s="583">
        <v>0</v>
      </c>
      <c r="R259" s="567"/>
      <c r="S259" s="583">
        <v>0</v>
      </c>
      <c r="T259" s="631"/>
      <c r="U259" s="613">
        <v>0</v>
      </c>
    </row>
    <row r="260" spans="1:21" ht="14.4" customHeight="1" x14ac:dyDescent="0.3">
      <c r="A260" s="566">
        <v>50</v>
      </c>
      <c r="B260" s="567" t="s">
        <v>524</v>
      </c>
      <c r="C260" s="567">
        <v>89301501</v>
      </c>
      <c r="D260" s="629" t="s">
        <v>3085</v>
      </c>
      <c r="E260" s="630" t="s">
        <v>1979</v>
      </c>
      <c r="F260" s="567" t="s">
        <v>1961</v>
      </c>
      <c r="G260" s="567" t="s">
        <v>2062</v>
      </c>
      <c r="H260" s="567" t="s">
        <v>523</v>
      </c>
      <c r="I260" s="567" t="s">
        <v>2063</v>
      </c>
      <c r="J260" s="567" t="s">
        <v>726</v>
      </c>
      <c r="K260" s="567" t="s">
        <v>2064</v>
      </c>
      <c r="L260" s="568">
        <v>43.99</v>
      </c>
      <c r="M260" s="568">
        <v>43.99</v>
      </c>
      <c r="N260" s="567">
        <v>1</v>
      </c>
      <c r="O260" s="631">
        <v>0.5</v>
      </c>
      <c r="P260" s="568"/>
      <c r="Q260" s="583">
        <v>0</v>
      </c>
      <c r="R260" s="567"/>
      <c r="S260" s="583">
        <v>0</v>
      </c>
      <c r="T260" s="631"/>
      <c r="U260" s="613">
        <v>0</v>
      </c>
    </row>
    <row r="261" spans="1:21" ht="14.4" customHeight="1" x14ac:dyDescent="0.3">
      <c r="A261" s="566">
        <v>50</v>
      </c>
      <c r="B261" s="567" t="s">
        <v>524</v>
      </c>
      <c r="C261" s="567">
        <v>89301501</v>
      </c>
      <c r="D261" s="629" t="s">
        <v>3085</v>
      </c>
      <c r="E261" s="630" t="s">
        <v>1979</v>
      </c>
      <c r="F261" s="567" t="s">
        <v>1961</v>
      </c>
      <c r="G261" s="567" t="s">
        <v>2073</v>
      </c>
      <c r="H261" s="567" t="s">
        <v>984</v>
      </c>
      <c r="I261" s="567" t="s">
        <v>2074</v>
      </c>
      <c r="J261" s="567" t="s">
        <v>2075</v>
      </c>
      <c r="K261" s="567" t="s">
        <v>2076</v>
      </c>
      <c r="L261" s="568">
        <v>96.57</v>
      </c>
      <c r="M261" s="568">
        <v>193.14</v>
      </c>
      <c r="N261" s="567">
        <v>2</v>
      </c>
      <c r="O261" s="631">
        <v>1</v>
      </c>
      <c r="P261" s="568"/>
      <c r="Q261" s="583">
        <v>0</v>
      </c>
      <c r="R261" s="567"/>
      <c r="S261" s="583">
        <v>0</v>
      </c>
      <c r="T261" s="631"/>
      <c r="U261" s="613">
        <v>0</v>
      </c>
    </row>
    <row r="262" spans="1:21" ht="14.4" customHeight="1" x14ac:dyDescent="0.3">
      <c r="A262" s="566">
        <v>50</v>
      </c>
      <c r="B262" s="567" t="s">
        <v>524</v>
      </c>
      <c r="C262" s="567">
        <v>89301501</v>
      </c>
      <c r="D262" s="629" t="s">
        <v>3085</v>
      </c>
      <c r="E262" s="630" t="s">
        <v>1980</v>
      </c>
      <c r="F262" s="567" t="s">
        <v>1961</v>
      </c>
      <c r="G262" s="567" t="s">
        <v>2275</v>
      </c>
      <c r="H262" s="567" t="s">
        <v>523</v>
      </c>
      <c r="I262" s="567" t="s">
        <v>2276</v>
      </c>
      <c r="J262" s="567" t="s">
        <v>2277</v>
      </c>
      <c r="K262" s="567" t="s">
        <v>952</v>
      </c>
      <c r="L262" s="568">
        <v>44.89</v>
      </c>
      <c r="M262" s="568">
        <v>44.89</v>
      </c>
      <c r="N262" s="567">
        <v>1</v>
      </c>
      <c r="O262" s="631">
        <v>0.5</v>
      </c>
      <c r="P262" s="568"/>
      <c r="Q262" s="583">
        <v>0</v>
      </c>
      <c r="R262" s="567"/>
      <c r="S262" s="583">
        <v>0</v>
      </c>
      <c r="T262" s="631"/>
      <c r="U262" s="613">
        <v>0</v>
      </c>
    </row>
    <row r="263" spans="1:21" ht="14.4" customHeight="1" x14ac:dyDescent="0.3">
      <c r="A263" s="566">
        <v>50</v>
      </c>
      <c r="B263" s="567" t="s">
        <v>524</v>
      </c>
      <c r="C263" s="567">
        <v>89301501</v>
      </c>
      <c r="D263" s="629" t="s">
        <v>3085</v>
      </c>
      <c r="E263" s="630" t="s">
        <v>1980</v>
      </c>
      <c r="F263" s="567" t="s">
        <v>1961</v>
      </c>
      <c r="G263" s="567" t="s">
        <v>1982</v>
      </c>
      <c r="H263" s="567" t="s">
        <v>984</v>
      </c>
      <c r="I263" s="567" t="s">
        <v>1651</v>
      </c>
      <c r="J263" s="567" t="s">
        <v>995</v>
      </c>
      <c r="K263" s="567" t="s">
        <v>1652</v>
      </c>
      <c r="L263" s="568">
        <v>121.16</v>
      </c>
      <c r="M263" s="568">
        <v>363.48</v>
      </c>
      <c r="N263" s="567">
        <v>3</v>
      </c>
      <c r="O263" s="631">
        <v>2</v>
      </c>
      <c r="P263" s="568">
        <v>242.32</v>
      </c>
      <c r="Q263" s="583">
        <v>0.66666666666666663</v>
      </c>
      <c r="R263" s="567">
        <v>2</v>
      </c>
      <c r="S263" s="583">
        <v>0.66666666666666663</v>
      </c>
      <c r="T263" s="631">
        <v>1.5</v>
      </c>
      <c r="U263" s="613">
        <v>0.75</v>
      </c>
    </row>
    <row r="264" spans="1:21" ht="14.4" customHeight="1" x14ac:dyDescent="0.3">
      <c r="A264" s="566">
        <v>50</v>
      </c>
      <c r="B264" s="567" t="s">
        <v>524</v>
      </c>
      <c r="C264" s="567">
        <v>89301501</v>
      </c>
      <c r="D264" s="629" t="s">
        <v>3085</v>
      </c>
      <c r="E264" s="630" t="s">
        <v>1980</v>
      </c>
      <c r="F264" s="567" t="s">
        <v>1961</v>
      </c>
      <c r="G264" s="567" t="s">
        <v>1983</v>
      </c>
      <c r="H264" s="567" t="s">
        <v>984</v>
      </c>
      <c r="I264" s="567" t="s">
        <v>2228</v>
      </c>
      <c r="J264" s="567" t="s">
        <v>1098</v>
      </c>
      <c r="K264" s="567" t="s">
        <v>1001</v>
      </c>
      <c r="L264" s="568">
        <v>81.209999999999994</v>
      </c>
      <c r="M264" s="568">
        <v>81.209999999999994</v>
      </c>
      <c r="N264" s="567">
        <v>1</v>
      </c>
      <c r="O264" s="631">
        <v>0.5</v>
      </c>
      <c r="P264" s="568">
        <v>81.209999999999994</v>
      </c>
      <c r="Q264" s="583">
        <v>1</v>
      </c>
      <c r="R264" s="567">
        <v>1</v>
      </c>
      <c r="S264" s="583">
        <v>1</v>
      </c>
      <c r="T264" s="631">
        <v>0.5</v>
      </c>
      <c r="U264" s="613">
        <v>1</v>
      </c>
    </row>
    <row r="265" spans="1:21" ht="14.4" customHeight="1" x14ac:dyDescent="0.3">
      <c r="A265" s="566">
        <v>50</v>
      </c>
      <c r="B265" s="567" t="s">
        <v>524</v>
      </c>
      <c r="C265" s="567">
        <v>89301501</v>
      </c>
      <c r="D265" s="629" t="s">
        <v>3085</v>
      </c>
      <c r="E265" s="630" t="s">
        <v>1980</v>
      </c>
      <c r="F265" s="567" t="s">
        <v>1961</v>
      </c>
      <c r="G265" s="567" t="s">
        <v>1999</v>
      </c>
      <c r="H265" s="567" t="s">
        <v>523</v>
      </c>
      <c r="I265" s="567" t="s">
        <v>1671</v>
      </c>
      <c r="J265" s="567" t="s">
        <v>1672</v>
      </c>
      <c r="K265" s="567" t="s">
        <v>1673</v>
      </c>
      <c r="L265" s="568">
        <v>31.43</v>
      </c>
      <c r="M265" s="568">
        <v>31.43</v>
      </c>
      <c r="N265" s="567">
        <v>1</v>
      </c>
      <c r="O265" s="631">
        <v>1</v>
      </c>
      <c r="P265" s="568"/>
      <c r="Q265" s="583">
        <v>0</v>
      </c>
      <c r="R265" s="567"/>
      <c r="S265" s="583">
        <v>0</v>
      </c>
      <c r="T265" s="631"/>
      <c r="U265" s="613">
        <v>0</v>
      </c>
    </row>
    <row r="266" spans="1:21" ht="14.4" customHeight="1" x14ac:dyDescent="0.3">
      <c r="A266" s="566">
        <v>50</v>
      </c>
      <c r="B266" s="567" t="s">
        <v>524</v>
      </c>
      <c r="C266" s="567">
        <v>89301501</v>
      </c>
      <c r="D266" s="629" t="s">
        <v>3085</v>
      </c>
      <c r="E266" s="630" t="s">
        <v>1980</v>
      </c>
      <c r="F266" s="567" t="s">
        <v>1961</v>
      </c>
      <c r="G266" s="567" t="s">
        <v>1999</v>
      </c>
      <c r="H266" s="567" t="s">
        <v>984</v>
      </c>
      <c r="I266" s="567" t="s">
        <v>1674</v>
      </c>
      <c r="J266" s="567" t="s">
        <v>1038</v>
      </c>
      <c r="K266" s="567" t="s">
        <v>551</v>
      </c>
      <c r="L266" s="568">
        <v>44.89</v>
      </c>
      <c r="M266" s="568">
        <v>89.78</v>
      </c>
      <c r="N266" s="567">
        <v>2</v>
      </c>
      <c r="O266" s="631">
        <v>1</v>
      </c>
      <c r="P266" s="568">
        <v>44.89</v>
      </c>
      <c r="Q266" s="583">
        <v>0.5</v>
      </c>
      <c r="R266" s="567">
        <v>1</v>
      </c>
      <c r="S266" s="583">
        <v>0.5</v>
      </c>
      <c r="T266" s="631">
        <v>0.5</v>
      </c>
      <c r="U266" s="613">
        <v>0.5</v>
      </c>
    </row>
    <row r="267" spans="1:21" ht="14.4" customHeight="1" x14ac:dyDescent="0.3">
      <c r="A267" s="566">
        <v>50</v>
      </c>
      <c r="B267" s="567" t="s">
        <v>524</v>
      </c>
      <c r="C267" s="567">
        <v>89301501</v>
      </c>
      <c r="D267" s="629" t="s">
        <v>3085</v>
      </c>
      <c r="E267" s="630" t="s">
        <v>1980</v>
      </c>
      <c r="F267" s="567" t="s">
        <v>1961</v>
      </c>
      <c r="G267" s="567" t="s">
        <v>2278</v>
      </c>
      <c r="H267" s="567" t="s">
        <v>523</v>
      </c>
      <c r="I267" s="567" t="s">
        <v>2279</v>
      </c>
      <c r="J267" s="567" t="s">
        <v>2280</v>
      </c>
      <c r="K267" s="567" t="s">
        <v>2281</v>
      </c>
      <c r="L267" s="568">
        <v>92.6</v>
      </c>
      <c r="M267" s="568">
        <v>92.6</v>
      </c>
      <c r="N267" s="567">
        <v>1</v>
      </c>
      <c r="O267" s="631">
        <v>0.5</v>
      </c>
      <c r="P267" s="568"/>
      <c r="Q267" s="583">
        <v>0</v>
      </c>
      <c r="R267" s="567"/>
      <c r="S267" s="583">
        <v>0</v>
      </c>
      <c r="T267" s="631"/>
      <c r="U267" s="613">
        <v>0</v>
      </c>
    </row>
    <row r="268" spans="1:21" ht="14.4" customHeight="1" x14ac:dyDescent="0.3">
      <c r="A268" s="566">
        <v>50</v>
      </c>
      <c r="B268" s="567" t="s">
        <v>524</v>
      </c>
      <c r="C268" s="567">
        <v>89301501</v>
      </c>
      <c r="D268" s="629" t="s">
        <v>3085</v>
      </c>
      <c r="E268" s="630" t="s">
        <v>1980</v>
      </c>
      <c r="F268" s="567" t="s">
        <v>1961</v>
      </c>
      <c r="G268" s="567" t="s">
        <v>2010</v>
      </c>
      <c r="H268" s="567" t="s">
        <v>523</v>
      </c>
      <c r="I268" s="567" t="s">
        <v>2091</v>
      </c>
      <c r="J268" s="567" t="s">
        <v>1262</v>
      </c>
      <c r="K268" s="567" t="s">
        <v>2013</v>
      </c>
      <c r="L268" s="568">
        <v>23.3</v>
      </c>
      <c r="M268" s="568">
        <v>23.3</v>
      </c>
      <c r="N268" s="567">
        <v>1</v>
      </c>
      <c r="O268" s="631">
        <v>0.5</v>
      </c>
      <c r="P268" s="568"/>
      <c r="Q268" s="583">
        <v>0</v>
      </c>
      <c r="R268" s="567"/>
      <c r="S268" s="583">
        <v>0</v>
      </c>
      <c r="T268" s="631"/>
      <c r="U268" s="613">
        <v>0</v>
      </c>
    </row>
    <row r="269" spans="1:21" ht="14.4" customHeight="1" x14ac:dyDescent="0.3">
      <c r="A269" s="566">
        <v>50</v>
      </c>
      <c r="B269" s="567" t="s">
        <v>524</v>
      </c>
      <c r="C269" s="567">
        <v>89301501</v>
      </c>
      <c r="D269" s="629" t="s">
        <v>3085</v>
      </c>
      <c r="E269" s="630" t="s">
        <v>1980</v>
      </c>
      <c r="F269" s="567" t="s">
        <v>1961</v>
      </c>
      <c r="G269" s="567" t="s">
        <v>2010</v>
      </c>
      <c r="H269" s="567" t="s">
        <v>523</v>
      </c>
      <c r="I269" s="567" t="s">
        <v>2011</v>
      </c>
      <c r="J269" s="567" t="s">
        <v>2012</v>
      </c>
      <c r="K269" s="567" t="s">
        <v>2013</v>
      </c>
      <c r="L269" s="568">
        <v>0</v>
      </c>
      <c r="M269" s="568">
        <v>0</v>
      </c>
      <c r="N269" s="567">
        <v>1</v>
      </c>
      <c r="O269" s="631">
        <v>0.5</v>
      </c>
      <c r="P269" s="568"/>
      <c r="Q269" s="583"/>
      <c r="R269" s="567"/>
      <c r="S269" s="583">
        <v>0</v>
      </c>
      <c r="T269" s="631"/>
      <c r="U269" s="613">
        <v>0</v>
      </c>
    </row>
    <row r="270" spans="1:21" ht="14.4" customHeight="1" x14ac:dyDescent="0.3">
      <c r="A270" s="566">
        <v>50</v>
      </c>
      <c r="B270" s="567" t="s">
        <v>524</v>
      </c>
      <c r="C270" s="567">
        <v>89301501</v>
      </c>
      <c r="D270" s="629" t="s">
        <v>3085</v>
      </c>
      <c r="E270" s="630" t="s">
        <v>1980</v>
      </c>
      <c r="F270" s="567" t="s">
        <v>1961</v>
      </c>
      <c r="G270" s="567" t="s">
        <v>2016</v>
      </c>
      <c r="H270" s="567" t="s">
        <v>523</v>
      </c>
      <c r="I270" s="567" t="s">
        <v>2216</v>
      </c>
      <c r="J270" s="567" t="s">
        <v>571</v>
      </c>
      <c r="K270" s="567" t="s">
        <v>2018</v>
      </c>
      <c r="L270" s="568">
        <v>0</v>
      </c>
      <c r="M270" s="568">
        <v>0</v>
      </c>
      <c r="N270" s="567">
        <v>1</v>
      </c>
      <c r="O270" s="631">
        <v>0.5</v>
      </c>
      <c r="P270" s="568"/>
      <c r="Q270" s="583"/>
      <c r="R270" s="567"/>
      <c r="S270" s="583">
        <v>0</v>
      </c>
      <c r="T270" s="631"/>
      <c r="U270" s="613">
        <v>0</v>
      </c>
    </row>
    <row r="271" spans="1:21" ht="14.4" customHeight="1" x14ac:dyDescent="0.3">
      <c r="A271" s="566">
        <v>50</v>
      </c>
      <c r="B271" s="567" t="s">
        <v>524</v>
      </c>
      <c r="C271" s="567">
        <v>89301501</v>
      </c>
      <c r="D271" s="629" t="s">
        <v>3085</v>
      </c>
      <c r="E271" s="630" t="s">
        <v>1980</v>
      </c>
      <c r="F271" s="567" t="s">
        <v>1961</v>
      </c>
      <c r="G271" s="567" t="s">
        <v>2282</v>
      </c>
      <c r="H271" s="567" t="s">
        <v>523</v>
      </c>
      <c r="I271" s="567" t="s">
        <v>2177</v>
      </c>
      <c r="J271" s="567" t="s">
        <v>933</v>
      </c>
      <c r="K271" s="567" t="s">
        <v>934</v>
      </c>
      <c r="L271" s="568">
        <v>20.239999999999998</v>
      </c>
      <c r="M271" s="568">
        <v>20.239999999999998</v>
      </c>
      <c r="N271" s="567">
        <v>1</v>
      </c>
      <c r="O271" s="631">
        <v>0.5</v>
      </c>
      <c r="P271" s="568"/>
      <c r="Q271" s="583">
        <v>0</v>
      </c>
      <c r="R271" s="567"/>
      <c r="S271" s="583">
        <v>0</v>
      </c>
      <c r="T271" s="631"/>
      <c r="U271" s="613">
        <v>0</v>
      </c>
    </row>
    <row r="272" spans="1:21" ht="14.4" customHeight="1" x14ac:dyDescent="0.3">
      <c r="A272" s="566">
        <v>50</v>
      </c>
      <c r="B272" s="567" t="s">
        <v>524</v>
      </c>
      <c r="C272" s="567">
        <v>89301501</v>
      </c>
      <c r="D272" s="629" t="s">
        <v>3085</v>
      </c>
      <c r="E272" s="630" t="s">
        <v>1980</v>
      </c>
      <c r="F272" s="567" t="s">
        <v>1961</v>
      </c>
      <c r="G272" s="567" t="s">
        <v>2283</v>
      </c>
      <c r="H272" s="567" t="s">
        <v>523</v>
      </c>
      <c r="I272" s="567" t="s">
        <v>2284</v>
      </c>
      <c r="J272" s="567" t="s">
        <v>2285</v>
      </c>
      <c r="K272" s="567" t="s">
        <v>2286</v>
      </c>
      <c r="L272" s="568">
        <v>144.58000000000001</v>
      </c>
      <c r="M272" s="568">
        <v>144.58000000000001</v>
      </c>
      <c r="N272" s="567">
        <v>1</v>
      </c>
      <c r="O272" s="631">
        <v>0.5</v>
      </c>
      <c r="P272" s="568"/>
      <c r="Q272" s="583">
        <v>0</v>
      </c>
      <c r="R272" s="567"/>
      <c r="S272" s="583">
        <v>0</v>
      </c>
      <c r="T272" s="631"/>
      <c r="U272" s="613">
        <v>0</v>
      </c>
    </row>
    <row r="273" spans="1:21" ht="14.4" customHeight="1" x14ac:dyDescent="0.3">
      <c r="A273" s="566">
        <v>50</v>
      </c>
      <c r="B273" s="567" t="s">
        <v>524</v>
      </c>
      <c r="C273" s="567">
        <v>89301501</v>
      </c>
      <c r="D273" s="629" t="s">
        <v>3085</v>
      </c>
      <c r="E273" s="630" t="s">
        <v>1980</v>
      </c>
      <c r="F273" s="567" t="s">
        <v>1961</v>
      </c>
      <c r="G273" s="567" t="s">
        <v>2019</v>
      </c>
      <c r="H273" s="567" t="s">
        <v>523</v>
      </c>
      <c r="I273" s="567" t="s">
        <v>2021</v>
      </c>
      <c r="J273" s="567" t="s">
        <v>588</v>
      </c>
      <c r="K273" s="567" t="s">
        <v>2022</v>
      </c>
      <c r="L273" s="568">
        <v>0</v>
      </c>
      <c r="M273" s="568">
        <v>0</v>
      </c>
      <c r="N273" s="567">
        <v>1</v>
      </c>
      <c r="O273" s="631">
        <v>0.5</v>
      </c>
      <c r="P273" s="568"/>
      <c r="Q273" s="583"/>
      <c r="R273" s="567"/>
      <c r="S273" s="583">
        <v>0</v>
      </c>
      <c r="T273" s="631"/>
      <c r="U273" s="613">
        <v>0</v>
      </c>
    </row>
    <row r="274" spans="1:21" ht="14.4" customHeight="1" x14ac:dyDescent="0.3">
      <c r="A274" s="566">
        <v>50</v>
      </c>
      <c r="B274" s="567" t="s">
        <v>524</v>
      </c>
      <c r="C274" s="567">
        <v>89301501</v>
      </c>
      <c r="D274" s="629" t="s">
        <v>3085</v>
      </c>
      <c r="E274" s="630" t="s">
        <v>1980</v>
      </c>
      <c r="F274" s="567" t="s">
        <v>1961</v>
      </c>
      <c r="G274" s="567" t="s">
        <v>2019</v>
      </c>
      <c r="H274" s="567" t="s">
        <v>523</v>
      </c>
      <c r="I274" s="567" t="s">
        <v>2023</v>
      </c>
      <c r="J274" s="567" t="s">
        <v>588</v>
      </c>
      <c r="K274" s="567" t="s">
        <v>2024</v>
      </c>
      <c r="L274" s="568">
        <v>0</v>
      </c>
      <c r="M274" s="568">
        <v>0</v>
      </c>
      <c r="N274" s="567">
        <v>1</v>
      </c>
      <c r="O274" s="631">
        <v>1</v>
      </c>
      <c r="P274" s="568"/>
      <c r="Q274" s="583"/>
      <c r="R274" s="567"/>
      <c r="S274" s="583">
        <v>0</v>
      </c>
      <c r="T274" s="631"/>
      <c r="U274" s="613">
        <v>0</v>
      </c>
    </row>
    <row r="275" spans="1:21" ht="14.4" customHeight="1" x14ac:dyDescent="0.3">
      <c r="A275" s="566">
        <v>50</v>
      </c>
      <c r="B275" s="567" t="s">
        <v>524</v>
      </c>
      <c r="C275" s="567">
        <v>89301501</v>
      </c>
      <c r="D275" s="629" t="s">
        <v>3085</v>
      </c>
      <c r="E275" s="630" t="s">
        <v>1980</v>
      </c>
      <c r="F275" s="567" t="s">
        <v>1961</v>
      </c>
      <c r="G275" s="567" t="s">
        <v>2019</v>
      </c>
      <c r="H275" s="567" t="s">
        <v>984</v>
      </c>
      <c r="I275" s="567" t="s">
        <v>1645</v>
      </c>
      <c r="J275" s="567" t="s">
        <v>1101</v>
      </c>
      <c r="K275" s="567" t="s">
        <v>1102</v>
      </c>
      <c r="L275" s="568">
        <v>414.85</v>
      </c>
      <c r="M275" s="568">
        <v>1244.5500000000002</v>
      </c>
      <c r="N275" s="567">
        <v>3</v>
      </c>
      <c r="O275" s="631">
        <v>1.5</v>
      </c>
      <c r="P275" s="568"/>
      <c r="Q275" s="583">
        <v>0</v>
      </c>
      <c r="R275" s="567"/>
      <c r="S275" s="583">
        <v>0</v>
      </c>
      <c r="T275" s="631"/>
      <c r="U275" s="613">
        <v>0</v>
      </c>
    </row>
    <row r="276" spans="1:21" ht="14.4" customHeight="1" x14ac:dyDescent="0.3">
      <c r="A276" s="566">
        <v>50</v>
      </c>
      <c r="B276" s="567" t="s">
        <v>524</v>
      </c>
      <c r="C276" s="567">
        <v>89301501</v>
      </c>
      <c r="D276" s="629" t="s">
        <v>3085</v>
      </c>
      <c r="E276" s="630" t="s">
        <v>1980</v>
      </c>
      <c r="F276" s="567" t="s">
        <v>1961</v>
      </c>
      <c r="G276" s="567" t="s">
        <v>2030</v>
      </c>
      <c r="H276" s="567" t="s">
        <v>523</v>
      </c>
      <c r="I276" s="567" t="s">
        <v>2037</v>
      </c>
      <c r="J276" s="567" t="s">
        <v>953</v>
      </c>
      <c r="K276" s="567" t="s">
        <v>570</v>
      </c>
      <c r="L276" s="568">
        <v>30.65</v>
      </c>
      <c r="M276" s="568">
        <v>30.65</v>
      </c>
      <c r="N276" s="567">
        <v>1</v>
      </c>
      <c r="O276" s="631">
        <v>0.5</v>
      </c>
      <c r="P276" s="568"/>
      <c r="Q276" s="583">
        <v>0</v>
      </c>
      <c r="R276" s="567"/>
      <c r="S276" s="583">
        <v>0</v>
      </c>
      <c r="T276" s="631"/>
      <c r="U276" s="613">
        <v>0</v>
      </c>
    </row>
    <row r="277" spans="1:21" ht="14.4" customHeight="1" x14ac:dyDescent="0.3">
      <c r="A277" s="566">
        <v>50</v>
      </c>
      <c r="B277" s="567" t="s">
        <v>524</v>
      </c>
      <c r="C277" s="567">
        <v>89301501</v>
      </c>
      <c r="D277" s="629" t="s">
        <v>3085</v>
      </c>
      <c r="E277" s="630" t="s">
        <v>1980</v>
      </c>
      <c r="F277" s="567" t="s">
        <v>1961</v>
      </c>
      <c r="G277" s="567" t="s">
        <v>2036</v>
      </c>
      <c r="H277" s="567" t="s">
        <v>523</v>
      </c>
      <c r="I277" s="567" t="s">
        <v>2104</v>
      </c>
      <c r="J277" s="567" t="s">
        <v>2105</v>
      </c>
      <c r="K277" s="567" t="s">
        <v>2106</v>
      </c>
      <c r="L277" s="568">
        <v>12.26</v>
      </c>
      <c r="M277" s="568">
        <v>12.26</v>
      </c>
      <c r="N277" s="567">
        <v>1</v>
      </c>
      <c r="O277" s="631">
        <v>0.5</v>
      </c>
      <c r="P277" s="568">
        <v>12.26</v>
      </c>
      <c r="Q277" s="583">
        <v>1</v>
      </c>
      <c r="R277" s="567">
        <v>1</v>
      </c>
      <c r="S277" s="583">
        <v>1</v>
      </c>
      <c r="T277" s="631">
        <v>0.5</v>
      </c>
      <c r="U277" s="613">
        <v>1</v>
      </c>
    </row>
    <row r="278" spans="1:21" ht="14.4" customHeight="1" x14ac:dyDescent="0.3">
      <c r="A278" s="566">
        <v>50</v>
      </c>
      <c r="B278" s="567" t="s">
        <v>524</v>
      </c>
      <c r="C278" s="567">
        <v>89301501</v>
      </c>
      <c r="D278" s="629" t="s">
        <v>3085</v>
      </c>
      <c r="E278" s="630" t="s">
        <v>1980</v>
      </c>
      <c r="F278" s="567" t="s">
        <v>1961</v>
      </c>
      <c r="G278" s="567" t="s">
        <v>2036</v>
      </c>
      <c r="H278" s="567" t="s">
        <v>523</v>
      </c>
      <c r="I278" s="567" t="s">
        <v>2034</v>
      </c>
      <c r="J278" s="567" t="s">
        <v>2032</v>
      </c>
      <c r="K278" s="567" t="s">
        <v>1806</v>
      </c>
      <c r="L278" s="568">
        <v>0</v>
      </c>
      <c r="M278" s="568">
        <v>0</v>
      </c>
      <c r="N278" s="567">
        <v>1</v>
      </c>
      <c r="O278" s="631">
        <v>0.5</v>
      </c>
      <c r="P278" s="568"/>
      <c r="Q278" s="583"/>
      <c r="R278" s="567"/>
      <c r="S278" s="583">
        <v>0</v>
      </c>
      <c r="T278" s="631"/>
      <c r="U278" s="613">
        <v>0</v>
      </c>
    </row>
    <row r="279" spans="1:21" ht="14.4" customHeight="1" x14ac:dyDescent="0.3">
      <c r="A279" s="566">
        <v>50</v>
      </c>
      <c r="B279" s="567" t="s">
        <v>524</v>
      </c>
      <c r="C279" s="567">
        <v>89301501</v>
      </c>
      <c r="D279" s="629" t="s">
        <v>3085</v>
      </c>
      <c r="E279" s="630" t="s">
        <v>1980</v>
      </c>
      <c r="F279" s="567" t="s">
        <v>1961</v>
      </c>
      <c r="G279" s="567" t="s">
        <v>2038</v>
      </c>
      <c r="H279" s="567" t="s">
        <v>984</v>
      </c>
      <c r="I279" s="567" t="s">
        <v>1591</v>
      </c>
      <c r="J279" s="567" t="s">
        <v>1592</v>
      </c>
      <c r="K279" s="567" t="s">
        <v>1593</v>
      </c>
      <c r="L279" s="568">
        <v>190.48</v>
      </c>
      <c r="M279" s="568">
        <v>190.48</v>
      </c>
      <c r="N279" s="567">
        <v>1</v>
      </c>
      <c r="O279" s="631">
        <v>1</v>
      </c>
      <c r="P279" s="568">
        <v>190.48</v>
      </c>
      <c r="Q279" s="583">
        <v>1</v>
      </c>
      <c r="R279" s="567">
        <v>1</v>
      </c>
      <c r="S279" s="583">
        <v>1</v>
      </c>
      <c r="T279" s="631">
        <v>1</v>
      </c>
      <c r="U279" s="613">
        <v>1</v>
      </c>
    </row>
    <row r="280" spans="1:21" ht="14.4" customHeight="1" x14ac:dyDescent="0.3">
      <c r="A280" s="566">
        <v>50</v>
      </c>
      <c r="B280" s="567" t="s">
        <v>524</v>
      </c>
      <c r="C280" s="567">
        <v>89301501</v>
      </c>
      <c r="D280" s="629" t="s">
        <v>3085</v>
      </c>
      <c r="E280" s="630" t="s">
        <v>1980</v>
      </c>
      <c r="F280" s="567" t="s">
        <v>1961</v>
      </c>
      <c r="G280" s="567" t="s">
        <v>2182</v>
      </c>
      <c r="H280" s="567" t="s">
        <v>523</v>
      </c>
      <c r="I280" s="567" t="s">
        <v>2247</v>
      </c>
      <c r="J280" s="567" t="s">
        <v>703</v>
      </c>
      <c r="K280" s="567" t="s">
        <v>2248</v>
      </c>
      <c r="L280" s="568">
        <v>0</v>
      </c>
      <c r="M280" s="568">
        <v>0</v>
      </c>
      <c r="N280" s="567">
        <v>1</v>
      </c>
      <c r="O280" s="631">
        <v>0.5</v>
      </c>
      <c r="P280" s="568">
        <v>0</v>
      </c>
      <c r="Q280" s="583"/>
      <c r="R280" s="567">
        <v>1</v>
      </c>
      <c r="S280" s="583">
        <v>1</v>
      </c>
      <c r="T280" s="631">
        <v>0.5</v>
      </c>
      <c r="U280" s="613">
        <v>1</v>
      </c>
    </row>
    <row r="281" spans="1:21" ht="14.4" customHeight="1" x14ac:dyDescent="0.3">
      <c r="A281" s="566">
        <v>50</v>
      </c>
      <c r="B281" s="567" t="s">
        <v>524</v>
      </c>
      <c r="C281" s="567">
        <v>89301501</v>
      </c>
      <c r="D281" s="629" t="s">
        <v>3085</v>
      </c>
      <c r="E281" s="630" t="s">
        <v>1980</v>
      </c>
      <c r="F281" s="567" t="s">
        <v>1961</v>
      </c>
      <c r="G281" s="567" t="s">
        <v>2094</v>
      </c>
      <c r="H281" s="567" t="s">
        <v>523</v>
      </c>
      <c r="I281" s="567" t="s">
        <v>2249</v>
      </c>
      <c r="J281" s="567" t="s">
        <v>596</v>
      </c>
      <c r="K281" s="567" t="s">
        <v>967</v>
      </c>
      <c r="L281" s="568">
        <v>0</v>
      </c>
      <c r="M281" s="568">
        <v>0</v>
      </c>
      <c r="N281" s="567">
        <v>1</v>
      </c>
      <c r="O281" s="631">
        <v>0.5</v>
      </c>
      <c r="P281" s="568">
        <v>0</v>
      </c>
      <c r="Q281" s="583"/>
      <c r="R281" s="567">
        <v>1</v>
      </c>
      <c r="S281" s="583">
        <v>1</v>
      </c>
      <c r="T281" s="631">
        <v>0.5</v>
      </c>
      <c r="U281" s="613">
        <v>1</v>
      </c>
    </row>
    <row r="282" spans="1:21" ht="14.4" customHeight="1" x14ac:dyDescent="0.3">
      <c r="A282" s="566">
        <v>50</v>
      </c>
      <c r="B282" s="567" t="s">
        <v>524</v>
      </c>
      <c r="C282" s="567">
        <v>89301501</v>
      </c>
      <c r="D282" s="629" t="s">
        <v>3085</v>
      </c>
      <c r="E282" s="630" t="s">
        <v>1980</v>
      </c>
      <c r="F282" s="567" t="s">
        <v>1961</v>
      </c>
      <c r="G282" s="567" t="s">
        <v>2287</v>
      </c>
      <c r="H282" s="567" t="s">
        <v>523</v>
      </c>
      <c r="I282" s="567" t="s">
        <v>2288</v>
      </c>
      <c r="J282" s="567" t="s">
        <v>2289</v>
      </c>
      <c r="K282" s="567" t="s">
        <v>2290</v>
      </c>
      <c r="L282" s="568">
        <v>28.74</v>
      </c>
      <c r="M282" s="568">
        <v>28.74</v>
      </c>
      <c r="N282" s="567">
        <v>1</v>
      </c>
      <c r="O282" s="631">
        <v>0.5</v>
      </c>
      <c r="P282" s="568"/>
      <c r="Q282" s="583">
        <v>0</v>
      </c>
      <c r="R282" s="567"/>
      <c r="S282" s="583">
        <v>0</v>
      </c>
      <c r="T282" s="631"/>
      <c r="U282" s="613">
        <v>0</v>
      </c>
    </row>
    <row r="283" spans="1:21" ht="14.4" customHeight="1" x14ac:dyDescent="0.3">
      <c r="A283" s="566">
        <v>50</v>
      </c>
      <c r="B283" s="567" t="s">
        <v>524</v>
      </c>
      <c r="C283" s="567">
        <v>89301501</v>
      </c>
      <c r="D283" s="629" t="s">
        <v>3085</v>
      </c>
      <c r="E283" s="630" t="s">
        <v>1980</v>
      </c>
      <c r="F283" s="567" t="s">
        <v>1961</v>
      </c>
      <c r="G283" s="567" t="s">
        <v>2046</v>
      </c>
      <c r="H283" s="567" t="s">
        <v>523</v>
      </c>
      <c r="I283" s="567" t="s">
        <v>1688</v>
      </c>
      <c r="J283" s="567" t="s">
        <v>575</v>
      </c>
      <c r="K283" s="567" t="s">
        <v>551</v>
      </c>
      <c r="L283" s="568">
        <v>101.15</v>
      </c>
      <c r="M283" s="568">
        <v>101.15</v>
      </c>
      <c r="N283" s="567">
        <v>1</v>
      </c>
      <c r="O283" s="631">
        <v>0.5</v>
      </c>
      <c r="P283" s="568"/>
      <c r="Q283" s="583">
        <v>0</v>
      </c>
      <c r="R283" s="567"/>
      <c r="S283" s="583">
        <v>0</v>
      </c>
      <c r="T283" s="631"/>
      <c r="U283" s="613">
        <v>0</v>
      </c>
    </row>
    <row r="284" spans="1:21" ht="14.4" customHeight="1" x14ac:dyDescent="0.3">
      <c r="A284" s="566">
        <v>50</v>
      </c>
      <c r="B284" s="567" t="s">
        <v>524</v>
      </c>
      <c r="C284" s="567">
        <v>89301501</v>
      </c>
      <c r="D284" s="629" t="s">
        <v>3085</v>
      </c>
      <c r="E284" s="630" t="s">
        <v>1980</v>
      </c>
      <c r="F284" s="567" t="s">
        <v>1961</v>
      </c>
      <c r="G284" s="567" t="s">
        <v>2051</v>
      </c>
      <c r="H284" s="567" t="s">
        <v>523</v>
      </c>
      <c r="I284" s="567" t="s">
        <v>2052</v>
      </c>
      <c r="J284" s="567" t="s">
        <v>2053</v>
      </c>
      <c r="K284" s="567" t="s">
        <v>2054</v>
      </c>
      <c r="L284" s="568">
        <v>0</v>
      </c>
      <c r="M284" s="568">
        <v>0</v>
      </c>
      <c r="N284" s="567">
        <v>1</v>
      </c>
      <c r="O284" s="631">
        <v>0.5</v>
      </c>
      <c r="P284" s="568">
        <v>0</v>
      </c>
      <c r="Q284" s="583"/>
      <c r="R284" s="567">
        <v>1</v>
      </c>
      <c r="S284" s="583">
        <v>1</v>
      </c>
      <c r="T284" s="631">
        <v>0.5</v>
      </c>
      <c r="U284" s="613">
        <v>1</v>
      </c>
    </row>
    <row r="285" spans="1:21" ht="14.4" customHeight="1" x14ac:dyDescent="0.3">
      <c r="A285" s="566">
        <v>50</v>
      </c>
      <c r="B285" s="567" t="s">
        <v>524</v>
      </c>
      <c r="C285" s="567">
        <v>89301501</v>
      </c>
      <c r="D285" s="629" t="s">
        <v>3085</v>
      </c>
      <c r="E285" s="630" t="s">
        <v>1980</v>
      </c>
      <c r="F285" s="567" t="s">
        <v>1961</v>
      </c>
      <c r="G285" s="567" t="s">
        <v>2191</v>
      </c>
      <c r="H285" s="567" t="s">
        <v>523</v>
      </c>
      <c r="I285" s="567" t="s">
        <v>2192</v>
      </c>
      <c r="J285" s="567" t="s">
        <v>660</v>
      </c>
      <c r="K285" s="567" t="s">
        <v>2194</v>
      </c>
      <c r="L285" s="568">
        <v>101.69</v>
      </c>
      <c r="M285" s="568">
        <v>101.69</v>
      </c>
      <c r="N285" s="567">
        <v>1</v>
      </c>
      <c r="O285" s="631">
        <v>1</v>
      </c>
      <c r="P285" s="568">
        <v>101.69</v>
      </c>
      <c r="Q285" s="583">
        <v>1</v>
      </c>
      <c r="R285" s="567">
        <v>1</v>
      </c>
      <c r="S285" s="583">
        <v>1</v>
      </c>
      <c r="T285" s="631">
        <v>1</v>
      </c>
      <c r="U285" s="613">
        <v>1</v>
      </c>
    </row>
    <row r="286" spans="1:21" ht="14.4" customHeight="1" x14ac:dyDescent="0.3">
      <c r="A286" s="566">
        <v>50</v>
      </c>
      <c r="B286" s="567" t="s">
        <v>524</v>
      </c>
      <c r="C286" s="567">
        <v>89301501</v>
      </c>
      <c r="D286" s="629" t="s">
        <v>3085</v>
      </c>
      <c r="E286" s="630" t="s">
        <v>1980</v>
      </c>
      <c r="F286" s="567" t="s">
        <v>1961</v>
      </c>
      <c r="G286" s="567" t="s">
        <v>2059</v>
      </c>
      <c r="H286" s="567" t="s">
        <v>984</v>
      </c>
      <c r="I286" s="567" t="s">
        <v>2291</v>
      </c>
      <c r="J286" s="567" t="s">
        <v>2292</v>
      </c>
      <c r="K286" s="567" t="s">
        <v>1087</v>
      </c>
      <c r="L286" s="568">
        <v>262.41000000000003</v>
      </c>
      <c r="M286" s="568">
        <v>262.41000000000003</v>
      </c>
      <c r="N286" s="567">
        <v>1</v>
      </c>
      <c r="O286" s="631">
        <v>0.5</v>
      </c>
      <c r="P286" s="568"/>
      <c r="Q286" s="583">
        <v>0</v>
      </c>
      <c r="R286" s="567"/>
      <c r="S286" s="583">
        <v>0</v>
      </c>
      <c r="T286" s="631"/>
      <c r="U286" s="613">
        <v>0</v>
      </c>
    </row>
    <row r="287" spans="1:21" ht="14.4" customHeight="1" x14ac:dyDescent="0.3">
      <c r="A287" s="566">
        <v>50</v>
      </c>
      <c r="B287" s="567" t="s">
        <v>524</v>
      </c>
      <c r="C287" s="567">
        <v>89301501</v>
      </c>
      <c r="D287" s="629" t="s">
        <v>3085</v>
      </c>
      <c r="E287" s="630" t="s">
        <v>1980</v>
      </c>
      <c r="F287" s="567" t="s">
        <v>1961</v>
      </c>
      <c r="G287" s="567" t="s">
        <v>2059</v>
      </c>
      <c r="H287" s="567" t="s">
        <v>984</v>
      </c>
      <c r="I287" s="567" t="s">
        <v>1721</v>
      </c>
      <c r="J287" s="567" t="s">
        <v>1083</v>
      </c>
      <c r="K287" s="567" t="s">
        <v>582</v>
      </c>
      <c r="L287" s="568">
        <v>349.77</v>
      </c>
      <c r="M287" s="568">
        <v>349.77</v>
      </c>
      <c r="N287" s="567">
        <v>1</v>
      </c>
      <c r="O287" s="631">
        <v>0.5</v>
      </c>
      <c r="P287" s="568"/>
      <c r="Q287" s="583">
        <v>0</v>
      </c>
      <c r="R287" s="567"/>
      <c r="S287" s="583">
        <v>0</v>
      </c>
      <c r="T287" s="631"/>
      <c r="U287" s="613">
        <v>0</v>
      </c>
    </row>
    <row r="288" spans="1:21" ht="14.4" customHeight="1" x14ac:dyDescent="0.3">
      <c r="A288" s="566">
        <v>50</v>
      </c>
      <c r="B288" s="567" t="s">
        <v>524</v>
      </c>
      <c r="C288" s="567">
        <v>89301501</v>
      </c>
      <c r="D288" s="629" t="s">
        <v>3085</v>
      </c>
      <c r="E288" s="630" t="s">
        <v>1980</v>
      </c>
      <c r="F288" s="567" t="s">
        <v>1961</v>
      </c>
      <c r="G288" s="567" t="s">
        <v>2059</v>
      </c>
      <c r="H288" s="567" t="s">
        <v>984</v>
      </c>
      <c r="I288" s="567" t="s">
        <v>1722</v>
      </c>
      <c r="J288" s="567" t="s">
        <v>1084</v>
      </c>
      <c r="K288" s="567" t="s">
        <v>1085</v>
      </c>
      <c r="L288" s="568">
        <v>466.46</v>
      </c>
      <c r="M288" s="568">
        <v>466.46</v>
      </c>
      <c r="N288" s="567">
        <v>1</v>
      </c>
      <c r="O288" s="631">
        <v>0.5</v>
      </c>
      <c r="P288" s="568">
        <v>466.46</v>
      </c>
      <c r="Q288" s="583">
        <v>1</v>
      </c>
      <c r="R288" s="567">
        <v>1</v>
      </c>
      <c r="S288" s="583">
        <v>1</v>
      </c>
      <c r="T288" s="631">
        <v>0.5</v>
      </c>
      <c r="U288" s="613">
        <v>1</v>
      </c>
    </row>
    <row r="289" spans="1:21" ht="14.4" customHeight="1" x14ac:dyDescent="0.3">
      <c r="A289" s="566">
        <v>50</v>
      </c>
      <c r="B289" s="567" t="s">
        <v>524</v>
      </c>
      <c r="C289" s="567">
        <v>89301501</v>
      </c>
      <c r="D289" s="629" t="s">
        <v>3085</v>
      </c>
      <c r="E289" s="630" t="s">
        <v>1980</v>
      </c>
      <c r="F289" s="567" t="s">
        <v>1961</v>
      </c>
      <c r="G289" s="567" t="s">
        <v>2059</v>
      </c>
      <c r="H289" s="567" t="s">
        <v>523</v>
      </c>
      <c r="I289" s="567" t="s">
        <v>2293</v>
      </c>
      <c r="J289" s="567" t="s">
        <v>2061</v>
      </c>
      <c r="K289" s="567" t="s">
        <v>582</v>
      </c>
      <c r="L289" s="568">
        <v>0</v>
      </c>
      <c r="M289" s="568">
        <v>0</v>
      </c>
      <c r="N289" s="567">
        <v>1</v>
      </c>
      <c r="O289" s="631">
        <v>0.5</v>
      </c>
      <c r="P289" s="568"/>
      <c r="Q289" s="583"/>
      <c r="R289" s="567"/>
      <c r="S289" s="583">
        <v>0</v>
      </c>
      <c r="T289" s="631"/>
      <c r="U289" s="613">
        <v>0</v>
      </c>
    </row>
    <row r="290" spans="1:21" ht="14.4" customHeight="1" x14ac:dyDescent="0.3">
      <c r="A290" s="566">
        <v>50</v>
      </c>
      <c r="B290" s="567" t="s">
        <v>524</v>
      </c>
      <c r="C290" s="567">
        <v>89301501</v>
      </c>
      <c r="D290" s="629" t="s">
        <v>3085</v>
      </c>
      <c r="E290" s="630" t="s">
        <v>1980</v>
      </c>
      <c r="F290" s="567" t="s">
        <v>1961</v>
      </c>
      <c r="G290" s="567" t="s">
        <v>2112</v>
      </c>
      <c r="H290" s="567" t="s">
        <v>523</v>
      </c>
      <c r="I290" s="567" t="s">
        <v>2202</v>
      </c>
      <c r="J290" s="567" t="s">
        <v>877</v>
      </c>
      <c r="K290" s="567" t="s">
        <v>2203</v>
      </c>
      <c r="L290" s="568">
        <v>112.13</v>
      </c>
      <c r="M290" s="568">
        <v>112.13</v>
      </c>
      <c r="N290" s="567">
        <v>1</v>
      </c>
      <c r="O290" s="631">
        <v>0.5</v>
      </c>
      <c r="P290" s="568"/>
      <c r="Q290" s="583">
        <v>0</v>
      </c>
      <c r="R290" s="567"/>
      <c r="S290" s="583">
        <v>0</v>
      </c>
      <c r="T290" s="631"/>
      <c r="U290" s="613">
        <v>0</v>
      </c>
    </row>
    <row r="291" spans="1:21" ht="14.4" customHeight="1" x14ac:dyDescent="0.3">
      <c r="A291" s="566">
        <v>50</v>
      </c>
      <c r="B291" s="567" t="s">
        <v>524</v>
      </c>
      <c r="C291" s="567">
        <v>89301501</v>
      </c>
      <c r="D291" s="629" t="s">
        <v>3085</v>
      </c>
      <c r="E291" s="630" t="s">
        <v>1980</v>
      </c>
      <c r="F291" s="567" t="s">
        <v>1961</v>
      </c>
      <c r="G291" s="567" t="s">
        <v>2115</v>
      </c>
      <c r="H291" s="567" t="s">
        <v>523</v>
      </c>
      <c r="I291" s="567" t="s">
        <v>2116</v>
      </c>
      <c r="J291" s="567" t="s">
        <v>1138</v>
      </c>
      <c r="K291" s="567" t="s">
        <v>2117</v>
      </c>
      <c r="L291" s="568">
        <v>38.99</v>
      </c>
      <c r="M291" s="568">
        <v>38.99</v>
      </c>
      <c r="N291" s="567">
        <v>1</v>
      </c>
      <c r="O291" s="631">
        <v>1</v>
      </c>
      <c r="P291" s="568"/>
      <c r="Q291" s="583">
        <v>0</v>
      </c>
      <c r="R291" s="567"/>
      <c r="S291" s="583">
        <v>0</v>
      </c>
      <c r="T291" s="631"/>
      <c r="U291" s="613">
        <v>0</v>
      </c>
    </row>
    <row r="292" spans="1:21" ht="14.4" customHeight="1" x14ac:dyDescent="0.3">
      <c r="A292" s="566">
        <v>50</v>
      </c>
      <c r="B292" s="567" t="s">
        <v>524</v>
      </c>
      <c r="C292" s="567">
        <v>89301501</v>
      </c>
      <c r="D292" s="629" t="s">
        <v>3085</v>
      </c>
      <c r="E292" s="630" t="s">
        <v>1980</v>
      </c>
      <c r="F292" s="567" t="s">
        <v>1961</v>
      </c>
      <c r="G292" s="567" t="s">
        <v>2065</v>
      </c>
      <c r="H292" s="567" t="s">
        <v>523</v>
      </c>
      <c r="I292" s="567" t="s">
        <v>2294</v>
      </c>
      <c r="J292" s="567" t="s">
        <v>2295</v>
      </c>
      <c r="K292" s="567" t="s">
        <v>2296</v>
      </c>
      <c r="L292" s="568">
        <v>100.63</v>
      </c>
      <c r="M292" s="568">
        <v>100.63</v>
      </c>
      <c r="N292" s="567">
        <v>1</v>
      </c>
      <c r="O292" s="631">
        <v>1</v>
      </c>
      <c r="P292" s="568"/>
      <c r="Q292" s="583">
        <v>0</v>
      </c>
      <c r="R292" s="567"/>
      <c r="S292" s="583">
        <v>0</v>
      </c>
      <c r="T292" s="631"/>
      <c r="U292" s="613">
        <v>0</v>
      </c>
    </row>
    <row r="293" spans="1:21" ht="14.4" customHeight="1" x14ac:dyDescent="0.3">
      <c r="A293" s="566">
        <v>50</v>
      </c>
      <c r="B293" s="567" t="s">
        <v>524</v>
      </c>
      <c r="C293" s="567">
        <v>89301501</v>
      </c>
      <c r="D293" s="629" t="s">
        <v>3085</v>
      </c>
      <c r="E293" s="630" t="s">
        <v>1980</v>
      </c>
      <c r="F293" s="567" t="s">
        <v>1961</v>
      </c>
      <c r="G293" s="567" t="s">
        <v>2297</v>
      </c>
      <c r="H293" s="567" t="s">
        <v>984</v>
      </c>
      <c r="I293" s="567" t="s">
        <v>2298</v>
      </c>
      <c r="J293" s="567" t="s">
        <v>2299</v>
      </c>
      <c r="K293" s="567" t="s">
        <v>2300</v>
      </c>
      <c r="L293" s="568">
        <v>49.12</v>
      </c>
      <c r="M293" s="568">
        <v>49.12</v>
      </c>
      <c r="N293" s="567">
        <v>1</v>
      </c>
      <c r="O293" s="631">
        <v>0.5</v>
      </c>
      <c r="P293" s="568"/>
      <c r="Q293" s="583">
        <v>0</v>
      </c>
      <c r="R293" s="567"/>
      <c r="S293" s="583">
        <v>0</v>
      </c>
      <c r="T293" s="631"/>
      <c r="U293" s="613">
        <v>0</v>
      </c>
    </row>
    <row r="294" spans="1:21" ht="14.4" customHeight="1" x14ac:dyDescent="0.3">
      <c r="A294" s="566">
        <v>50</v>
      </c>
      <c r="B294" s="567" t="s">
        <v>524</v>
      </c>
      <c r="C294" s="567">
        <v>89301501</v>
      </c>
      <c r="D294" s="629" t="s">
        <v>3085</v>
      </c>
      <c r="E294" s="630" t="s">
        <v>1980</v>
      </c>
      <c r="F294" s="567" t="s">
        <v>1961</v>
      </c>
      <c r="G294" s="567" t="s">
        <v>2301</v>
      </c>
      <c r="H294" s="567" t="s">
        <v>523</v>
      </c>
      <c r="I294" s="567" t="s">
        <v>2302</v>
      </c>
      <c r="J294" s="567" t="s">
        <v>2303</v>
      </c>
      <c r="K294" s="567" t="s">
        <v>2304</v>
      </c>
      <c r="L294" s="568">
        <v>226.23</v>
      </c>
      <c r="M294" s="568">
        <v>226.23</v>
      </c>
      <c r="N294" s="567">
        <v>1</v>
      </c>
      <c r="O294" s="631">
        <v>0.5</v>
      </c>
      <c r="P294" s="568"/>
      <c r="Q294" s="583">
        <v>0</v>
      </c>
      <c r="R294" s="567"/>
      <c r="S294" s="583">
        <v>0</v>
      </c>
      <c r="T294" s="631"/>
      <c r="U294" s="613">
        <v>0</v>
      </c>
    </row>
    <row r="295" spans="1:21" ht="14.4" customHeight="1" x14ac:dyDescent="0.3">
      <c r="A295" s="566">
        <v>50</v>
      </c>
      <c r="B295" s="567" t="s">
        <v>524</v>
      </c>
      <c r="C295" s="567">
        <v>89301501</v>
      </c>
      <c r="D295" s="629" t="s">
        <v>3085</v>
      </c>
      <c r="E295" s="630" t="s">
        <v>1980</v>
      </c>
      <c r="F295" s="567" t="s">
        <v>1961</v>
      </c>
      <c r="G295" s="567" t="s">
        <v>2073</v>
      </c>
      <c r="H295" s="567" t="s">
        <v>523</v>
      </c>
      <c r="I295" s="567" t="s">
        <v>2212</v>
      </c>
      <c r="J295" s="567" t="s">
        <v>2213</v>
      </c>
      <c r="K295" s="567" t="s">
        <v>1095</v>
      </c>
      <c r="L295" s="568">
        <v>193.14</v>
      </c>
      <c r="M295" s="568">
        <v>193.14</v>
      </c>
      <c r="N295" s="567">
        <v>1</v>
      </c>
      <c r="O295" s="631">
        <v>0.5</v>
      </c>
      <c r="P295" s="568"/>
      <c r="Q295" s="583">
        <v>0</v>
      </c>
      <c r="R295" s="567"/>
      <c r="S295" s="583">
        <v>0</v>
      </c>
      <c r="T295" s="631"/>
      <c r="U295" s="613">
        <v>0</v>
      </c>
    </row>
    <row r="296" spans="1:21" ht="14.4" customHeight="1" x14ac:dyDescent="0.3">
      <c r="A296" s="566">
        <v>50</v>
      </c>
      <c r="B296" s="567" t="s">
        <v>524</v>
      </c>
      <c r="C296" s="567">
        <v>89301501</v>
      </c>
      <c r="D296" s="629" t="s">
        <v>3085</v>
      </c>
      <c r="E296" s="630" t="s">
        <v>1981</v>
      </c>
      <c r="F296" s="567" t="s">
        <v>1961</v>
      </c>
      <c r="G296" s="567" t="s">
        <v>1982</v>
      </c>
      <c r="H296" s="567" t="s">
        <v>984</v>
      </c>
      <c r="I296" s="567" t="s">
        <v>1651</v>
      </c>
      <c r="J296" s="567" t="s">
        <v>995</v>
      </c>
      <c r="K296" s="567" t="s">
        <v>1652</v>
      </c>
      <c r="L296" s="568">
        <v>121.16</v>
      </c>
      <c r="M296" s="568">
        <v>242.32</v>
      </c>
      <c r="N296" s="567">
        <v>2</v>
      </c>
      <c r="O296" s="631">
        <v>1.5</v>
      </c>
      <c r="P296" s="568">
        <v>121.16</v>
      </c>
      <c r="Q296" s="583">
        <v>0.5</v>
      </c>
      <c r="R296" s="567">
        <v>1</v>
      </c>
      <c r="S296" s="583">
        <v>0.5</v>
      </c>
      <c r="T296" s="631">
        <v>0.5</v>
      </c>
      <c r="U296" s="613">
        <v>0.33333333333333331</v>
      </c>
    </row>
    <row r="297" spans="1:21" ht="14.4" customHeight="1" x14ac:dyDescent="0.3">
      <c r="A297" s="566">
        <v>50</v>
      </c>
      <c r="B297" s="567" t="s">
        <v>524</v>
      </c>
      <c r="C297" s="567">
        <v>89301501</v>
      </c>
      <c r="D297" s="629" t="s">
        <v>3085</v>
      </c>
      <c r="E297" s="630" t="s">
        <v>1981</v>
      </c>
      <c r="F297" s="567" t="s">
        <v>1961</v>
      </c>
      <c r="G297" s="567" t="s">
        <v>2305</v>
      </c>
      <c r="H297" s="567" t="s">
        <v>984</v>
      </c>
      <c r="I297" s="567" t="s">
        <v>1745</v>
      </c>
      <c r="J297" s="567" t="s">
        <v>1746</v>
      </c>
      <c r="K297" s="567" t="s">
        <v>1747</v>
      </c>
      <c r="L297" s="568">
        <v>333.31</v>
      </c>
      <c r="M297" s="568">
        <v>666.62</v>
      </c>
      <c r="N297" s="567">
        <v>2</v>
      </c>
      <c r="O297" s="631">
        <v>1</v>
      </c>
      <c r="P297" s="568"/>
      <c r="Q297" s="583">
        <v>0</v>
      </c>
      <c r="R297" s="567"/>
      <c r="S297" s="583">
        <v>0</v>
      </c>
      <c r="T297" s="631"/>
      <c r="U297" s="613">
        <v>0</v>
      </c>
    </row>
    <row r="298" spans="1:21" ht="14.4" customHeight="1" x14ac:dyDescent="0.3">
      <c r="A298" s="566">
        <v>50</v>
      </c>
      <c r="B298" s="567" t="s">
        <v>524</v>
      </c>
      <c r="C298" s="567">
        <v>89301501</v>
      </c>
      <c r="D298" s="629" t="s">
        <v>3085</v>
      </c>
      <c r="E298" s="630" t="s">
        <v>1981</v>
      </c>
      <c r="F298" s="567" t="s">
        <v>1961</v>
      </c>
      <c r="G298" s="567" t="s">
        <v>2169</v>
      </c>
      <c r="H298" s="567" t="s">
        <v>984</v>
      </c>
      <c r="I298" s="567" t="s">
        <v>1745</v>
      </c>
      <c r="J298" s="567" t="s">
        <v>1746</v>
      </c>
      <c r="K298" s="567" t="s">
        <v>1747</v>
      </c>
      <c r="L298" s="568">
        <v>333.31</v>
      </c>
      <c r="M298" s="568">
        <v>333.31</v>
      </c>
      <c r="N298" s="567">
        <v>1</v>
      </c>
      <c r="O298" s="631">
        <v>1</v>
      </c>
      <c r="P298" s="568"/>
      <c r="Q298" s="583">
        <v>0</v>
      </c>
      <c r="R298" s="567"/>
      <c r="S298" s="583">
        <v>0</v>
      </c>
      <c r="T298" s="631"/>
      <c r="U298" s="613">
        <v>0</v>
      </c>
    </row>
    <row r="299" spans="1:21" ht="14.4" customHeight="1" x14ac:dyDescent="0.3">
      <c r="A299" s="566">
        <v>50</v>
      </c>
      <c r="B299" s="567" t="s">
        <v>524</v>
      </c>
      <c r="C299" s="567">
        <v>89301501</v>
      </c>
      <c r="D299" s="629" t="s">
        <v>3085</v>
      </c>
      <c r="E299" s="630" t="s">
        <v>1981</v>
      </c>
      <c r="F299" s="567" t="s">
        <v>1961</v>
      </c>
      <c r="G299" s="567" t="s">
        <v>1989</v>
      </c>
      <c r="H299" s="567" t="s">
        <v>523</v>
      </c>
      <c r="I299" s="567" t="s">
        <v>2306</v>
      </c>
      <c r="J299" s="567" t="s">
        <v>2307</v>
      </c>
      <c r="K299" s="567" t="s">
        <v>1044</v>
      </c>
      <c r="L299" s="568">
        <v>0</v>
      </c>
      <c r="M299" s="568">
        <v>0</v>
      </c>
      <c r="N299" s="567">
        <v>1</v>
      </c>
      <c r="O299" s="631">
        <v>0.5</v>
      </c>
      <c r="P299" s="568"/>
      <c r="Q299" s="583"/>
      <c r="R299" s="567"/>
      <c r="S299" s="583">
        <v>0</v>
      </c>
      <c r="T299" s="631"/>
      <c r="U299" s="613">
        <v>0</v>
      </c>
    </row>
    <row r="300" spans="1:21" ht="14.4" customHeight="1" x14ac:dyDescent="0.3">
      <c r="A300" s="566">
        <v>50</v>
      </c>
      <c r="B300" s="567" t="s">
        <v>524</v>
      </c>
      <c r="C300" s="567">
        <v>89301501</v>
      </c>
      <c r="D300" s="629" t="s">
        <v>3085</v>
      </c>
      <c r="E300" s="630" t="s">
        <v>1981</v>
      </c>
      <c r="F300" s="567" t="s">
        <v>1961</v>
      </c>
      <c r="G300" s="567" t="s">
        <v>1989</v>
      </c>
      <c r="H300" s="567" t="s">
        <v>523</v>
      </c>
      <c r="I300" s="567" t="s">
        <v>2308</v>
      </c>
      <c r="J300" s="567" t="s">
        <v>1998</v>
      </c>
      <c r="K300" s="567" t="s">
        <v>2155</v>
      </c>
      <c r="L300" s="568">
        <v>787.03</v>
      </c>
      <c r="M300" s="568">
        <v>787.03</v>
      </c>
      <c r="N300" s="567">
        <v>1</v>
      </c>
      <c r="O300" s="631">
        <v>0.5</v>
      </c>
      <c r="P300" s="568">
        <v>787.03</v>
      </c>
      <c r="Q300" s="583">
        <v>1</v>
      </c>
      <c r="R300" s="567">
        <v>1</v>
      </c>
      <c r="S300" s="583">
        <v>1</v>
      </c>
      <c r="T300" s="631">
        <v>0.5</v>
      </c>
      <c r="U300" s="613">
        <v>1</v>
      </c>
    </row>
    <row r="301" spans="1:21" ht="14.4" customHeight="1" x14ac:dyDescent="0.3">
      <c r="A301" s="566">
        <v>50</v>
      </c>
      <c r="B301" s="567" t="s">
        <v>524</v>
      </c>
      <c r="C301" s="567">
        <v>89301501</v>
      </c>
      <c r="D301" s="629" t="s">
        <v>3085</v>
      </c>
      <c r="E301" s="630" t="s">
        <v>1981</v>
      </c>
      <c r="F301" s="567" t="s">
        <v>1961</v>
      </c>
      <c r="G301" s="567" t="s">
        <v>1989</v>
      </c>
      <c r="H301" s="567" t="s">
        <v>523</v>
      </c>
      <c r="I301" s="567" t="s">
        <v>1995</v>
      </c>
      <c r="J301" s="567" t="s">
        <v>1073</v>
      </c>
      <c r="K301" s="567" t="s">
        <v>1996</v>
      </c>
      <c r="L301" s="568">
        <v>0</v>
      </c>
      <c r="M301" s="568">
        <v>0</v>
      </c>
      <c r="N301" s="567">
        <v>1</v>
      </c>
      <c r="O301" s="631">
        <v>0.5</v>
      </c>
      <c r="P301" s="568"/>
      <c r="Q301" s="583"/>
      <c r="R301" s="567"/>
      <c r="S301" s="583">
        <v>0</v>
      </c>
      <c r="T301" s="631"/>
      <c r="U301" s="613">
        <v>0</v>
      </c>
    </row>
    <row r="302" spans="1:21" ht="14.4" customHeight="1" x14ac:dyDescent="0.3">
      <c r="A302" s="566">
        <v>50</v>
      </c>
      <c r="B302" s="567" t="s">
        <v>524</v>
      </c>
      <c r="C302" s="567">
        <v>89301501</v>
      </c>
      <c r="D302" s="629" t="s">
        <v>3085</v>
      </c>
      <c r="E302" s="630" t="s">
        <v>1981</v>
      </c>
      <c r="F302" s="567" t="s">
        <v>1961</v>
      </c>
      <c r="G302" s="567" t="s">
        <v>1999</v>
      </c>
      <c r="H302" s="567" t="s">
        <v>523</v>
      </c>
      <c r="I302" s="567" t="s">
        <v>2085</v>
      </c>
      <c r="J302" s="567" t="s">
        <v>1038</v>
      </c>
      <c r="K302" s="567" t="s">
        <v>2086</v>
      </c>
      <c r="L302" s="568">
        <v>0</v>
      </c>
      <c r="M302" s="568">
        <v>0</v>
      </c>
      <c r="N302" s="567">
        <v>1</v>
      </c>
      <c r="O302" s="631">
        <v>0.5</v>
      </c>
      <c r="P302" s="568"/>
      <c r="Q302" s="583"/>
      <c r="R302" s="567"/>
      <c r="S302" s="583">
        <v>0</v>
      </c>
      <c r="T302" s="631"/>
      <c r="U302" s="613">
        <v>0</v>
      </c>
    </row>
    <row r="303" spans="1:21" ht="14.4" customHeight="1" x14ac:dyDescent="0.3">
      <c r="A303" s="566">
        <v>50</v>
      </c>
      <c r="B303" s="567" t="s">
        <v>524</v>
      </c>
      <c r="C303" s="567">
        <v>89301501</v>
      </c>
      <c r="D303" s="629" t="s">
        <v>3085</v>
      </c>
      <c r="E303" s="630" t="s">
        <v>1981</v>
      </c>
      <c r="F303" s="567" t="s">
        <v>1961</v>
      </c>
      <c r="G303" s="567" t="s">
        <v>1999</v>
      </c>
      <c r="H303" s="567" t="s">
        <v>523</v>
      </c>
      <c r="I303" s="567" t="s">
        <v>1671</v>
      </c>
      <c r="J303" s="567" t="s">
        <v>1672</v>
      </c>
      <c r="K303" s="567" t="s">
        <v>1673</v>
      </c>
      <c r="L303" s="568">
        <v>31.43</v>
      </c>
      <c r="M303" s="568">
        <v>62.86</v>
      </c>
      <c r="N303" s="567">
        <v>2</v>
      </c>
      <c r="O303" s="631">
        <v>0.5</v>
      </c>
      <c r="P303" s="568">
        <v>62.86</v>
      </c>
      <c r="Q303" s="583">
        <v>1</v>
      </c>
      <c r="R303" s="567">
        <v>2</v>
      </c>
      <c r="S303" s="583">
        <v>1</v>
      </c>
      <c r="T303" s="631">
        <v>0.5</v>
      </c>
      <c r="U303" s="613">
        <v>1</v>
      </c>
    </row>
    <row r="304" spans="1:21" ht="14.4" customHeight="1" x14ac:dyDescent="0.3">
      <c r="A304" s="566">
        <v>50</v>
      </c>
      <c r="B304" s="567" t="s">
        <v>524</v>
      </c>
      <c r="C304" s="567">
        <v>89301501</v>
      </c>
      <c r="D304" s="629" t="s">
        <v>3085</v>
      </c>
      <c r="E304" s="630" t="s">
        <v>1981</v>
      </c>
      <c r="F304" s="567" t="s">
        <v>1961</v>
      </c>
      <c r="G304" s="567" t="s">
        <v>1999</v>
      </c>
      <c r="H304" s="567" t="s">
        <v>523</v>
      </c>
      <c r="I304" s="567" t="s">
        <v>2309</v>
      </c>
      <c r="J304" s="567" t="s">
        <v>1672</v>
      </c>
      <c r="K304" s="567" t="s">
        <v>2310</v>
      </c>
      <c r="L304" s="568">
        <v>0</v>
      </c>
      <c r="M304" s="568">
        <v>0</v>
      </c>
      <c r="N304" s="567">
        <v>1</v>
      </c>
      <c r="O304" s="631">
        <v>0.5</v>
      </c>
      <c r="P304" s="568"/>
      <c r="Q304" s="583"/>
      <c r="R304" s="567"/>
      <c r="S304" s="583">
        <v>0</v>
      </c>
      <c r="T304" s="631"/>
      <c r="U304" s="613">
        <v>0</v>
      </c>
    </row>
    <row r="305" spans="1:21" ht="14.4" customHeight="1" x14ac:dyDescent="0.3">
      <c r="A305" s="566">
        <v>50</v>
      </c>
      <c r="B305" s="567" t="s">
        <v>524</v>
      </c>
      <c r="C305" s="567">
        <v>89301501</v>
      </c>
      <c r="D305" s="629" t="s">
        <v>3085</v>
      </c>
      <c r="E305" s="630" t="s">
        <v>1981</v>
      </c>
      <c r="F305" s="567" t="s">
        <v>1961</v>
      </c>
      <c r="G305" s="567" t="s">
        <v>1999</v>
      </c>
      <c r="H305" s="567" t="s">
        <v>984</v>
      </c>
      <c r="I305" s="567" t="s">
        <v>1674</v>
      </c>
      <c r="J305" s="567" t="s">
        <v>1038</v>
      </c>
      <c r="K305" s="567" t="s">
        <v>551</v>
      </c>
      <c r="L305" s="568">
        <v>44.89</v>
      </c>
      <c r="M305" s="568">
        <v>44.89</v>
      </c>
      <c r="N305" s="567">
        <v>1</v>
      </c>
      <c r="O305" s="631">
        <v>0.5</v>
      </c>
      <c r="P305" s="568"/>
      <c r="Q305" s="583">
        <v>0</v>
      </c>
      <c r="R305" s="567"/>
      <c r="S305" s="583">
        <v>0</v>
      </c>
      <c r="T305" s="631"/>
      <c r="U305" s="613">
        <v>0</v>
      </c>
    </row>
    <row r="306" spans="1:21" ht="14.4" customHeight="1" x14ac:dyDescent="0.3">
      <c r="A306" s="566">
        <v>50</v>
      </c>
      <c r="B306" s="567" t="s">
        <v>524</v>
      </c>
      <c r="C306" s="567">
        <v>89301501</v>
      </c>
      <c r="D306" s="629" t="s">
        <v>3085</v>
      </c>
      <c r="E306" s="630" t="s">
        <v>1981</v>
      </c>
      <c r="F306" s="567" t="s">
        <v>1961</v>
      </c>
      <c r="G306" s="567" t="s">
        <v>2002</v>
      </c>
      <c r="H306" s="567" t="s">
        <v>523</v>
      </c>
      <c r="I306" s="567" t="s">
        <v>2003</v>
      </c>
      <c r="J306" s="567" t="s">
        <v>2004</v>
      </c>
      <c r="K306" s="567" t="s">
        <v>2005</v>
      </c>
      <c r="L306" s="568">
        <v>36.89</v>
      </c>
      <c r="M306" s="568">
        <v>110.67</v>
      </c>
      <c r="N306" s="567">
        <v>3</v>
      </c>
      <c r="O306" s="631">
        <v>0.5</v>
      </c>
      <c r="P306" s="568"/>
      <c r="Q306" s="583">
        <v>0</v>
      </c>
      <c r="R306" s="567"/>
      <c r="S306" s="583">
        <v>0</v>
      </c>
      <c r="T306" s="631"/>
      <c r="U306" s="613">
        <v>0</v>
      </c>
    </row>
    <row r="307" spans="1:21" ht="14.4" customHeight="1" x14ac:dyDescent="0.3">
      <c r="A307" s="566">
        <v>50</v>
      </c>
      <c r="B307" s="567" t="s">
        <v>524</v>
      </c>
      <c r="C307" s="567">
        <v>89301501</v>
      </c>
      <c r="D307" s="629" t="s">
        <v>3085</v>
      </c>
      <c r="E307" s="630" t="s">
        <v>1981</v>
      </c>
      <c r="F307" s="567" t="s">
        <v>1961</v>
      </c>
      <c r="G307" s="567" t="s">
        <v>2311</v>
      </c>
      <c r="H307" s="567" t="s">
        <v>523</v>
      </c>
      <c r="I307" s="567" t="s">
        <v>1837</v>
      </c>
      <c r="J307" s="567" t="s">
        <v>556</v>
      </c>
      <c r="K307" s="567" t="s">
        <v>1838</v>
      </c>
      <c r="L307" s="568">
        <v>201.75</v>
      </c>
      <c r="M307" s="568">
        <v>201.75</v>
      </c>
      <c r="N307" s="567">
        <v>1</v>
      </c>
      <c r="O307" s="631">
        <v>0.5</v>
      </c>
      <c r="P307" s="568"/>
      <c r="Q307" s="583">
        <v>0</v>
      </c>
      <c r="R307" s="567"/>
      <c r="S307" s="583">
        <v>0</v>
      </c>
      <c r="T307" s="631"/>
      <c r="U307" s="613">
        <v>0</v>
      </c>
    </row>
    <row r="308" spans="1:21" ht="14.4" customHeight="1" x14ac:dyDescent="0.3">
      <c r="A308" s="566">
        <v>50</v>
      </c>
      <c r="B308" s="567" t="s">
        <v>524</v>
      </c>
      <c r="C308" s="567">
        <v>89301501</v>
      </c>
      <c r="D308" s="629" t="s">
        <v>3085</v>
      </c>
      <c r="E308" s="630" t="s">
        <v>1981</v>
      </c>
      <c r="F308" s="567" t="s">
        <v>1961</v>
      </c>
      <c r="G308" s="567" t="s">
        <v>2010</v>
      </c>
      <c r="H308" s="567" t="s">
        <v>523</v>
      </c>
      <c r="I308" s="567" t="s">
        <v>2312</v>
      </c>
      <c r="J308" s="567" t="s">
        <v>2313</v>
      </c>
      <c r="K308" s="567" t="s">
        <v>2314</v>
      </c>
      <c r="L308" s="568">
        <v>154.02000000000001</v>
      </c>
      <c r="M308" s="568">
        <v>154.02000000000001</v>
      </c>
      <c r="N308" s="567">
        <v>1</v>
      </c>
      <c r="O308" s="631">
        <v>0.5</v>
      </c>
      <c r="P308" s="568">
        <v>154.02000000000001</v>
      </c>
      <c r="Q308" s="583">
        <v>1</v>
      </c>
      <c r="R308" s="567">
        <v>1</v>
      </c>
      <c r="S308" s="583">
        <v>1</v>
      </c>
      <c r="T308" s="631">
        <v>0.5</v>
      </c>
      <c r="U308" s="613">
        <v>1</v>
      </c>
    </row>
    <row r="309" spans="1:21" ht="14.4" customHeight="1" x14ac:dyDescent="0.3">
      <c r="A309" s="566">
        <v>50</v>
      </c>
      <c r="B309" s="567" t="s">
        <v>524</v>
      </c>
      <c r="C309" s="567">
        <v>89301501</v>
      </c>
      <c r="D309" s="629" t="s">
        <v>3085</v>
      </c>
      <c r="E309" s="630" t="s">
        <v>1981</v>
      </c>
      <c r="F309" s="567" t="s">
        <v>1961</v>
      </c>
      <c r="G309" s="567" t="s">
        <v>2010</v>
      </c>
      <c r="H309" s="567" t="s">
        <v>523</v>
      </c>
      <c r="I309" s="567" t="s">
        <v>2014</v>
      </c>
      <c r="J309" s="567" t="s">
        <v>2012</v>
      </c>
      <c r="K309" s="567" t="s">
        <v>2015</v>
      </c>
      <c r="L309" s="568">
        <v>58.23</v>
      </c>
      <c r="M309" s="568">
        <v>58.23</v>
      </c>
      <c r="N309" s="567">
        <v>1</v>
      </c>
      <c r="O309" s="631">
        <v>0.5</v>
      </c>
      <c r="P309" s="568"/>
      <c r="Q309" s="583">
        <v>0</v>
      </c>
      <c r="R309" s="567"/>
      <c r="S309" s="583">
        <v>0</v>
      </c>
      <c r="T309" s="631"/>
      <c r="U309" s="613">
        <v>0</v>
      </c>
    </row>
    <row r="310" spans="1:21" ht="14.4" customHeight="1" x14ac:dyDescent="0.3">
      <c r="A310" s="566">
        <v>50</v>
      </c>
      <c r="B310" s="567" t="s">
        <v>524</v>
      </c>
      <c r="C310" s="567">
        <v>89301501</v>
      </c>
      <c r="D310" s="629" t="s">
        <v>3085</v>
      </c>
      <c r="E310" s="630" t="s">
        <v>1981</v>
      </c>
      <c r="F310" s="567" t="s">
        <v>1961</v>
      </c>
      <c r="G310" s="567" t="s">
        <v>2315</v>
      </c>
      <c r="H310" s="567" t="s">
        <v>523</v>
      </c>
      <c r="I310" s="567" t="s">
        <v>2316</v>
      </c>
      <c r="J310" s="567" t="s">
        <v>790</v>
      </c>
      <c r="K310" s="567" t="s">
        <v>2317</v>
      </c>
      <c r="L310" s="568">
        <v>153.37</v>
      </c>
      <c r="M310" s="568">
        <v>153.37</v>
      </c>
      <c r="N310" s="567">
        <v>1</v>
      </c>
      <c r="O310" s="631">
        <v>1</v>
      </c>
      <c r="P310" s="568"/>
      <c r="Q310" s="583">
        <v>0</v>
      </c>
      <c r="R310" s="567"/>
      <c r="S310" s="583">
        <v>0</v>
      </c>
      <c r="T310" s="631"/>
      <c r="U310" s="613">
        <v>0</v>
      </c>
    </row>
    <row r="311" spans="1:21" ht="14.4" customHeight="1" x14ac:dyDescent="0.3">
      <c r="A311" s="566">
        <v>50</v>
      </c>
      <c r="B311" s="567" t="s">
        <v>524</v>
      </c>
      <c r="C311" s="567">
        <v>89301501</v>
      </c>
      <c r="D311" s="629" t="s">
        <v>3085</v>
      </c>
      <c r="E311" s="630" t="s">
        <v>1981</v>
      </c>
      <c r="F311" s="567" t="s">
        <v>1961</v>
      </c>
      <c r="G311" s="567" t="s">
        <v>2123</v>
      </c>
      <c r="H311" s="567" t="s">
        <v>523</v>
      </c>
      <c r="I311" s="567" t="s">
        <v>2124</v>
      </c>
      <c r="J311" s="567" t="s">
        <v>609</v>
      </c>
      <c r="K311" s="567" t="s">
        <v>2064</v>
      </c>
      <c r="L311" s="568">
        <v>19.059999999999999</v>
      </c>
      <c r="M311" s="568">
        <v>38.119999999999997</v>
      </c>
      <c r="N311" s="567">
        <v>2</v>
      </c>
      <c r="O311" s="631">
        <v>1</v>
      </c>
      <c r="P311" s="568"/>
      <c r="Q311" s="583">
        <v>0</v>
      </c>
      <c r="R311" s="567"/>
      <c r="S311" s="583">
        <v>0</v>
      </c>
      <c r="T311" s="631"/>
      <c r="U311" s="613">
        <v>0</v>
      </c>
    </row>
    <row r="312" spans="1:21" ht="14.4" customHeight="1" x14ac:dyDescent="0.3">
      <c r="A312" s="566">
        <v>50</v>
      </c>
      <c r="B312" s="567" t="s">
        <v>524</v>
      </c>
      <c r="C312" s="567">
        <v>89301501</v>
      </c>
      <c r="D312" s="629" t="s">
        <v>3085</v>
      </c>
      <c r="E312" s="630" t="s">
        <v>1981</v>
      </c>
      <c r="F312" s="567" t="s">
        <v>1961</v>
      </c>
      <c r="G312" s="567" t="s">
        <v>2019</v>
      </c>
      <c r="H312" s="567" t="s">
        <v>523</v>
      </c>
      <c r="I312" s="567" t="s">
        <v>2020</v>
      </c>
      <c r="J312" s="567" t="s">
        <v>588</v>
      </c>
      <c r="K312" s="567" t="s">
        <v>1102</v>
      </c>
      <c r="L312" s="568">
        <v>0</v>
      </c>
      <c r="M312" s="568">
        <v>0</v>
      </c>
      <c r="N312" s="567">
        <v>1</v>
      </c>
      <c r="O312" s="631">
        <v>0.5</v>
      </c>
      <c r="P312" s="568">
        <v>0</v>
      </c>
      <c r="Q312" s="583"/>
      <c r="R312" s="567">
        <v>1</v>
      </c>
      <c r="S312" s="583">
        <v>1</v>
      </c>
      <c r="T312" s="631">
        <v>0.5</v>
      </c>
      <c r="U312" s="613">
        <v>1</v>
      </c>
    </row>
    <row r="313" spans="1:21" ht="14.4" customHeight="1" x14ac:dyDescent="0.3">
      <c r="A313" s="566">
        <v>50</v>
      </c>
      <c r="B313" s="567" t="s">
        <v>524</v>
      </c>
      <c r="C313" s="567">
        <v>89301501</v>
      </c>
      <c r="D313" s="629" t="s">
        <v>3085</v>
      </c>
      <c r="E313" s="630" t="s">
        <v>1981</v>
      </c>
      <c r="F313" s="567" t="s">
        <v>1961</v>
      </c>
      <c r="G313" s="567" t="s">
        <v>2019</v>
      </c>
      <c r="H313" s="567" t="s">
        <v>523</v>
      </c>
      <c r="I313" s="567" t="s">
        <v>2318</v>
      </c>
      <c r="J313" s="567" t="s">
        <v>588</v>
      </c>
      <c r="K313" s="567" t="s">
        <v>2319</v>
      </c>
      <c r="L313" s="568">
        <v>0</v>
      </c>
      <c r="M313" s="568">
        <v>0</v>
      </c>
      <c r="N313" s="567">
        <v>1</v>
      </c>
      <c r="O313" s="631">
        <v>0.5</v>
      </c>
      <c r="P313" s="568"/>
      <c r="Q313" s="583"/>
      <c r="R313" s="567"/>
      <c r="S313" s="583">
        <v>0</v>
      </c>
      <c r="T313" s="631"/>
      <c r="U313" s="613">
        <v>0</v>
      </c>
    </row>
    <row r="314" spans="1:21" ht="14.4" customHeight="1" x14ac:dyDescent="0.3">
      <c r="A314" s="566">
        <v>50</v>
      </c>
      <c r="B314" s="567" t="s">
        <v>524</v>
      </c>
      <c r="C314" s="567">
        <v>89301501</v>
      </c>
      <c r="D314" s="629" t="s">
        <v>3085</v>
      </c>
      <c r="E314" s="630" t="s">
        <v>1981</v>
      </c>
      <c r="F314" s="567" t="s">
        <v>1961</v>
      </c>
      <c r="G314" s="567" t="s">
        <v>2094</v>
      </c>
      <c r="H314" s="567" t="s">
        <v>523</v>
      </c>
      <c r="I314" s="567" t="s">
        <v>2147</v>
      </c>
      <c r="J314" s="567" t="s">
        <v>596</v>
      </c>
      <c r="K314" s="567" t="s">
        <v>597</v>
      </c>
      <c r="L314" s="568">
        <v>149.62</v>
      </c>
      <c r="M314" s="568">
        <v>149.62</v>
      </c>
      <c r="N314" s="567">
        <v>1</v>
      </c>
      <c r="O314" s="631">
        <v>0.5</v>
      </c>
      <c r="P314" s="568"/>
      <c r="Q314" s="583">
        <v>0</v>
      </c>
      <c r="R314" s="567"/>
      <c r="S314" s="583">
        <v>0</v>
      </c>
      <c r="T314" s="631"/>
      <c r="U314" s="613">
        <v>0</v>
      </c>
    </row>
    <row r="315" spans="1:21" ht="14.4" customHeight="1" x14ac:dyDescent="0.3">
      <c r="A315" s="566">
        <v>50</v>
      </c>
      <c r="B315" s="567" t="s">
        <v>524</v>
      </c>
      <c r="C315" s="567">
        <v>89301501</v>
      </c>
      <c r="D315" s="629" t="s">
        <v>3085</v>
      </c>
      <c r="E315" s="630" t="s">
        <v>1981</v>
      </c>
      <c r="F315" s="567" t="s">
        <v>1961</v>
      </c>
      <c r="G315" s="567" t="s">
        <v>2111</v>
      </c>
      <c r="H315" s="567" t="s">
        <v>984</v>
      </c>
      <c r="I315" s="567" t="s">
        <v>1636</v>
      </c>
      <c r="J315" s="567" t="s">
        <v>1025</v>
      </c>
      <c r="K315" s="567" t="s">
        <v>1028</v>
      </c>
      <c r="L315" s="568">
        <v>937.93</v>
      </c>
      <c r="M315" s="568">
        <v>937.93</v>
      </c>
      <c r="N315" s="567">
        <v>1</v>
      </c>
      <c r="O315" s="631">
        <v>0.5</v>
      </c>
      <c r="P315" s="568"/>
      <c r="Q315" s="583">
        <v>0</v>
      </c>
      <c r="R315" s="567"/>
      <c r="S315" s="583">
        <v>0</v>
      </c>
      <c r="T315" s="631"/>
      <c r="U315" s="613">
        <v>0</v>
      </c>
    </row>
    <row r="316" spans="1:21" ht="14.4" customHeight="1" x14ac:dyDescent="0.3">
      <c r="A316" s="566">
        <v>50</v>
      </c>
      <c r="B316" s="567" t="s">
        <v>524</v>
      </c>
      <c r="C316" s="567">
        <v>89301501</v>
      </c>
      <c r="D316" s="629" t="s">
        <v>3085</v>
      </c>
      <c r="E316" s="630" t="s">
        <v>1981</v>
      </c>
      <c r="F316" s="567" t="s">
        <v>1961</v>
      </c>
      <c r="G316" s="567" t="s">
        <v>2148</v>
      </c>
      <c r="H316" s="567" t="s">
        <v>984</v>
      </c>
      <c r="I316" s="567" t="s">
        <v>1682</v>
      </c>
      <c r="J316" s="567" t="s">
        <v>1088</v>
      </c>
      <c r="K316" s="567" t="s">
        <v>1089</v>
      </c>
      <c r="L316" s="568">
        <v>55.38</v>
      </c>
      <c r="M316" s="568">
        <v>55.38</v>
      </c>
      <c r="N316" s="567">
        <v>1</v>
      </c>
      <c r="O316" s="631">
        <v>0.5</v>
      </c>
      <c r="P316" s="568"/>
      <c r="Q316" s="583">
        <v>0</v>
      </c>
      <c r="R316" s="567"/>
      <c r="S316" s="583">
        <v>0</v>
      </c>
      <c r="T316" s="631"/>
      <c r="U316" s="613">
        <v>0</v>
      </c>
    </row>
    <row r="317" spans="1:21" ht="14.4" customHeight="1" x14ac:dyDescent="0.3">
      <c r="A317" s="566">
        <v>50</v>
      </c>
      <c r="B317" s="567" t="s">
        <v>524</v>
      </c>
      <c r="C317" s="567">
        <v>89301501</v>
      </c>
      <c r="D317" s="629" t="s">
        <v>3085</v>
      </c>
      <c r="E317" s="630" t="s">
        <v>1981</v>
      </c>
      <c r="F317" s="567" t="s">
        <v>1961</v>
      </c>
      <c r="G317" s="567" t="s">
        <v>2046</v>
      </c>
      <c r="H317" s="567" t="s">
        <v>523</v>
      </c>
      <c r="I317" s="567" t="s">
        <v>2320</v>
      </c>
      <c r="J317" s="567" t="s">
        <v>578</v>
      </c>
      <c r="K317" s="567" t="s">
        <v>2321</v>
      </c>
      <c r="L317" s="568">
        <v>0</v>
      </c>
      <c r="M317" s="568">
        <v>0</v>
      </c>
      <c r="N317" s="567">
        <v>1</v>
      </c>
      <c r="O317" s="631">
        <v>0.5</v>
      </c>
      <c r="P317" s="568">
        <v>0</v>
      </c>
      <c r="Q317" s="583"/>
      <c r="R317" s="567">
        <v>1</v>
      </c>
      <c r="S317" s="583">
        <v>1</v>
      </c>
      <c r="T317" s="631">
        <v>0.5</v>
      </c>
      <c r="U317" s="613">
        <v>1</v>
      </c>
    </row>
    <row r="318" spans="1:21" ht="14.4" customHeight="1" x14ac:dyDescent="0.3">
      <c r="A318" s="566">
        <v>50</v>
      </c>
      <c r="B318" s="567" t="s">
        <v>524</v>
      </c>
      <c r="C318" s="567">
        <v>89301501</v>
      </c>
      <c r="D318" s="629" t="s">
        <v>3085</v>
      </c>
      <c r="E318" s="630" t="s">
        <v>1981</v>
      </c>
      <c r="F318" s="567" t="s">
        <v>1961</v>
      </c>
      <c r="G318" s="567" t="s">
        <v>2055</v>
      </c>
      <c r="H318" s="567" t="s">
        <v>523</v>
      </c>
      <c r="I318" s="567" t="s">
        <v>2322</v>
      </c>
      <c r="J318" s="567" t="s">
        <v>1695</v>
      </c>
      <c r="K318" s="567" t="s">
        <v>2323</v>
      </c>
      <c r="L318" s="568">
        <v>404.5</v>
      </c>
      <c r="M318" s="568">
        <v>404.5</v>
      </c>
      <c r="N318" s="567">
        <v>1</v>
      </c>
      <c r="O318" s="631">
        <v>0.5</v>
      </c>
      <c r="P318" s="568"/>
      <c r="Q318" s="583">
        <v>0</v>
      </c>
      <c r="R318" s="567"/>
      <c r="S318" s="583">
        <v>0</v>
      </c>
      <c r="T318" s="631"/>
      <c r="U318" s="613">
        <v>0</v>
      </c>
    </row>
    <row r="319" spans="1:21" ht="14.4" customHeight="1" x14ac:dyDescent="0.3">
      <c r="A319" s="566">
        <v>50</v>
      </c>
      <c r="B319" s="567" t="s">
        <v>524</v>
      </c>
      <c r="C319" s="567">
        <v>89301501</v>
      </c>
      <c r="D319" s="629" t="s">
        <v>3085</v>
      </c>
      <c r="E319" s="630" t="s">
        <v>1981</v>
      </c>
      <c r="F319" s="567" t="s">
        <v>1961</v>
      </c>
      <c r="G319" s="567" t="s">
        <v>2112</v>
      </c>
      <c r="H319" s="567" t="s">
        <v>523</v>
      </c>
      <c r="I319" s="567" t="s">
        <v>2202</v>
      </c>
      <c r="J319" s="567" t="s">
        <v>877</v>
      </c>
      <c r="K319" s="567" t="s">
        <v>2203</v>
      </c>
      <c r="L319" s="568">
        <v>112.13</v>
      </c>
      <c r="M319" s="568">
        <v>224.26</v>
      </c>
      <c r="N319" s="567">
        <v>2</v>
      </c>
      <c r="O319" s="631">
        <v>1.5</v>
      </c>
      <c r="P319" s="568">
        <v>112.13</v>
      </c>
      <c r="Q319" s="583">
        <v>0.5</v>
      </c>
      <c r="R319" s="567">
        <v>1</v>
      </c>
      <c r="S319" s="583">
        <v>0.5</v>
      </c>
      <c r="T319" s="631">
        <v>0.5</v>
      </c>
      <c r="U319" s="613">
        <v>0.33333333333333331</v>
      </c>
    </row>
    <row r="320" spans="1:21" ht="14.4" customHeight="1" x14ac:dyDescent="0.3">
      <c r="A320" s="566">
        <v>50</v>
      </c>
      <c r="B320" s="567" t="s">
        <v>524</v>
      </c>
      <c r="C320" s="567">
        <v>89301501</v>
      </c>
      <c r="D320" s="629" t="s">
        <v>3085</v>
      </c>
      <c r="E320" s="630" t="s">
        <v>1981</v>
      </c>
      <c r="F320" s="567" t="s">
        <v>1961</v>
      </c>
      <c r="G320" s="567" t="s">
        <v>2062</v>
      </c>
      <c r="H320" s="567" t="s">
        <v>523</v>
      </c>
      <c r="I320" s="567" t="s">
        <v>2159</v>
      </c>
      <c r="J320" s="567" t="s">
        <v>726</v>
      </c>
      <c r="K320" s="567" t="s">
        <v>2160</v>
      </c>
      <c r="L320" s="568">
        <v>219.94</v>
      </c>
      <c r="M320" s="568">
        <v>439.88</v>
      </c>
      <c r="N320" s="567">
        <v>2</v>
      </c>
      <c r="O320" s="631">
        <v>1</v>
      </c>
      <c r="P320" s="568">
        <v>219.94</v>
      </c>
      <c r="Q320" s="583">
        <v>0.5</v>
      </c>
      <c r="R320" s="567">
        <v>1</v>
      </c>
      <c r="S320" s="583">
        <v>0.5</v>
      </c>
      <c r="T320" s="631">
        <v>0.5</v>
      </c>
      <c r="U320" s="613">
        <v>0.5</v>
      </c>
    </row>
    <row r="321" spans="1:21" ht="14.4" customHeight="1" x14ac:dyDescent="0.3">
      <c r="A321" s="566">
        <v>50</v>
      </c>
      <c r="B321" s="567" t="s">
        <v>524</v>
      </c>
      <c r="C321" s="567">
        <v>89301501</v>
      </c>
      <c r="D321" s="629" t="s">
        <v>3085</v>
      </c>
      <c r="E321" s="630" t="s">
        <v>1981</v>
      </c>
      <c r="F321" s="567" t="s">
        <v>1961</v>
      </c>
      <c r="G321" s="567" t="s">
        <v>2062</v>
      </c>
      <c r="H321" s="567" t="s">
        <v>523</v>
      </c>
      <c r="I321" s="567" t="s">
        <v>2063</v>
      </c>
      <c r="J321" s="567" t="s">
        <v>726</v>
      </c>
      <c r="K321" s="567" t="s">
        <v>2064</v>
      </c>
      <c r="L321" s="568">
        <v>43.99</v>
      </c>
      <c r="M321" s="568">
        <v>43.99</v>
      </c>
      <c r="N321" s="567">
        <v>1</v>
      </c>
      <c r="O321" s="631">
        <v>0.5</v>
      </c>
      <c r="P321" s="568"/>
      <c r="Q321" s="583">
        <v>0</v>
      </c>
      <c r="R321" s="567"/>
      <c r="S321" s="583">
        <v>0</v>
      </c>
      <c r="T321" s="631"/>
      <c r="U321" s="613">
        <v>0</v>
      </c>
    </row>
    <row r="322" spans="1:21" ht="14.4" customHeight="1" x14ac:dyDescent="0.3">
      <c r="A322" s="566">
        <v>50</v>
      </c>
      <c r="B322" s="567" t="s">
        <v>524</v>
      </c>
      <c r="C322" s="567">
        <v>89301501</v>
      </c>
      <c r="D322" s="629" t="s">
        <v>3085</v>
      </c>
      <c r="E322" s="630" t="s">
        <v>1981</v>
      </c>
      <c r="F322" s="567" t="s">
        <v>1961</v>
      </c>
      <c r="G322" s="567" t="s">
        <v>2115</v>
      </c>
      <c r="H322" s="567" t="s">
        <v>523</v>
      </c>
      <c r="I322" s="567" t="s">
        <v>2116</v>
      </c>
      <c r="J322" s="567" t="s">
        <v>1138</v>
      </c>
      <c r="K322" s="567" t="s">
        <v>2117</v>
      </c>
      <c r="L322" s="568">
        <v>38.99</v>
      </c>
      <c r="M322" s="568">
        <v>38.99</v>
      </c>
      <c r="N322" s="567">
        <v>1</v>
      </c>
      <c r="O322" s="631">
        <v>0.5</v>
      </c>
      <c r="P322" s="568"/>
      <c r="Q322" s="583">
        <v>0</v>
      </c>
      <c r="R322" s="567"/>
      <c r="S322" s="583">
        <v>0</v>
      </c>
      <c r="T322" s="631"/>
      <c r="U322" s="613">
        <v>0</v>
      </c>
    </row>
    <row r="323" spans="1:21" ht="14.4" customHeight="1" x14ac:dyDescent="0.3">
      <c r="A323" s="566">
        <v>50</v>
      </c>
      <c r="B323" s="567" t="s">
        <v>524</v>
      </c>
      <c r="C323" s="567">
        <v>89301501</v>
      </c>
      <c r="D323" s="629" t="s">
        <v>3085</v>
      </c>
      <c r="E323" s="630" t="s">
        <v>1981</v>
      </c>
      <c r="F323" s="567" t="s">
        <v>1961</v>
      </c>
      <c r="G323" s="567" t="s">
        <v>2065</v>
      </c>
      <c r="H323" s="567" t="s">
        <v>523</v>
      </c>
      <c r="I323" s="567" t="s">
        <v>2068</v>
      </c>
      <c r="J323" s="567" t="s">
        <v>2067</v>
      </c>
      <c r="K323" s="567" t="s">
        <v>2069</v>
      </c>
      <c r="L323" s="568">
        <v>143.71</v>
      </c>
      <c r="M323" s="568">
        <v>431.13</v>
      </c>
      <c r="N323" s="567">
        <v>3</v>
      </c>
      <c r="O323" s="631">
        <v>2</v>
      </c>
      <c r="P323" s="568"/>
      <c r="Q323" s="583">
        <v>0</v>
      </c>
      <c r="R323" s="567"/>
      <c r="S323" s="583">
        <v>0</v>
      </c>
      <c r="T323" s="631"/>
      <c r="U323" s="613">
        <v>0</v>
      </c>
    </row>
    <row r="324" spans="1:21" ht="14.4" customHeight="1" x14ac:dyDescent="0.3">
      <c r="A324" s="566">
        <v>50</v>
      </c>
      <c r="B324" s="567" t="s">
        <v>524</v>
      </c>
      <c r="C324" s="567">
        <v>89301501</v>
      </c>
      <c r="D324" s="629" t="s">
        <v>3085</v>
      </c>
      <c r="E324" s="630" t="s">
        <v>1981</v>
      </c>
      <c r="F324" s="567" t="s">
        <v>1961</v>
      </c>
      <c r="G324" s="567" t="s">
        <v>2166</v>
      </c>
      <c r="H324" s="567" t="s">
        <v>523</v>
      </c>
      <c r="I324" s="567" t="s">
        <v>2324</v>
      </c>
      <c r="J324" s="567" t="s">
        <v>812</v>
      </c>
      <c r="K324" s="567" t="s">
        <v>813</v>
      </c>
      <c r="L324" s="568">
        <v>69.3</v>
      </c>
      <c r="M324" s="568">
        <v>69.3</v>
      </c>
      <c r="N324" s="567">
        <v>1</v>
      </c>
      <c r="O324" s="631">
        <v>0.5</v>
      </c>
      <c r="P324" s="568"/>
      <c r="Q324" s="583">
        <v>0</v>
      </c>
      <c r="R324" s="567"/>
      <c r="S324" s="583">
        <v>0</v>
      </c>
      <c r="T324" s="631"/>
      <c r="U324" s="613">
        <v>0</v>
      </c>
    </row>
    <row r="325" spans="1:21" ht="14.4" customHeight="1" x14ac:dyDescent="0.3">
      <c r="A325" s="566">
        <v>50</v>
      </c>
      <c r="B325" s="567" t="s">
        <v>524</v>
      </c>
      <c r="C325" s="567">
        <v>89301501</v>
      </c>
      <c r="D325" s="629" t="s">
        <v>3085</v>
      </c>
      <c r="E325" s="630" t="s">
        <v>1981</v>
      </c>
      <c r="F325" s="567" t="s">
        <v>1961</v>
      </c>
      <c r="G325" s="567" t="s">
        <v>2073</v>
      </c>
      <c r="H325" s="567" t="s">
        <v>984</v>
      </c>
      <c r="I325" s="567" t="s">
        <v>2074</v>
      </c>
      <c r="J325" s="567" t="s">
        <v>2075</v>
      </c>
      <c r="K325" s="567" t="s">
        <v>2076</v>
      </c>
      <c r="L325" s="568">
        <v>96.57</v>
      </c>
      <c r="M325" s="568">
        <v>193.14</v>
      </c>
      <c r="N325" s="567">
        <v>2</v>
      </c>
      <c r="O325" s="631">
        <v>1.5</v>
      </c>
      <c r="P325" s="568">
        <v>96.57</v>
      </c>
      <c r="Q325" s="583">
        <v>0.5</v>
      </c>
      <c r="R325" s="567">
        <v>1</v>
      </c>
      <c r="S325" s="583">
        <v>0.5</v>
      </c>
      <c r="T325" s="631">
        <v>1</v>
      </c>
      <c r="U325" s="613">
        <v>0.66666666666666663</v>
      </c>
    </row>
    <row r="326" spans="1:21" ht="14.4" customHeight="1" x14ac:dyDescent="0.3">
      <c r="A326" s="566">
        <v>50</v>
      </c>
      <c r="B326" s="567" t="s">
        <v>524</v>
      </c>
      <c r="C326" s="567">
        <v>89301502</v>
      </c>
      <c r="D326" s="629" t="s">
        <v>3086</v>
      </c>
      <c r="E326" s="630" t="s">
        <v>1969</v>
      </c>
      <c r="F326" s="567" t="s">
        <v>1961</v>
      </c>
      <c r="G326" s="567" t="s">
        <v>2325</v>
      </c>
      <c r="H326" s="567" t="s">
        <v>984</v>
      </c>
      <c r="I326" s="567" t="s">
        <v>2326</v>
      </c>
      <c r="J326" s="567" t="s">
        <v>2327</v>
      </c>
      <c r="K326" s="567" t="s">
        <v>2199</v>
      </c>
      <c r="L326" s="568">
        <v>17.690000000000001</v>
      </c>
      <c r="M326" s="568">
        <v>35.380000000000003</v>
      </c>
      <c r="N326" s="567">
        <v>2</v>
      </c>
      <c r="O326" s="631">
        <v>0.5</v>
      </c>
      <c r="P326" s="568">
        <v>35.380000000000003</v>
      </c>
      <c r="Q326" s="583">
        <v>1</v>
      </c>
      <c r="R326" s="567">
        <v>2</v>
      </c>
      <c r="S326" s="583">
        <v>1</v>
      </c>
      <c r="T326" s="631">
        <v>0.5</v>
      </c>
      <c r="U326" s="613">
        <v>1</v>
      </c>
    </row>
    <row r="327" spans="1:21" ht="14.4" customHeight="1" x14ac:dyDescent="0.3">
      <c r="A327" s="566">
        <v>50</v>
      </c>
      <c r="B327" s="567" t="s">
        <v>524</v>
      </c>
      <c r="C327" s="567">
        <v>89301502</v>
      </c>
      <c r="D327" s="629" t="s">
        <v>3086</v>
      </c>
      <c r="E327" s="630" t="s">
        <v>1969</v>
      </c>
      <c r="F327" s="567" t="s">
        <v>1961</v>
      </c>
      <c r="G327" s="567" t="s">
        <v>2172</v>
      </c>
      <c r="H327" s="567" t="s">
        <v>984</v>
      </c>
      <c r="I327" s="567" t="s">
        <v>1933</v>
      </c>
      <c r="J327" s="567" t="s">
        <v>1383</v>
      </c>
      <c r="K327" s="567" t="s">
        <v>1934</v>
      </c>
      <c r="L327" s="568">
        <v>216.16</v>
      </c>
      <c r="M327" s="568">
        <v>648.48</v>
      </c>
      <c r="N327" s="567">
        <v>3</v>
      </c>
      <c r="O327" s="631">
        <v>0.5</v>
      </c>
      <c r="P327" s="568">
        <v>648.48</v>
      </c>
      <c r="Q327" s="583">
        <v>1</v>
      </c>
      <c r="R327" s="567">
        <v>3</v>
      </c>
      <c r="S327" s="583">
        <v>1</v>
      </c>
      <c r="T327" s="631">
        <v>0.5</v>
      </c>
      <c r="U327" s="613">
        <v>1</v>
      </c>
    </row>
    <row r="328" spans="1:21" ht="14.4" customHeight="1" x14ac:dyDescent="0.3">
      <c r="A328" s="566">
        <v>50</v>
      </c>
      <c r="B328" s="567" t="s">
        <v>524</v>
      </c>
      <c r="C328" s="567">
        <v>89301502</v>
      </c>
      <c r="D328" s="629" t="s">
        <v>3086</v>
      </c>
      <c r="E328" s="630" t="s">
        <v>1969</v>
      </c>
      <c r="F328" s="567" t="s">
        <v>1961</v>
      </c>
      <c r="G328" s="567" t="s">
        <v>2328</v>
      </c>
      <c r="H328" s="567" t="s">
        <v>523</v>
      </c>
      <c r="I328" s="567" t="s">
        <v>2329</v>
      </c>
      <c r="J328" s="567" t="s">
        <v>2330</v>
      </c>
      <c r="K328" s="567" t="s">
        <v>2331</v>
      </c>
      <c r="L328" s="568">
        <v>0</v>
      </c>
      <c r="M328" s="568">
        <v>0</v>
      </c>
      <c r="N328" s="567">
        <v>2</v>
      </c>
      <c r="O328" s="631">
        <v>1</v>
      </c>
      <c r="P328" s="568">
        <v>0</v>
      </c>
      <c r="Q328" s="583"/>
      <c r="R328" s="567">
        <v>2</v>
      </c>
      <c r="S328" s="583">
        <v>1</v>
      </c>
      <c r="T328" s="631">
        <v>1</v>
      </c>
      <c r="U328" s="613">
        <v>1</v>
      </c>
    </row>
    <row r="329" spans="1:21" ht="14.4" customHeight="1" x14ac:dyDescent="0.3">
      <c r="A329" s="566">
        <v>50</v>
      </c>
      <c r="B329" s="567" t="s">
        <v>524</v>
      </c>
      <c r="C329" s="567">
        <v>89301502</v>
      </c>
      <c r="D329" s="629" t="s">
        <v>3086</v>
      </c>
      <c r="E329" s="630" t="s">
        <v>1969</v>
      </c>
      <c r="F329" s="567" t="s">
        <v>1961</v>
      </c>
      <c r="G329" s="567" t="s">
        <v>2332</v>
      </c>
      <c r="H329" s="567" t="s">
        <v>523</v>
      </c>
      <c r="I329" s="567" t="s">
        <v>2333</v>
      </c>
      <c r="J329" s="567" t="s">
        <v>2334</v>
      </c>
      <c r="K329" s="567" t="s">
        <v>2335</v>
      </c>
      <c r="L329" s="568">
        <v>0</v>
      </c>
      <c r="M329" s="568">
        <v>0</v>
      </c>
      <c r="N329" s="567">
        <v>3</v>
      </c>
      <c r="O329" s="631">
        <v>0.5</v>
      </c>
      <c r="P329" s="568"/>
      <c r="Q329" s="583"/>
      <c r="R329" s="567"/>
      <c r="S329" s="583">
        <v>0</v>
      </c>
      <c r="T329" s="631"/>
      <c r="U329" s="613">
        <v>0</v>
      </c>
    </row>
    <row r="330" spans="1:21" ht="14.4" customHeight="1" x14ac:dyDescent="0.3">
      <c r="A330" s="566">
        <v>50</v>
      </c>
      <c r="B330" s="567" t="s">
        <v>524</v>
      </c>
      <c r="C330" s="567">
        <v>89301502</v>
      </c>
      <c r="D330" s="629" t="s">
        <v>3086</v>
      </c>
      <c r="E330" s="630" t="s">
        <v>1969</v>
      </c>
      <c r="F330" s="567" t="s">
        <v>1961</v>
      </c>
      <c r="G330" s="567" t="s">
        <v>2336</v>
      </c>
      <c r="H330" s="567" t="s">
        <v>984</v>
      </c>
      <c r="I330" s="567" t="s">
        <v>2337</v>
      </c>
      <c r="J330" s="567" t="s">
        <v>2338</v>
      </c>
      <c r="K330" s="567" t="s">
        <v>2339</v>
      </c>
      <c r="L330" s="568">
        <v>185.9</v>
      </c>
      <c r="M330" s="568">
        <v>2788.5</v>
      </c>
      <c r="N330" s="567">
        <v>15</v>
      </c>
      <c r="O330" s="631">
        <v>3</v>
      </c>
      <c r="P330" s="568">
        <v>2788.5</v>
      </c>
      <c r="Q330" s="583">
        <v>1</v>
      </c>
      <c r="R330" s="567">
        <v>15</v>
      </c>
      <c r="S330" s="583">
        <v>1</v>
      </c>
      <c r="T330" s="631">
        <v>3</v>
      </c>
      <c r="U330" s="613">
        <v>1</v>
      </c>
    </row>
    <row r="331" spans="1:21" ht="14.4" customHeight="1" x14ac:dyDescent="0.3">
      <c r="A331" s="566">
        <v>50</v>
      </c>
      <c r="B331" s="567" t="s">
        <v>524</v>
      </c>
      <c r="C331" s="567">
        <v>89301502</v>
      </c>
      <c r="D331" s="629" t="s">
        <v>3086</v>
      </c>
      <c r="E331" s="630" t="s">
        <v>1969</v>
      </c>
      <c r="F331" s="567" t="s">
        <v>1961</v>
      </c>
      <c r="G331" s="567" t="s">
        <v>2156</v>
      </c>
      <c r="H331" s="567" t="s">
        <v>523</v>
      </c>
      <c r="I331" s="567" t="s">
        <v>2340</v>
      </c>
      <c r="J331" s="567" t="s">
        <v>2341</v>
      </c>
      <c r="K331" s="567" t="s">
        <v>2342</v>
      </c>
      <c r="L331" s="568">
        <v>771.98</v>
      </c>
      <c r="M331" s="568">
        <v>771.98</v>
      </c>
      <c r="N331" s="567">
        <v>1</v>
      </c>
      <c r="O331" s="631">
        <v>0.5</v>
      </c>
      <c r="P331" s="568"/>
      <c r="Q331" s="583">
        <v>0</v>
      </c>
      <c r="R331" s="567"/>
      <c r="S331" s="583">
        <v>0</v>
      </c>
      <c r="T331" s="631"/>
      <c r="U331" s="613">
        <v>0</v>
      </c>
    </row>
    <row r="332" spans="1:21" ht="14.4" customHeight="1" x14ac:dyDescent="0.3">
      <c r="A332" s="566">
        <v>50</v>
      </c>
      <c r="B332" s="567" t="s">
        <v>524</v>
      </c>
      <c r="C332" s="567">
        <v>89301502</v>
      </c>
      <c r="D332" s="629" t="s">
        <v>3086</v>
      </c>
      <c r="E332" s="630" t="s">
        <v>1969</v>
      </c>
      <c r="F332" s="567" t="s">
        <v>1961</v>
      </c>
      <c r="G332" s="567" t="s">
        <v>2297</v>
      </c>
      <c r="H332" s="567" t="s">
        <v>523</v>
      </c>
      <c r="I332" s="567" t="s">
        <v>2343</v>
      </c>
      <c r="J332" s="567" t="s">
        <v>2344</v>
      </c>
      <c r="K332" s="567" t="s">
        <v>2146</v>
      </c>
      <c r="L332" s="568">
        <v>124.51</v>
      </c>
      <c r="M332" s="568">
        <v>249.02</v>
      </c>
      <c r="N332" s="567">
        <v>2</v>
      </c>
      <c r="O332" s="631">
        <v>0.5</v>
      </c>
      <c r="P332" s="568">
        <v>249.02</v>
      </c>
      <c r="Q332" s="583">
        <v>1</v>
      </c>
      <c r="R332" s="567">
        <v>2</v>
      </c>
      <c r="S332" s="583">
        <v>1</v>
      </c>
      <c r="T332" s="631">
        <v>0.5</v>
      </c>
      <c r="U332" s="613">
        <v>1</v>
      </c>
    </row>
    <row r="333" spans="1:21" ht="14.4" customHeight="1" x14ac:dyDescent="0.3">
      <c r="A333" s="566">
        <v>50</v>
      </c>
      <c r="B333" s="567" t="s">
        <v>524</v>
      </c>
      <c r="C333" s="567">
        <v>89301502</v>
      </c>
      <c r="D333" s="629" t="s">
        <v>3086</v>
      </c>
      <c r="E333" s="630" t="s">
        <v>1969</v>
      </c>
      <c r="F333" s="567" t="s">
        <v>1961</v>
      </c>
      <c r="G333" s="567" t="s">
        <v>2297</v>
      </c>
      <c r="H333" s="567" t="s">
        <v>523</v>
      </c>
      <c r="I333" s="567" t="s">
        <v>2345</v>
      </c>
      <c r="J333" s="567" t="s">
        <v>2346</v>
      </c>
      <c r="K333" s="567" t="s">
        <v>2347</v>
      </c>
      <c r="L333" s="568">
        <v>166.07</v>
      </c>
      <c r="M333" s="568">
        <v>664.28</v>
      </c>
      <c r="N333" s="567">
        <v>4</v>
      </c>
      <c r="O333" s="631">
        <v>2</v>
      </c>
      <c r="P333" s="568">
        <v>664.28</v>
      </c>
      <c r="Q333" s="583">
        <v>1</v>
      </c>
      <c r="R333" s="567">
        <v>4</v>
      </c>
      <c r="S333" s="583">
        <v>1</v>
      </c>
      <c r="T333" s="631">
        <v>2</v>
      </c>
      <c r="U333" s="613">
        <v>1</v>
      </c>
    </row>
    <row r="334" spans="1:21" ht="14.4" customHeight="1" x14ac:dyDescent="0.3">
      <c r="A334" s="566">
        <v>50</v>
      </c>
      <c r="B334" s="567" t="s">
        <v>524</v>
      </c>
      <c r="C334" s="567">
        <v>89301502</v>
      </c>
      <c r="D334" s="629" t="s">
        <v>3086</v>
      </c>
      <c r="E334" s="630" t="s">
        <v>1969</v>
      </c>
      <c r="F334" s="567" t="s">
        <v>1961</v>
      </c>
      <c r="G334" s="567" t="s">
        <v>2297</v>
      </c>
      <c r="H334" s="567" t="s">
        <v>984</v>
      </c>
      <c r="I334" s="567" t="s">
        <v>2348</v>
      </c>
      <c r="J334" s="567" t="s">
        <v>2349</v>
      </c>
      <c r="K334" s="567" t="s">
        <v>2146</v>
      </c>
      <c r="L334" s="568">
        <v>124.51</v>
      </c>
      <c r="M334" s="568">
        <v>249.02</v>
      </c>
      <c r="N334" s="567">
        <v>2</v>
      </c>
      <c r="O334" s="631">
        <v>1</v>
      </c>
      <c r="P334" s="568">
        <v>249.02</v>
      </c>
      <c r="Q334" s="583">
        <v>1</v>
      </c>
      <c r="R334" s="567">
        <v>2</v>
      </c>
      <c r="S334" s="583">
        <v>1</v>
      </c>
      <c r="T334" s="631">
        <v>1</v>
      </c>
      <c r="U334" s="613">
        <v>1</v>
      </c>
    </row>
    <row r="335" spans="1:21" ht="14.4" customHeight="1" x14ac:dyDescent="0.3">
      <c r="A335" s="566">
        <v>50</v>
      </c>
      <c r="B335" s="567" t="s">
        <v>524</v>
      </c>
      <c r="C335" s="567">
        <v>89301502</v>
      </c>
      <c r="D335" s="629" t="s">
        <v>3086</v>
      </c>
      <c r="E335" s="630" t="s">
        <v>1969</v>
      </c>
      <c r="F335" s="567" t="s">
        <v>1961</v>
      </c>
      <c r="G335" s="567" t="s">
        <v>2350</v>
      </c>
      <c r="H335" s="567" t="s">
        <v>523</v>
      </c>
      <c r="I335" s="567" t="s">
        <v>2351</v>
      </c>
      <c r="J335" s="567" t="s">
        <v>2352</v>
      </c>
      <c r="K335" s="567" t="s">
        <v>2353</v>
      </c>
      <c r="L335" s="568">
        <v>0</v>
      </c>
      <c r="M335" s="568">
        <v>0</v>
      </c>
      <c r="N335" s="567">
        <v>6</v>
      </c>
      <c r="O335" s="631">
        <v>1</v>
      </c>
      <c r="P335" s="568">
        <v>0</v>
      </c>
      <c r="Q335" s="583"/>
      <c r="R335" s="567">
        <v>6</v>
      </c>
      <c r="S335" s="583">
        <v>1</v>
      </c>
      <c r="T335" s="631">
        <v>1</v>
      </c>
      <c r="U335" s="613">
        <v>1</v>
      </c>
    </row>
    <row r="336" spans="1:21" ht="14.4" customHeight="1" x14ac:dyDescent="0.3">
      <c r="A336" s="566">
        <v>50</v>
      </c>
      <c r="B336" s="567" t="s">
        <v>524</v>
      </c>
      <c r="C336" s="567">
        <v>89301502</v>
      </c>
      <c r="D336" s="629" t="s">
        <v>3086</v>
      </c>
      <c r="E336" s="630" t="s">
        <v>1969</v>
      </c>
      <c r="F336" s="567" t="s">
        <v>1961</v>
      </c>
      <c r="G336" s="567" t="s">
        <v>2350</v>
      </c>
      <c r="H336" s="567" t="s">
        <v>523</v>
      </c>
      <c r="I336" s="567" t="s">
        <v>2354</v>
      </c>
      <c r="J336" s="567" t="s">
        <v>2352</v>
      </c>
      <c r="K336" s="567" t="s">
        <v>2355</v>
      </c>
      <c r="L336" s="568">
        <v>0</v>
      </c>
      <c r="M336" s="568">
        <v>0</v>
      </c>
      <c r="N336" s="567">
        <v>3</v>
      </c>
      <c r="O336" s="631">
        <v>0.5</v>
      </c>
      <c r="P336" s="568">
        <v>0</v>
      </c>
      <c r="Q336" s="583"/>
      <c r="R336" s="567">
        <v>3</v>
      </c>
      <c r="S336" s="583">
        <v>1</v>
      </c>
      <c r="T336" s="631">
        <v>0.5</v>
      </c>
      <c r="U336" s="613">
        <v>1</v>
      </c>
    </row>
    <row r="337" spans="1:21" ht="14.4" customHeight="1" x14ac:dyDescent="0.3">
      <c r="A337" s="566">
        <v>50</v>
      </c>
      <c r="B337" s="567" t="s">
        <v>524</v>
      </c>
      <c r="C337" s="567">
        <v>89301502</v>
      </c>
      <c r="D337" s="629" t="s">
        <v>3086</v>
      </c>
      <c r="E337" s="630" t="s">
        <v>1970</v>
      </c>
      <c r="F337" s="567" t="s">
        <v>1961</v>
      </c>
      <c r="G337" s="567" t="s">
        <v>2356</v>
      </c>
      <c r="H337" s="567" t="s">
        <v>523</v>
      </c>
      <c r="I337" s="567" t="s">
        <v>2357</v>
      </c>
      <c r="J337" s="567" t="s">
        <v>2358</v>
      </c>
      <c r="K337" s="567" t="s">
        <v>1434</v>
      </c>
      <c r="L337" s="568">
        <v>222.25</v>
      </c>
      <c r="M337" s="568">
        <v>222.25</v>
      </c>
      <c r="N337" s="567">
        <v>1</v>
      </c>
      <c r="O337" s="631">
        <v>0.5</v>
      </c>
      <c r="P337" s="568"/>
      <c r="Q337" s="583">
        <v>0</v>
      </c>
      <c r="R337" s="567"/>
      <c r="S337" s="583">
        <v>0</v>
      </c>
      <c r="T337" s="631"/>
      <c r="U337" s="613">
        <v>0</v>
      </c>
    </row>
    <row r="338" spans="1:21" ht="14.4" customHeight="1" x14ac:dyDescent="0.3">
      <c r="A338" s="566">
        <v>50</v>
      </c>
      <c r="B338" s="567" t="s">
        <v>524</v>
      </c>
      <c r="C338" s="567">
        <v>89301502</v>
      </c>
      <c r="D338" s="629" t="s">
        <v>3086</v>
      </c>
      <c r="E338" s="630" t="s">
        <v>1970</v>
      </c>
      <c r="F338" s="567" t="s">
        <v>1961</v>
      </c>
      <c r="G338" s="567" t="s">
        <v>2359</v>
      </c>
      <c r="H338" s="567" t="s">
        <v>523</v>
      </c>
      <c r="I338" s="567" t="s">
        <v>2360</v>
      </c>
      <c r="J338" s="567" t="s">
        <v>2361</v>
      </c>
      <c r="K338" s="567" t="s">
        <v>2362</v>
      </c>
      <c r="L338" s="568">
        <v>94.88</v>
      </c>
      <c r="M338" s="568">
        <v>94.88</v>
      </c>
      <c r="N338" s="567">
        <v>1</v>
      </c>
      <c r="O338" s="631">
        <v>1</v>
      </c>
      <c r="P338" s="568"/>
      <c r="Q338" s="583">
        <v>0</v>
      </c>
      <c r="R338" s="567"/>
      <c r="S338" s="583">
        <v>0</v>
      </c>
      <c r="T338" s="631"/>
      <c r="U338" s="613">
        <v>0</v>
      </c>
    </row>
    <row r="339" spans="1:21" ht="14.4" customHeight="1" x14ac:dyDescent="0.3">
      <c r="A339" s="566">
        <v>50</v>
      </c>
      <c r="B339" s="567" t="s">
        <v>524</v>
      </c>
      <c r="C339" s="567">
        <v>89301502</v>
      </c>
      <c r="D339" s="629" t="s">
        <v>3086</v>
      </c>
      <c r="E339" s="630" t="s">
        <v>1970</v>
      </c>
      <c r="F339" s="567" t="s">
        <v>1961</v>
      </c>
      <c r="G339" s="567" t="s">
        <v>2363</v>
      </c>
      <c r="H339" s="567" t="s">
        <v>523</v>
      </c>
      <c r="I339" s="567" t="s">
        <v>2364</v>
      </c>
      <c r="J339" s="567" t="s">
        <v>649</v>
      </c>
      <c r="K339" s="567" t="s">
        <v>2365</v>
      </c>
      <c r="L339" s="568">
        <v>26.17</v>
      </c>
      <c r="M339" s="568">
        <v>26.17</v>
      </c>
      <c r="N339" s="567">
        <v>1</v>
      </c>
      <c r="O339" s="631">
        <v>1</v>
      </c>
      <c r="P339" s="568"/>
      <c r="Q339" s="583">
        <v>0</v>
      </c>
      <c r="R339" s="567"/>
      <c r="S339" s="583">
        <v>0</v>
      </c>
      <c r="T339" s="631"/>
      <c r="U339" s="613">
        <v>0</v>
      </c>
    </row>
    <row r="340" spans="1:21" ht="14.4" customHeight="1" x14ac:dyDescent="0.3">
      <c r="A340" s="566">
        <v>50</v>
      </c>
      <c r="B340" s="567" t="s">
        <v>524</v>
      </c>
      <c r="C340" s="567">
        <v>89301502</v>
      </c>
      <c r="D340" s="629" t="s">
        <v>3086</v>
      </c>
      <c r="E340" s="630" t="s">
        <v>1970</v>
      </c>
      <c r="F340" s="567" t="s">
        <v>1961</v>
      </c>
      <c r="G340" s="567" t="s">
        <v>2070</v>
      </c>
      <c r="H340" s="567" t="s">
        <v>523</v>
      </c>
      <c r="I340" s="567" t="s">
        <v>2366</v>
      </c>
      <c r="J340" s="567" t="s">
        <v>2367</v>
      </c>
      <c r="K340" s="567" t="s">
        <v>2368</v>
      </c>
      <c r="L340" s="568">
        <v>0</v>
      </c>
      <c r="M340" s="568">
        <v>0</v>
      </c>
      <c r="N340" s="567">
        <v>1</v>
      </c>
      <c r="O340" s="631">
        <v>0.5</v>
      </c>
      <c r="P340" s="568"/>
      <c r="Q340" s="583"/>
      <c r="R340" s="567"/>
      <c r="S340" s="583">
        <v>0</v>
      </c>
      <c r="T340" s="631"/>
      <c r="U340" s="613">
        <v>0</v>
      </c>
    </row>
    <row r="341" spans="1:21" ht="14.4" customHeight="1" x14ac:dyDescent="0.3">
      <c r="A341" s="566">
        <v>50</v>
      </c>
      <c r="B341" s="567" t="s">
        <v>524</v>
      </c>
      <c r="C341" s="567">
        <v>89301502</v>
      </c>
      <c r="D341" s="629" t="s">
        <v>3086</v>
      </c>
      <c r="E341" s="630" t="s">
        <v>1971</v>
      </c>
      <c r="F341" s="567" t="s">
        <v>1961</v>
      </c>
      <c r="G341" s="567" t="s">
        <v>2325</v>
      </c>
      <c r="H341" s="567" t="s">
        <v>984</v>
      </c>
      <c r="I341" s="567" t="s">
        <v>2369</v>
      </c>
      <c r="J341" s="567" t="s">
        <v>2370</v>
      </c>
      <c r="K341" s="567" t="s">
        <v>2371</v>
      </c>
      <c r="L341" s="568">
        <v>16.27</v>
      </c>
      <c r="M341" s="568">
        <v>16.27</v>
      </c>
      <c r="N341" s="567">
        <v>1</v>
      </c>
      <c r="O341" s="631">
        <v>0.5</v>
      </c>
      <c r="P341" s="568"/>
      <c r="Q341" s="583">
        <v>0</v>
      </c>
      <c r="R341" s="567"/>
      <c r="S341" s="583">
        <v>0</v>
      </c>
      <c r="T341" s="631"/>
      <c r="U341" s="613">
        <v>0</v>
      </c>
    </row>
    <row r="342" spans="1:21" ht="14.4" customHeight="1" x14ac:dyDescent="0.3">
      <c r="A342" s="566">
        <v>50</v>
      </c>
      <c r="B342" s="567" t="s">
        <v>524</v>
      </c>
      <c r="C342" s="567">
        <v>89301502</v>
      </c>
      <c r="D342" s="629" t="s">
        <v>3086</v>
      </c>
      <c r="E342" s="630" t="s">
        <v>1971</v>
      </c>
      <c r="F342" s="567" t="s">
        <v>1961</v>
      </c>
      <c r="G342" s="567" t="s">
        <v>2372</v>
      </c>
      <c r="H342" s="567" t="s">
        <v>523</v>
      </c>
      <c r="I342" s="567" t="s">
        <v>2373</v>
      </c>
      <c r="J342" s="567" t="s">
        <v>2374</v>
      </c>
      <c r="K342" s="567" t="s">
        <v>1760</v>
      </c>
      <c r="L342" s="568">
        <v>69.86</v>
      </c>
      <c r="M342" s="568">
        <v>139.72</v>
      </c>
      <c r="N342" s="567">
        <v>2</v>
      </c>
      <c r="O342" s="631">
        <v>1</v>
      </c>
      <c r="P342" s="568"/>
      <c r="Q342" s="583">
        <v>0</v>
      </c>
      <c r="R342" s="567"/>
      <c r="S342" s="583">
        <v>0</v>
      </c>
      <c r="T342" s="631"/>
      <c r="U342" s="613">
        <v>0</v>
      </c>
    </row>
    <row r="343" spans="1:21" ht="14.4" customHeight="1" x14ac:dyDescent="0.3">
      <c r="A343" s="566">
        <v>50</v>
      </c>
      <c r="B343" s="567" t="s">
        <v>524</v>
      </c>
      <c r="C343" s="567">
        <v>89301502</v>
      </c>
      <c r="D343" s="629" t="s">
        <v>3086</v>
      </c>
      <c r="E343" s="630" t="s">
        <v>1971</v>
      </c>
      <c r="F343" s="567" t="s">
        <v>1961</v>
      </c>
      <c r="G343" s="567" t="s">
        <v>2375</v>
      </c>
      <c r="H343" s="567" t="s">
        <v>523</v>
      </c>
      <c r="I343" s="567" t="s">
        <v>2376</v>
      </c>
      <c r="J343" s="567" t="s">
        <v>2377</v>
      </c>
      <c r="K343" s="567" t="s">
        <v>952</v>
      </c>
      <c r="L343" s="568">
        <v>0</v>
      </c>
      <c r="M343" s="568">
        <v>0</v>
      </c>
      <c r="N343" s="567">
        <v>1</v>
      </c>
      <c r="O343" s="631">
        <v>0.5</v>
      </c>
      <c r="P343" s="568">
        <v>0</v>
      </c>
      <c r="Q343" s="583"/>
      <c r="R343" s="567">
        <v>1</v>
      </c>
      <c r="S343" s="583">
        <v>1</v>
      </c>
      <c r="T343" s="631">
        <v>0.5</v>
      </c>
      <c r="U343" s="613">
        <v>1</v>
      </c>
    </row>
    <row r="344" spans="1:21" ht="14.4" customHeight="1" x14ac:dyDescent="0.3">
      <c r="A344" s="566">
        <v>50</v>
      </c>
      <c r="B344" s="567" t="s">
        <v>524</v>
      </c>
      <c r="C344" s="567">
        <v>89301502</v>
      </c>
      <c r="D344" s="629" t="s">
        <v>3086</v>
      </c>
      <c r="E344" s="630" t="s">
        <v>1971</v>
      </c>
      <c r="F344" s="567" t="s">
        <v>1961</v>
      </c>
      <c r="G344" s="567" t="s">
        <v>2378</v>
      </c>
      <c r="H344" s="567" t="s">
        <v>523</v>
      </c>
      <c r="I344" s="567" t="s">
        <v>2379</v>
      </c>
      <c r="J344" s="567" t="s">
        <v>826</v>
      </c>
      <c r="K344" s="567" t="s">
        <v>2380</v>
      </c>
      <c r="L344" s="568">
        <v>61.26</v>
      </c>
      <c r="M344" s="568">
        <v>61.26</v>
      </c>
      <c r="N344" s="567">
        <v>1</v>
      </c>
      <c r="O344" s="631">
        <v>0.5</v>
      </c>
      <c r="P344" s="568"/>
      <c r="Q344" s="583">
        <v>0</v>
      </c>
      <c r="R344" s="567"/>
      <c r="S344" s="583">
        <v>0</v>
      </c>
      <c r="T344" s="631"/>
      <c r="U344" s="613">
        <v>0</v>
      </c>
    </row>
    <row r="345" spans="1:21" ht="14.4" customHeight="1" x14ac:dyDescent="0.3">
      <c r="A345" s="566">
        <v>50</v>
      </c>
      <c r="B345" s="567" t="s">
        <v>524</v>
      </c>
      <c r="C345" s="567">
        <v>89301502</v>
      </c>
      <c r="D345" s="629" t="s">
        <v>3086</v>
      </c>
      <c r="E345" s="630" t="s">
        <v>1971</v>
      </c>
      <c r="F345" s="567" t="s">
        <v>1961</v>
      </c>
      <c r="G345" s="567" t="s">
        <v>2381</v>
      </c>
      <c r="H345" s="567" t="s">
        <v>523</v>
      </c>
      <c r="I345" s="567" t="s">
        <v>2382</v>
      </c>
      <c r="J345" s="567" t="s">
        <v>2383</v>
      </c>
      <c r="K345" s="567" t="s">
        <v>2384</v>
      </c>
      <c r="L345" s="568">
        <v>0</v>
      </c>
      <c r="M345" s="568">
        <v>0</v>
      </c>
      <c r="N345" s="567">
        <v>1</v>
      </c>
      <c r="O345" s="631">
        <v>0.5</v>
      </c>
      <c r="P345" s="568">
        <v>0</v>
      </c>
      <c r="Q345" s="583"/>
      <c r="R345" s="567">
        <v>1</v>
      </c>
      <c r="S345" s="583">
        <v>1</v>
      </c>
      <c r="T345" s="631">
        <v>0.5</v>
      </c>
      <c r="U345" s="613">
        <v>1</v>
      </c>
    </row>
    <row r="346" spans="1:21" ht="14.4" customHeight="1" x14ac:dyDescent="0.3">
      <c r="A346" s="566">
        <v>50</v>
      </c>
      <c r="B346" s="567" t="s">
        <v>524</v>
      </c>
      <c r="C346" s="567">
        <v>89301502</v>
      </c>
      <c r="D346" s="629" t="s">
        <v>3086</v>
      </c>
      <c r="E346" s="630" t="s">
        <v>1971</v>
      </c>
      <c r="F346" s="567" t="s">
        <v>1961</v>
      </c>
      <c r="G346" s="567" t="s">
        <v>2385</v>
      </c>
      <c r="H346" s="567" t="s">
        <v>523</v>
      </c>
      <c r="I346" s="567" t="s">
        <v>2386</v>
      </c>
      <c r="J346" s="567" t="s">
        <v>769</v>
      </c>
      <c r="K346" s="567" t="s">
        <v>770</v>
      </c>
      <c r="L346" s="568">
        <v>0</v>
      </c>
      <c r="M346" s="568">
        <v>0</v>
      </c>
      <c r="N346" s="567">
        <v>1</v>
      </c>
      <c r="O346" s="631">
        <v>1</v>
      </c>
      <c r="P346" s="568">
        <v>0</v>
      </c>
      <c r="Q346" s="583"/>
      <c r="R346" s="567">
        <v>1</v>
      </c>
      <c r="S346" s="583">
        <v>1</v>
      </c>
      <c r="T346" s="631">
        <v>1</v>
      </c>
      <c r="U346" s="613">
        <v>1</v>
      </c>
    </row>
    <row r="347" spans="1:21" ht="14.4" customHeight="1" x14ac:dyDescent="0.3">
      <c r="A347" s="566">
        <v>50</v>
      </c>
      <c r="B347" s="567" t="s">
        <v>524</v>
      </c>
      <c r="C347" s="567">
        <v>89301502</v>
      </c>
      <c r="D347" s="629" t="s">
        <v>3086</v>
      </c>
      <c r="E347" s="630" t="s">
        <v>1972</v>
      </c>
      <c r="F347" s="567" t="s">
        <v>1961</v>
      </c>
      <c r="G347" s="567" t="s">
        <v>2387</v>
      </c>
      <c r="H347" s="567" t="s">
        <v>523</v>
      </c>
      <c r="I347" s="567" t="s">
        <v>2388</v>
      </c>
      <c r="J347" s="567" t="s">
        <v>1805</v>
      </c>
      <c r="K347" s="567" t="s">
        <v>2389</v>
      </c>
      <c r="L347" s="568">
        <v>89.58</v>
      </c>
      <c r="M347" s="568">
        <v>89.58</v>
      </c>
      <c r="N347" s="567">
        <v>1</v>
      </c>
      <c r="O347" s="631">
        <v>0.5</v>
      </c>
      <c r="P347" s="568"/>
      <c r="Q347" s="583">
        <v>0</v>
      </c>
      <c r="R347" s="567"/>
      <c r="S347" s="583">
        <v>0</v>
      </c>
      <c r="T347" s="631"/>
      <c r="U347" s="613">
        <v>0</v>
      </c>
    </row>
    <row r="348" spans="1:21" ht="14.4" customHeight="1" x14ac:dyDescent="0.3">
      <c r="A348" s="566">
        <v>50</v>
      </c>
      <c r="B348" s="567" t="s">
        <v>524</v>
      </c>
      <c r="C348" s="567">
        <v>89301502</v>
      </c>
      <c r="D348" s="629" t="s">
        <v>3086</v>
      </c>
      <c r="E348" s="630" t="s">
        <v>1972</v>
      </c>
      <c r="F348" s="567" t="s">
        <v>1961</v>
      </c>
      <c r="G348" s="567" t="s">
        <v>2387</v>
      </c>
      <c r="H348" s="567" t="s">
        <v>523</v>
      </c>
      <c r="I348" s="567" t="s">
        <v>1804</v>
      </c>
      <c r="J348" s="567" t="s">
        <v>1805</v>
      </c>
      <c r="K348" s="567" t="s">
        <v>1806</v>
      </c>
      <c r="L348" s="568">
        <v>44.8</v>
      </c>
      <c r="M348" s="568">
        <v>44.8</v>
      </c>
      <c r="N348" s="567">
        <v>1</v>
      </c>
      <c r="O348" s="631">
        <v>1</v>
      </c>
      <c r="P348" s="568">
        <v>44.8</v>
      </c>
      <c r="Q348" s="583">
        <v>1</v>
      </c>
      <c r="R348" s="567">
        <v>1</v>
      </c>
      <c r="S348" s="583">
        <v>1</v>
      </c>
      <c r="T348" s="631">
        <v>1</v>
      </c>
      <c r="U348" s="613">
        <v>1</v>
      </c>
    </row>
    <row r="349" spans="1:21" ht="14.4" customHeight="1" x14ac:dyDescent="0.3">
      <c r="A349" s="566">
        <v>50</v>
      </c>
      <c r="B349" s="567" t="s">
        <v>524</v>
      </c>
      <c r="C349" s="567">
        <v>89301502</v>
      </c>
      <c r="D349" s="629" t="s">
        <v>3086</v>
      </c>
      <c r="E349" s="630" t="s">
        <v>1972</v>
      </c>
      <c r="F349" s="567" t="s">
        <v>1961</v>
      </c>
      <c r="G349" s="567" t="s">
        <v>2325</v>
      </c>
      <c r="H349" s="567" t="s">
        <v>523</v>
      </c>
      <c r="I349" s="567" t="s">
        <v>2390</v>
      </c>
      <c r="J349" s="567" t="s">
        <v>2391</v>
      </c>
      <c r="K349" s="567" t="s">
        <v>1823</v>
      </c>
      <c r="L349" s="568">
        <v>6.98</v>
      </c>
      <c r="M349" s="568">
        <v>62.820000000000007</v>
      </c>
      <c r="N349" s="567">
        <v>9</v>
      </c>
      <c r="O349" s="631">
        <v>1.5</v>
      </c>
      <c r="P349" s="568"/>
      <c r="Q349" s="583">
        <v>0</v>
      </c>
      <c r="R349" s="567"/>
      <c r="S349" s="583">
        <v>0</v>
      </c>
      <c r="T349" s="631"/>
      <c r="U349" s="613">
        <v>0</v>
      </c>
    </row>
    <row r="350" spans="1:21" ht="14.4" customHeight="1" x14ac:dyDescent="0.3">
      <c r="A350" s="566">
        <v>50</v>
      </c>
      <c r="B350" s="567" t="s">
        <v>524</v>
      </c>
      <c r="C350" s="567">
        <v>89301502</v>
      </c>
      <c r="D350" s="629" t="s">
        <v>3086</v>
      </c>
      <c r="E350" s="630" t="s">
        <v>1972</v>
      </c>
      <c r="F350" s="567" t="s">
        <v>1961</v>
      </c>
      <c r="G350" s="567" t="s">
        <v>1982</v>
      </c>
      <c r="H350" s="567" t="s">
        <v>984</v>
      </c>
      <c r="I350" s="567" t="s">
        <v>1651</v>
      </c>
      <c r="J350" s="567" t="s">
        <v>995</v>
      </c>
      <c r="K350" s="567" t="s">
        <v>1652</v>
      </c>
      <c r="L350" s="568">
        <v>121.16</v>
      </c>
      <c r="M350" s="568">
        <v>605.79999999999995</v>
      </c>
      <c r="N350" s="567">
        <v>5</v>
      </c>
      <c r="O350" s="631">
        <v>1</v>
      </c>
      <c r="P350" s="568"/>
      <c r="Q350" s="583">
        <v>0</v>
      </c>
      <c r="R350" s="567"/>
      <c r="S350" s="583">
        <v>0</v>
      </c>
      <c r="T350" s="631"/>
      <c r="U350" s="613">
        <v>0</v>
      </c>
    </row>
    <row r="351" spans="1:21" ht="14.4" customHeight="1" x14ac:dyDescent="0.3">
      <c r="A351" s="566">
        <v>50</v>
      </c>
      <c r="B351" s="567" t="s">
        <v>524</v>
      </c>
      <c r="C351" s="567">
        <v>89301502</v>
      </c>
      <c r="D351" s="629" t="s">
        <v>3086</v>
      </c>
      <c r="E351" s="630" t="s">
        <v>1972</v>
      </c>
      <c r="F351" s="567" t="s">
        <v>1961</v>
      </c>
      <c r="G351" s="567" t="s">
        <v>1983</v>
      </c>
      <c r="H351" s="567" t="s">
        <v>984</v>
      </c>
      <c r="I351" s="567" t="s">
        <v>2392</v>
      </c>
      <c r="J351" s="567" t="s">
        <v>1098</v>
      </c>
      <c r="K351" s="567" t="s">
        <v>2393</v>
      </c>
      <c r="L351" s="568">
        <v>270.69</v>
      </c>
      <c r="M351" s="568">
        <v>270.69</v>
      </c>
      <c r="N351" s="567">
        <v>1</v>
      </c>
      <c r="O351" s="631">
        <v>0.5</v>
      </c>
      <c r="P351" s="568">
        <v>270.69</v>
      </c>
      <c r="Q351" s="583">
        <v>1</v>
      </c>
      <c r="R351" s="567">
        <v>1</v>
      </c>
      <c r="S351" s="583">
        <v>1</v>
      </c>
      <c r="T351" s="631">
        <v>0.5</v>
      </c>
      <c r="U351" s="613">
        <v>1</v>
      </c>
    </row>
    <row r="352" spans="1:21" ht="14.4" customHeight="1" x14ac:dyDescent="0.3">
      <c r="A352" s="566">
        <v>50</v>
      </c>
      <c r="B352" s="567" t="s">
        <v>524</v>
      </c>
      <c r="C352" s="567">
        <v>89301502</v>
      </c>
      <c r="D352" s="629" t="s">
        <v>3086</v>
      </c>
      <c r="E352" s="630" t="s">
        <v>1972</v>
      </c>
      <c r="F352" s="567" t="s">
        <v>1961</v>
      </c>
      <c r="G352" s="567" t="s">
        <v>2169</v>
      </c>
      <c r="H352" s="567" t="s">
        <v>984</v>
      </c>
      <c r="I352" s="567" t="s">
        <v>1745</v>
      </c>
      <c r="J352" s="567" t="s">
        <v>1746</v>
      </c>
      <c r="K352" s="567" t="s">
        <v>1747</v>
      </c>
      <c r="L352" s="568">
        <v>333.31</v>
      </c>
      <c r="M352" s="568">
        <v>333.31</v>
      </c>
      <c r="N352" s="567">
        <v>1</v>
      </c>
      <c r="O352" s="631">
        <v>1</v>
      </c>
      <c r="P352" s="568">
        <v>333.31</v>
      </c>
      <c r="Q352" s="583">
        <v>1</v>
      </c>
      <c r="R352" s="567">
        <v>1</v>
      </c>
      <c r="S352" s="583">
        <v>1</v>
      </c>
      <c r="T352" s="631">
        <v>1</v>
      </c>
      <c r="U352" s="613">
        <v>1</v>
      </c>
    </row>
    <row r="353" spans="1:21" ht="14.4" customHeight="1" x14ac:dyDescent="0.3">
      <c r="A353" s="566">
        <v>50</v>
      </c>
      <c r="B353" s="567" t="s">
        <v>524</v>
      </c>
      <c r="C353" s="567">
        <v>89301502</v>
      </c>
      <c r="D353" s="629" t="s">
        <v>3086</v>
      </c>
      <c r="E353" s="630" t="s">
        <v>1972</v>
      </c>
      <c r="F353" s="567" t="s">
        <v>1961</v>
      </c>
      <c r="G353" s="567" t="s">
        <v>1989</v>
      </c>
      <c r="H353" s="567" t="s">
        <v>523</v>
      </c>
      <c r="I353" s="567" t="s">
        <v>2394</v>
      </c>
      <c r="J353" s="567" t="s">
        <v>1998</v>
      </c>
      <c r="K353" s="567" t="s">
        <v>2155</v>
      </c>
      <c r="L353" s="568">
        <v>716.43</v>
      </c>
      <c r="M353" s="568">
        <v>716.43</v>
      </c>
      <c r="N353" s="567">
        <v>1</v>
      </c>
      <c r="O353" s="631">
        <v>0.5</v>
      </c>
      <c r="P353" s="568">
        <v>716.43</v>
      </c>
      <c r="Q353" s="583">
        <v>1</v>
      </c>
      <c r="R353" s="567">
        <v>1</v>
      </c>
      <c r="S353" s="583">
        <v>1</v>
      </c>
      <c r="T353" s="631">
        <v>0.5</v>
      </c>
      <c r="U353" s="613">
        <v>1</v>
      </c>
    </row>
    <row r="354" spans="1:21" ht="14.4" customHeight="1" x14ac:dyDescent="0.3">
      <c r="A354" s="566">
        <v>50</v>
      </c>
      <c r="B354" s="567" t="s">
        <v>524</v>
      </c>
      <c r="C354" s="567">
        <v>89301502</v>
      </c>
      <c r="D354" s="629" t="s">
        <v>3086</v>
      </c>
      <c r="E354" s="630" t="s">
        <v>1972</v>
      </c>
      <c r="F354" s="567" t="s">
        <v>1961</v>
      </c>
      <c r="G354" s="567" t="s">
        <v>1989</v>
      </c>
      <c r="H354" s="567" t="s">
        <v>523</v>
      </c>
      <c r="I354" s="567" t="s">
        <v>2394</v>
      </c>
      <c r="J354" s="567" t="s">
        <v>1998</v>
      </c>
      <c r="K354" s="567" t="s">
        <v>2155</v>
      </c>
      <c r="L354" s="568">
        <v>787.03</v>
      </c>
      <c r="M354" s="568">
        <v>1574.06</v>
      </c>
      <c r="N354" s="567">
        <v>2</v>
      </c>
      <c r="O354" s="631">
        <v>1</v>
      </c>
      <c r="P354" s="568">
        <v>1574.06</v>
      </c>
      <c r="Q354" s="583">
        <v>1</v>
      </c>
      <c r="R354" s="567">
        <v>2</v>
      </c>
      <c r="S354" s="583">
        <v>1</v>
      </c>
      <c r="T354" s="631">
        <v>1</v>
      </c>
      <c r="U354" s="613">
        <v>1</v>
      </c>
    </row>
    <row r="355" spans="1:21" ht="14.4" customHeight="1" x14ac:dyDescent="0.3">
      <c r="A355" s="566">
        <v>50</v>
      </c>
      <c r="B355" s="567" t="s">
        <v>524</v>
      </c>
      <c r="C355" s="567">
        <v>89301502</v>
      </c>
      <c r="D355" s="629" t="s">
        <v>3086</v>
      </c>
      <c r="E355" s="630" t="s">
        <v>1972</v>
      </c>
      <c r="F355" s="567" t="s">
        <v>1961</v>
      </c>
      <c r="G355" s="567" t="s">
        <v>2395</v>
      </c>
      <c r="H355" s="567" t="s">
        <v>984</v>
      </c>
      <c r="I355" s="567" t="s">
        <v>2396</v>
      </c>
      <c r="J355" s="567" t="s">
        <v>2397</v>
      </c>
      <c r="K355" s="567" t="s">
        <v>585</v>
      </c>
      <c r="L355" s="568">
        <v>772.93</v>
      </c>
      <c r="M355" s="568">
        <v>772.93</v>
      </c>
      <c r="N355" s="567">
        <v>1</v>
      </c>
      <c r="O355" s="631">
        <v>1</v>
      </c>
      <c r="P355" s="568">
        <v>772.93</v>
      </c>
      <c r="Q355" s="583">
        <v>1</v>
      </c>
      <c r="R355" s="567">
        <v>1</v>
      </c>
      <c r="S355" s="583">
        <v>1</v>
      </c>
      <c r="T355" s="631">
        <v>1</v>
      </c>
      <c r="U355" s="613">
        <v>1</v>
      </c>
    </row>
    <row r="356" spans="1:21" ht="14.4" customHeight="1" x14ac:dyDescent="0.3">
      <c r="A356" s="566">
        <v>50</v>
      </c>
      <c r="B356" s="567" t="s">
        <v>524</v>
      </c>
      <c r="C356" s="567">
        <v>89301502</v>
      </c>
      <c r="D356" s="629" t="s">
        <v>3086</v>
      </c>
      <c r="E356" s="630" t="s">
        <v>1972</v>
      </c>
      <c r="F356" s="567" t="s">
        <v>1961</v>
      </c>
      <c r="G356" s="567" t="s">
        <v>2398</v>
      </c>
      <c r="H356" s="567" t="s">
        <v>523</v>
      </c>
      <c r="I356" s="567" t="s">
        <v>2399</v>
      </c>
      <c r="J356" s="567" t="s">
        <v>2400</v>
      </c>
      <c r="K356" s="567" t="s">
        <v>2401</v>
      </c>
      <c r="L356" s="568">
        <v>68.3</v>
      </c>
      <c r="M356" s="568">
        <v>68.3</v>
      </c>
      <c r="N356" s="567">
        <v>1</v>
      </c>
      <c r="O356" s="631">
        <v>1</v>
      </c>
      <c r="P356" s="568"/>
      <c r="Q356" s="583">
        <v>0</v>
      </c>
      <c r="R356" s="567"/>
      <c r="S356" s="583">
        <v>0</v>
      </c>
      <c r="T356" s="631"/>
      <c r="U356" s="613">
        <v>0</v>
      </c>
    </row>
    <row r="357" spans="1:21" ht="14.4" customHeight="1" x14ac:dyDescent="0.3">
      <c r="A357" s="566">
        <v>50</v>
      </c>
      <c r="B357" s="567" t="s">
        <v>524</v>
      </c>
      <c r="C357" s="567">
        <v>89301502</v>
      </c>
      <c r="D357" s="629" t="s">
        <v>3086</v>
      </c>
      <c r="E357" s="630" t="s">
        <v>1972</v>
      </c>
      <c r="F357" s="567" t="s">
        <v>1961</v>
      </c>
      <c r="G357" s="567" t="s">
        <v>2231</v>
      </c>
      <c r="H357" s="567" t="s">
        <v>984</v>
      </c>
      <c r="I357" s="567" t="s">
        <v>2402</v>
      </c>
      <c r="J357" s="567" t="s">
        <v>1043</v>
      </c>
      <c r="K357" s="567" t="s">
        <v>2403</v>
      </c>
      <c r="L357" s="568">
        <v>146.63</v>
      </c>
      <c r="M357" s="568">
        <v>293.26</v>
      </c>
      <c r="N357" s="567">
        <v>2</v>
      </c>
      <c r="O357" s="631">
        <v>1</v>
      </c>
      <c r="P357" s="568"/>
      <c r="Q357" s="583">
        <v>0</v>
      </c>
      <c r="R357" s="567"/>
      <c r="S357" s="583">
        <v>0</v>
      </c>
      <c r="T357" s="631"/>
      <c r="U357" s="613">
        <v>0</v>
      </c>
    </row>
    <row r="358" spans="1:21" ht="14.4" customHeight="1" x14ac:dyDescent="0.3">
      <c r="A358" s="566">
        <v>50</v>
      </c>
      <c r="B358" s="567" t="s">
        <v>524</v>
      </c>
      <c r="C358" s="567">
        <v>89301502</v>
      </c>
      <c r="D358" s="629" t="s">
        <v>3086</v>
      </c>
      <c r="E358" s="630" t="s">
        <v>1972</v>
      </c>
      <c r="F358" s="567" t="s">
        <v>1961</v>
      </c>
      <c r="G358" s="567" t="s">
        <v>1999</v>
      </c>
      <c r="H358" s="567" t="s">
        <v>523</v>
      </c>
      <c r="I358" s="567" t="s">
        <v>1671</v>
      </c>
      <c r="J358" s="567" t="s">
        <v>1672</v>
      </c>
      <c r="K358" s="567" t="s">
        <v>1673</v>
      </c>
      <c r="L358" s="568">
        <v>31.43</v>
      </c>
      <c r="M358" s="568">
        <v>62.86</v>
      </c>
      <c r="N358" s="567">
        <v>2</v>
      </c>
      <c r="O358" s="631">
        <v>0.5</v>
      </c>
      <c r="P358" s="568">
        <v>62.86</v>
      </c>
      <c r="Q358" s="583">
        <v>1</v>
      </c>
      <c r="R358" s="567">
        <v>2</v>
      </c>
      <c r="S358" s="583">
        <v>1</v>
      </c>
      <c r="T358" s="631">
        <v>0.5</v>
      </c>
      <c r="U358" s="613">
        <v>1</v>
      </c>
    </row>
    <row r="359" spans="1:21" ht="14.4" customHeight="1" x14ac:dyDescent="0.3">
      <c r="A359" s="566">
        <v>50</v>
      </c>
      <c r="B359" s="567" t="s">
        <v>524</v>
      </c>
      <c r="C359" s="567">
        <v>89301502</v>
      </c>
      <c r="D359" s="629" t="s">
        <v>3086</v>
      </c>
      <c r="E359" s="630" t="s">
        <v>1972</v>
      </c>
      <c r="F359" s="567" t="s">
        <v>1961</v>
      </c>
      <c r="G359" s="567" t="s">
        <v>1999</v>
      </c>
      <c r="H359" s="567" t="s">
        <v>523</v>
      </c>
      <c r="I359" s="567" t="s">
        <v>2000</v>
      </c>
      <c r="J359" s="567" t="s">
        <v>2001</v>
      </c>
      <c r="K359" s="567" t="s">
        <v>1237</v>
      </c>
      <c r="L359" s="568">
        <v>41.89</v>
      </c>
      <c r="M359" s="568">
        <v>167.56</v>
      </c>
      <c r="N359" s="567">
        <v>4</v>
      </c>
      <c r="O359" s="631">
        <v>1.5</v>
      </c>
      <c r="P359" s="568"/>
      <c r="Q359" s="583">
        <v>0</v>
      </c>
      <c r="R359" s="567"/>
      <c r="S359" s="583">
        <v>0</v>
      </c>
      <c r="T359" s="631"/>
      <c r="U359" s="613">
        <v>0</v>
      </c>
    </row>
    <row r="360" spans="1:21" ht="14.4" customHeight="1" x14ac:dyDescent="0.3">
      <c r="A360" s="566">
        <v>50</v>
      </c>
      <c r="B360" s="567" t="s">
        <v>524</v>
      </c>
      <c r="C360" s="567">
        <v>89301502</v>
      </c>
      <c r="D360" s="629" t="s">
        <v>3086</v>
      </c>
      <c r="E360" s="630" t="s">
        <v>1972</v>
      </c>
      <c r="F360" s="567" t="s">
        <v>1961</v>
      </c>
      <c r="G360" s="567" t="s">
        <v>1999</v>
      </c>
      <c r="H360" s="567" t="s">
        <v>984</v>
      </c>
      <c r="I360" s="567" t="s">
        <v>1674</v>
      </c>
      <c r="J360" s="567" t="s">
        <v>1038</v>
      </c>
      <c r="K360" s="567" t="s">
        <v>551</v>
      </c>
      <c r="L360" s="568">
        <v>44.89</v>
      </c>
      <c r="M360" s="568">
        <v>448.90000000000003</v>
      </c>
      <c r="N360" s="567">
        <v>10</v>
      </c>
      <c r="O360" s="631">
        <v>3</v>
      </c>
      <c r="P360" s="568">
        <v>269.34000000000003</v>
      </c>
      <c r="Q360" s="583">
        <v>0.6</v>
      </c>
      <c r="R360" s="567">
        <v>6</v>
      </c>
      <c r="S360" s="583">
        <v>0.6</v>
      </c>
      <c r="T360" s="631">
        <v>1.5</v>
      </c>
      <c r="U360" s="613">
        <v>0.5</v>
      </c>
    </row>
    <row r="361" spans="1:21" ht="14.4" customHeight="1" x14ac:dyDescent="0.3">
      <c r="A361" s="566">
        <v>50</v>
      </c>
      <c r="B361" s="567" t="s">
        <v>524</v>
      </c>
      <c r="C361" s="567">
        <v>89301502</v>
      </c>
      <c r="D361" s="629" t="s">
        <v>3086</v>
      </c>
      <c r="E361" s="630" t="s">
        <v>1972</v>
      </c>
      <c r="F361" s="567" t="s">
        <v>1961</v>
      </c>
      <c r="G361" s="567" t="s">
        <v>1999</v>
      </c>
      <c r="H361" s="567" t="s">
        <v>984</v>
      </c>
      <c r="I361" s="567" t="s">
        <v>2102</v>
      </c>
      <c r="J361" s="567" t="s">
        <v>2103</v>
      </c>
      <c r="K361" s="567" t="s">
        <v>1087</v>
      </c>
      <c r="L361" s="568">
        <v>60.02</v>
      </c>
      <c r="M361" s="568">
        <v>180.06</v>
      </c>
      <c r="N361" s="567">
        <v>3</v>
      </c>
      <c r="O361" s="631">
        <v>0.5</v>
      </c>
      <c r="P361" s="568"/>
      <c r="Q361" s="583">
        <v>0</v>
      </c>
      <c r="R361" s="567"/>
      <c r="S361" s="583">
        <v>0</v>
      </c>
      <c r="T361" s="631"/>
      <c r="U361" s="613">
        <v>0</v>
      </c>
    </row>
    <row r="362" spans="1:21" ht="14.4" customHeight="1" x14ac:dyDescent="0.3">
      <c r="A362" s="566">
        <v>50</v>
      </c>
      <c r="B362" s="567" t="s">
        <v>524</v>
      </c>
      <c r="C362" s="567">
        <v>89301502</v>
      </c>
      <c r="D362" s="629" t="s">
        <v>3086</v>
      </c>
      <c r="E362" s="630" t="s">
        <v>1972</v>
      </c>
      <c r="F362" s="567" t="s">
        <v>1961</v>
      </c>
      <c r="G362" s="567" t="s">
        <v>1999</v>
      </c>
      <c r="H362" s="567" t="s">
        <v>523</v>
      </c>
      <c r="I362" s="567" t="s">
        <v>2170</v>
      </c>
      <c r="J362" s="567" t="s">
        <v>2171</v>
      </c>
      <c r="K362" s="567" t="s">
        <v>551</v>
      </c>
      <c r="L362" s="568">
        <v>44.89</v>
      </c>
      <c r="M362" s="568">
        <v>269.34000000000003</v>
      </c>
      <c r="N362" s="567">
        <v>6</v>
      </c>
      <c r="O362" s="631">
        <v>1</v>
      </c>
      <c r="P362" s="568"/>
      <c r="Q362" s="583">
        <v>0</v>
      </c>
      <c r="R362" s="567"/>
      <c r="S362" s="583">
        <v>0</v>
      </c>
      <c r="T362" s="631"/>
      <c r="U362" s="613">
        <v>0</v>
      </c>
    </row>
    <row r="363" spans="1:21" ht="14.4" customHeight="1" x14ac:dyDescent="0.3">
      <c r="A363" s="566">
        <v>50</v>
      </c>
      <c r="B363" s="567" t="s">
        <v>524</v>
      </c>
      <c r="C363" s="567">
        <v>89301502</v>
      </c>
      <c r="D363" s="629" t="s">
        <v>3086</v>
      </c>
      <c r="E363" s="630" t="s">
        <v>1972</v>
      </c>
      <c r="F363" s="567" t="s">
        <v>1961</v>
      </c>
      <c r="G363" s="567" t="s">
        <v>2404</v>
      </c>
      <c r="H363" s="567" t="s">
        <v>523</v>
      </c>
      <c r="I363" s="567" t="s">
        <v>2405</v>
      </c>
      <c r="J363" s="567" t="s">
        <v>2406</v>
      </c>
      <c r="K363" s="567" t="s">
        <v>2407</v>
      </c>
      <c r="L363" s="568">
        <v>44.89</v>
      </c>
      <c r="M363" s="568">
        <v>134.67000000000002</v>
      </c>
      <c r="N363" s="567">
        <v>3</v>
      </c>
      <c r="O363" s="631">
        <v>1</v>
      </c>
      <c r="P363" s="568"/>
      <c r="Q363" s="583">
        <v>0</v>
      </c>
      <c r="R363" s="567"/>
      <c r="S363" s="583">
        <v>0</v>
      </c>
      <c r="T363" s="631"/>
      <c r="U363" s="613">
        <v>0</v>
      </c>
    </row>
    <row r="364" spans="1:21" ht="14.4" customHeight="1" x14ac:dyDescent="0.3">
      <c r="A364" s="566">
        <v>50</v>
      </c>
      <c r="B364" s="567" t="s">
        <v>524</v>
      </c>
      <c r="C364" s="567">
        <v>89301502</v>
      </c>
      <c r="D364" s="629" t="s">
        <v>3086</v>
      </c>
      <c r="E364" s="630" t="s">
        <v>1972</v>
      </c>
      <c r="F364" s="567" t="s">
        <v>1961</v>
      </c>
      <c r="G364" s="567" t="s">
        <v>2408</v>
      </c>
      <c r="H364" s="567" t="s">
        <v>984</v>
      </c>
      <c r="I364" s="567" t="s">
        <v>2409</v>
      </c>
      <c r="J364" s="567" t="s">
        <v>2410</v>
      </c>
      <c r="K364" s="567" t="s">
        <v>2411</v>
      </c>
      <c r="L364" s="568">
        <v>2118.4299999999998</v>
      </c>
      <c r="M364" s="568">
        <v>4236.8599999999997</v>
      </c>
      <c r="N364" s="567">
        <v>2</v>
      </c>
      <c r="O364" s="631">
        <v>1</v>
      </c>
      <c r="P364" s="568"/>
      <c r="Q364" s="583">
        <v>0</v>
      </c>
      <c r="R364" s="567"/>
      <c r="S364" s="583">
        <v>0</v>
      </c>
      <c r="T364" s="631"/>
      <c r="U364" s="613">
        <v>0</v>
      </c>
    </row>
    <row r="365" spans="1:21" ht="14.4" customHeight="1" x14ac:dyDescent="0.3">
      <c r="A365" s="566">
        <v>50</v>
      </c>
      <c r="B365" s="567" t="s">
        <v>524</v>
      </c>
      <c r="C365" s="567">
        <v>89301502</v>
      </c>
      <c r="D365" s="629" t="s">
        <v>3086</v>
      </c>
      <c r="E365" s="630" t="s">
        <v>1972</v>
      </c>
      <c r="F365" s="567" t="s">
        <v>1961</v>
      </c>
      <c r="G365" s="567" t="s">
        <v>2002</v>
      </c>
      <c r="H365" s="567" t="s">
        <v>523</v>
      </c>
      <c r="I365" s="567" t="s">
        <v>2003</v>
      </c>
      <c r="J365" s="567" t="s">
        <v>2004</v>
      </c>
      <c r="K365" s="567" t="s">
        <v>2005</v>
      </c>
      <c r="L365" s="568">
        <v>36.89</v>
      </c>
      <c r="M365" s="568">
        <v>332.01</v>
      </c>
      <c r="N365" s="567">
        <v>9</v>
      </c>
      <c r="O365" s="631">
        <v>1.5</v>
      </c>
      <c r="P365" s="568"/>
      <c r="Q365" s="583">
        <v>0</v>
      </c>
      <c r="R365" s="567"/>
      <c r="S365" s="583">
        <v>0</v>
      </c>
      <c r="T365" s="631"/>
      <c r="U365" s="613">
        <v>0</v>
      </c>
    </row>
    <row r="366" spans="1:21" ht="14.4" customHeight="1" x14ac:dyDescent="0.3">
      <c r="A366" s="566">
        <v>50</v>
      </c>
      <c r="B366" s="567" t="s">
        <v>524</v>
      </c>
      <c r="C366" s="567">
        <v>89301502</v>
      </c>
      <c r="D366" s="629" t="s">
        <v>3086</v>
      </c>
      <c r="E366" s="630" t="s">
        <v>1972</v>
      </c>
      <c r="F366" s="567" t="s">
        <v>1961</v>
      </c>
      <c r="G366" s="567" t="s">
        <v>2412</v>
      </c>
      <c r="H366" s="567" t="s">
        <v>523</v>
      </c>
      <c r="I366" s="567" t="s">
        <v>2413</v>
      </c>
      <c r="J366" s="567" t="s">
        <v>691</v>
      </c>
      <c r="K366" s="567" t="s">
        <v>692</v>
      </c>
      <c r="L366" s="568">
        <v>138.61000000000001</v>
      </c>
      <c r="M366" s="568">
        <v>415.83000000000004</v>
      </c>
      <c r="N366" s="567">
        <v>3</v>
      </c>
      <c r="O366" s="631">
        <v>2</v>
      </c>
      <c r="P366" s="568"/>
      <c r="Q366" s="583">
        <v>0</v>
      </c>
      <c r="R366" s="567"/>
      <c r="S366" s="583">
        <v>0</v>
      </c>
      <c r="T366" s="631"/>
      <c r="U366" s="613">
        <v>0</v>
      </c>
    </row>
    <row r="367" spans="1:21" ht="14.4" customHeight="1" x14ac:dyDescent="0.3">
      <c r="A367" s="566">
        <v>50</v>
      </c>
      <c r="B367" s="567" t="s">
        <v>524</v>
      </c>
      <c r="C367" s="567">
        <v>89301502</v>
      </c>
      <c r="D367" s="629" t="s">
        <v>3086</v>
      </c>
      <c r="E367" s="630" t="s">
        <v>1972</v>
      </c>
      <c r="F367" s="567" t="s">
        <v>1961</v>
      </c>
      <c r="G367" s="567" t="s">
        <v>2414</v>
      </c>
      <c r="H367" s="567" t="s">
        <v>523</v>
      </c>
      <c r="I367" s="567" t="s">
        <v>2415</v>
      </c>
      <c r="J367" s="567" t="s">
        <v>642</v>
      </c>
      <c r="K367" s="567" t="s">
        <v>954</v>
      </c>
      <c r="L367" s="568">
        <v>0</v>
      </c>
      <c r="M367" s="568">
        <v>0</v>
      </c>
      <c r="N367" s="567">
        <v>1</v>
      </c>
      <c r="O367" s="631">
        <v>1</v>
      </c>
      <c r="P367" s="568"/>
      <c r="Q367" s="583"/>
      <c r="R367" s="567"/>
      <c r="S367" s="583">
        <v>0</v>
      </c>
      <c r="T367" s="631"/>
      <c r="U367" s="613">
        <v>0</v>
      </c>
    </row>
    <row r="368" spans="1:21" ht="14.4" customHeight="1" x14ac:dyDescent="0.3">
      <c r="A368" s="566">
        <v>50</v>
      </c>
      <c r="B368" s="567" t="s">
        <v>524</v>
      </c>
      <c r="C368" s="567">
        <v>89301502</v>
      </c>
      <c r="D368" s="629" t="s">
        <v>3086</v>
      </c>
      <c r="E368" s="630" t="s">
        <v>1972</v>
      </c>
      <c r="F368" s="567" t="s">
        <v>1961</v>
      </c>
      <c r="G368" s="567" t="s">
        <v>2416</v>
      </c>
      <c r="H368" s="567" t="s">
        <v>523</v>
      </c>
      <c r="I368" s="567" t="s">
        <v>2417</v>
      </c>
      <c r="J368" s="567" t="s">
        <v>2418</v>
      </c>
      <c r="K368" s="567" t="s">
        <v>2419</v>
      </c>
      <c r="L368" s="568">
        <v>39.39</v>
      </c>
      <c r="M368" s="568">
        <v>39.39</v>
      </c>
      <c r="N368" s="567">
        <v>1</v>
      </c>
      <c r="O368" s="631">
        <v>1</v>
      </c>
      <c r="P368" s="568">
        <v>39.39</v>
      </c>
      <c r="Q368" s="583">
        <v>1</v>
      </c>
      <c r="R368" s="567">
        <v>1</v>
      </c>
      <c r="S368" s="583">
        <v>1</v>
      </c>
      <c r="T368" s="631">
        <v>1</v>
      </c>
      <c r="U368" s="613">
        <v>1</v>
      </c>
    </row>
    <row r="369" spans="1:21" ht="14.4" customHeight="1" x14ac:dyDescent="0.3">
      <c r="A369" s="566">
        <v>50</v>
      </c>
      <c r="B369" s="567" t="s">
        <v>524</v>
      </c>
      <c r="C369" s="567">
        <v>89301502</v>
      </c>
      <c r="D369" s="629" t="s">
        <v>3086</v>
      </c>
      <c r="E369" s="630" t="s">
        <v>1972</v>
      </c>
      <c r="F369" s="567" t="s">
        <v>1961</v>
      </c>
      <c r="G369" s="567" t="s">
        <v>2010</v>
      </c>
      <c r="H369" s="567" t="s">
        <v>523</v>
      </c>
      <c r="I369" s="567" t="s">
        <v>2420</v>
      </c>
      <c r="J369" s="567" t="s">
        <v>1262</v>
      </c>
      <c r="K369" s="567" t="s">
        <v>2015</v>
      </c>
      <c r="L369" s="568">
        <v>58.23</v>
      </c>
      <c r="M369" s="568">
        <v>116.46</v>
      </c>
      <c r="N369" s="567">
        <v>2</v>
      </c>
      <c r="O369" s="631">
        <v>0.5</v>
      </c>
      <c r="P369" s="568"/>
      <c r="Q369" s="583">
        <v>0</v>
      </c>
      <c r="R369" s="567"/>
      <c r="S369" s="583">
        <v>0</v>
      </c>
      <c r="T369" s="631"/>
      <c r="U369" s="613">
        <v>0</v>
      </c>
    </row>
    <row r="370" spans="1:21" ht="14.4" customHeight="1" x14ac:dyDescent="0.3">
      <c r="A370" s="566">
        <v>50</v>
      </c>
      <c r="B370" s="567" t="s">
        <v>524</v>
      </c>
      <c r="C370" s="567">
        <v>89301502</v>
      </c>
      <c r="D370" s="629" t="s">
        <v>3086</v>
      </c>
      <c r="E370" s="630" t="s">
        <v>1972</v>
      </c>
      <c r="F370" s="567" t="s">
        <v>1961</v>
      </c>
      <c r="G370" s="567" t="s">
        <v>2421</v>
      </c>
      <c r="H370" s="567" t="s">
        <v>523</v>
      </c>
      <c r="I370" s="567" t="s">
        <v>2316</v>
      </c>
      <c r="J370" s="567" t="s">
        <v>790</v>
      </c>
      <c r="K370" s="567" t="s">
        <v>2317</v>
      </c>
      <c r="L370" s="568">
        <v>153.37</v>
      </c>
      <c r="M370" s="568">
        <v>920.22</v>
      </c>
      <c r="N370" s="567">
        <v>6</v>
      </c>
      <c r="O370" s="631">
        <v>2</v>
      </c>
      <c r="P370" s="568"/>
      <c r="Q370" s="583">
        <v>0</v>
      </c>
      <c r="R370" s="567"/>
      <c r="S370" s="583">
        <v>0</v>
      </c>
      <c r="T370" s="631"/>
      <c r="U370" s="613">
        <v>0</v>
      </c>
    </row>
    <row r="371" spans="1:21" ht="14.4" customHeight="1" x14ac:dyDescent="0.3">
      <c r="A371" s="566">
        <v>50</v>
      </c>
      <c r="B371" s="567" t="s">
        <v>524</v>
      </c>
      <c r="C371" s="567">
        <v>89301502</v>
      </c>
      <c r="D371" s="629" t="s">
        <v>3086</v>
      </c>
      <c r="E371" s="630" t="s">
        <v>1972</v>
      </c>
      <c r="F371" s="567" t="s">
        <v>1961</v>
      </c>
      <c r="G371" s="567" t="s">
        <v>2016</v>
      </c>
      <c r="H371" s="567" t="s">
        <v>523</v>
      </c>
      <c r="I371" s="567" t="s">
        <v>2422</v>
      </c>
      <c r="J371" s="567" t="s">
        <v>2423</v>
      </c>
      <c r="K371" s="567" t="s">
        <v>570</v>
      </c>
      <c r="L371" s="568">
        <v>56.23</v>
      </c>
      <c r="M371" s="568">
        <v>112.46</v>
      </c>
      <c r="N371" s="567">
        <v>2</v>
      </c>
      <c r="O371" s="631">
        <v>0.5</v>
      </c>
      <c r="P371" s="568"/>
      <c r="Q371" s="583">
        <v>0</v>
      </c>
      <c r="R371" s="567"/>
      <c r="S371" s="583">
        <v>0</v>
      </c>
      <c r="T371" s="631"/>
      <c r="U371" s="613">
        <v>0</v>
      </c>
    </row>
    <row r="372" spans="1:21" ht="14.4" customHeight="1" x14ac:dyDescent="0.3">
      <c r="A372" s="566">
        <v>50</v>
      </c>
      <c r="B372" s="567" t="s">
        <v>524</v>
      </c>
      <c r="C372" s="567">
        <v>89301502</v>
      </c>
      <c r="D372" s="629" t="s">
        <v>3086</v>
      </c>
      <c r="E372" s="630" t="s">
        <v>1972</v>
      </c>
      <c r="F372" s="567" t="s">
        <v>1961</v>
      </c>
      <c r="G372" s="567" t="s">
        <v>2016</v>
      </c>
      <c r="H372" s="567" t="s">
        <v>523</v>
      </c>
      <c r="I372" s="567" t="s">
        <v>1661</v>
      </c>
      <c r="J372" s="567" t="s">
        <v>569</v>
      </c>
      <c r="K372" s="567" t="s">
        <v>570</v>
      </c>
      <c r="L372" s="568">
        <v>42.18</v>
      </c>
      <c r="M372" s="568">
        <v>168.72</v>
      </c>
      <c r="N372" s="567">
        <v>4</v>
      </c>
      <c r="O372" s="631">
        <v>1.5</v>
      </c>
      <c r="P372" s="568"/>
      <c r="Q372" s="583">
        <v>0</v>
      </c>
      <c r="R372" s="567"/>
      <c r="S372" s="583">
        <v>0</v>
      </c>
      <c r="T372" s="631"/>
      <c r="U372" s="613">
        <v>0</v>
      </c>
    </row>
    <row r="373" spans="1:21" ht="14.4" customHeight="1" x14ac:dyDescent="0.3">
      <c r="A373" s="566">
        <v>50</v>
      </c>
      <c r="B373" s="567" t="s">
        <v>524</v>
      </c>
      <c r="C373" s="567">
        <v>89301502</v>
      </c>
      <c r="D373" s="629" t="s">
        <v>3086</v>
      </c>
      <c r="E373" s="630" t="s">
        <v>1972</v>
      </c>
      <c r="F373" s="567" t="s">
        <v>1961</v>
      </c>
      <c r="G373" s="567" t="s">
        <v>2424</v>
      </c>
      <c r="H373" s="567" t="s">
        <v>523</v>
      </c>
      <c r="I373" s="567" t="s">
        <v>2425</v>
      </c>
      <c r="J373" s="567" t="s">
        <v>2426</v>
      </c>
      <c r="K373" s="567" t="s">
        <v>2427</v>
      </c>
      <c r="L373" s="568">
        <v>0</v>
      </c>
      <c r="M373" s="568">
        <v>0</v>
      </c>
      <c r="N373" s="567">
        <v>1</v>
      </c>
      <c r="O373" s="631">
        <v>0.5</v>
      </c>
      <c r="P373" s="568"/>
      <c r="Q373" s="583"/>
      <c r="R373" s="567"/>
      <c r="S373" s="583">
        <v>0</v>
      </c>
      <c r="T373" s="631"/>
      <c r="U373" s="613">
        <v>0</v>
      </c>
    </row>
    <row r="374" spans="1:21" ht="14.4" customHeight="1" x14ac:dyDescent="0.3">
      <c r="A374" s="566">
        <v>50</v>
      </c>
      <c r="B374" s="567" t="s">
        <v>524</v>
      </c>
      <c r="C374" s="567">
        <v>89301502</v>
      </c>
      <c r="D374" s="629" t="s">
        <v>3086</v>
      </c>
      <c r="E374" s="630" t="s">
        <v>1972</v>
      </c>
      <c r="F374" s="567" t="s">
        <v>1961</v>
      </c>
      <c r="G374" s="567" t="s">
        <v>2176</v>
      </c>
      <c r="H374" s="567" t="s">
        <v>523</v>
      </c>
      <c r="I374" s="567" t="s">
        <v>2177</v>
      </c>
      <c r="J374" s="567" t="s">
        <v>933</v>
      </c>
      <c r="K374" s="567" t="s">
        <v>934</v>
      </c>
      <c r="L374" s="568">
        <v>20.239999999999998</v>
      </c>
      <c r="M374" s="568">
        <v>40.479999999999997</v>
      </c>
      <c r="N374" s="567">
        <v>2</v>
      </c>
      <c r="O374" s="631">
        <v>0.5</v>
      </c>
      <c r="P374" s="568"/>
      <c r="Q374" s="583">
        <v>0</v>
      </c>
      <c r="R374" s="567"/>
      <c r="S374" s="583">
        <v>0</v>
      </c>
      <c r="T374" s="631"/>
      <c r="U374" s="613">
        <v>0</v>
      </c>
    </row>
    <row r="375" spans="1:21" ht="14.4" customHeight="1" x14ac:dyDescent="0.3">
      <c r="A375" s="566">
        <v>50</v>
      </c>
      <c r="B375" s="567" t="s">
        <v>524</v>
      </c>
      <c r="C375" s="567">
        <v>89301502</v>
      </c>
      <c r="D375" s="629" t="s">
        <v>3086</v>
      </c>
      <c r="E375" s="630" t="s">
        <v>1972</v>
      </c>
      <c r="F375" s="567" t="s">
        <v>1961</v>
      </c>
      <c r="G375" s="567" t="s">
        <v>2126</v>
      </c>
      <c r="H375" s="567" t="s">
        <v>523</v>
      </c>
      <c r="I375" s="567" t="s">
        <v>2428</v>
      </c>
      <c r="J375" s="567" t="s">
        <v>2429</v>
      </c>
      <c r="K375" s="567" t="s">
        <v>2054</v>
      </c>
      <c r="L375" s="568">
        <v>156.79</v>
      </c>
      <c r="M375" s="568">
        <v>313.58</v>
      </c>
      <c r="N375" s="567">
        <v>2</v>
      </c>
      <c r="O375" s="631">
        <v>0.5</v>
      </c>
      <c r="P375" s="568">
        <v>313.58</v>
      </c>
      <c r="Q375" s="583">
        <v>1</v>
      </c>
      <c r="R375" s="567">
        <v>2</v>
      </c>
      <c r="S375" s="583">
        <v>1</v>
      </c>
      <c r="T375" s="631">
        <v>0.5</v>
      </c>
      <c r="U375" s="613">
        <v>1</v>
      </c>
    </row>
    <row r="376" spans="1:21" ht="14.4" customHeight="1" x14ac:dyDescent="0.3">
      <c r="A376" s="566">
        <v>50</v>
      </c>
      <c r="B376" s="567" t="s">
        <v>524</v>
      </c>
      <c r="C376" s="567">
        <v>89301502</v>
      </c>
      <c r="D376" s="629" t="s">
        <v>3086</v>
      </c>
      <c r="E376" s="630" t="s">
        <v>1972</v>
      </c>
      <c r="F376" s="567" t="s">
        <v>1961</v>
      </c>
      <c r="G376" s="567" t="s">
        <v>2283</v>
      </c>
      <c r="H376" s="567" t="s">
        <v>523</v>
      </c>
      <c r="I376" s="567" t="s">
        <v>2430</v>
      </c>
      <c r="J376" s="567" t="s">
        <v>966</v>
      </c>
      <c r="K376" s="567" t="s">
        <v>967</v>
      </c>
      <c r="L376" s="568">
        <v>80.959999999999994</v>
      </c>
      <c r="M376" s="568">
        <v>242.88</v>
      </c>
      <c r="N376" s="567">
        <v>3</v>
      </c>
      <c r="O376" s="631">
        <v>0.5</v>
      </c>
      <c r="P376" s="568"/>
      <c r="Q376" s="583">
        <v>0</v>
      </c>
      <c r="R376" s="567"/>
      <c r="S376" s="583">
        <v>0</v>
      </c>
      <c r="T376" s="631"/>
      <c r="U376" s="613">
        <v>0</v>
      </c>
    </row>
    <row r="377" spans="1:21" ht="14.4" customHeight="1" x14ac:dyDescent="0.3">
      <c r="A377" s="566">
        <v>50</v>
      </c>
      <c r="B377" s="567" t="s">
        <v>524</v>
      </c>
      <c r="C377" s="567">
        <v>89301502</v>
      </c>
      <c r="D377" s="629" t="s">
        <v>3086</v>
      </c>
      <c r="E377" s="630" t="s">
        <v>1972</v>
      </c>
      <c r="F377" s="567" t="s">
        <v>1961</v>
      </c>
      <c r="G377" s="567" t="s">
        <v>2283</v>
      </c>
      <c r="H377" s="567" t="s">
        <v>523</v>
      </c>
      <c r="I377" s="567" t="s">
        <v>2431</v>
      </c>
      <c r="J377" s="567" t="s">
        <v>966</v>
      </c>
      <c r="K377" s="567" t="s">
        <v>967</v>
      </c>
      <c r="L377" s="568">
        <v>80.959999999999994</v>
      </c>
      <c r="M377" s="568">
        <v>242.88</v>
      </c>
      <c r="N377" s="567">
        <v>3</v>
      </c>
      <c r="O377" s="631">
        <v>0.5</v>
      </c>
      <c r="P377" s="568"/>
      <c r="Q377" s="583">
        <v>0</v>
      </c>
      <c r="R377" s="567"/>
      <c r="S377" s="583">
        <v>0</v>
      </c>
      <c r="T377" s="631"/>
      <c r="U377" s="613">
        <v>0</v>
      </c>
    </row>
    <row r="378" spans="1:21" ht="14.4" customHeight="1" x14ac:dyDescent="0.3">
      <c r="A378" s="566">
        <v>50</v>
      </c>
      <c r="B378" s="567" t="s">
        <v>524</v>
      </c>
      <c r="C378" s="567">
        <v>89301502</v>
      </c>
      <c r="D378" s="629" t="s">
        <v>3086</v>
      </c>
      <c r="E378" s="630" t="s">
        <v>1972</v>
      </c>
      <c r="F378" s="567" t="s">
        <v>1961</v>
      </c>
      <c r="G378" s="567" t="s">
        <v>2283</v>
      </c>
      <c r="H378" s="567" t="s">
        <v>523</v>
      </c>
      <c r="I378" s="567" t="s">
        <v>2431</v>
      </c>
      <c r="J378" s="567" t="s">
        <v>966</v>
      </c>
      <c r="K378" s="567" t="s">
        <v>967</v>
      </c>
      <c r="L378" s="568">
        <v>173.65</v>
      </c>
      <c r="M378" s="568">
        <v>694.6</v>
      </c>
      <c r="N378" s="567">
        <v>4</v>
      </c>
      <c r="O378" s="631">
        <v>0.5</v>
      </c>
      <c r="P378" s="568"/>
      <c r="Q378" s="583">
        <v>0</v>
      </c>
      <c r="R378" s="567"/>
      <c r="S378" s="583">
        <v>0</v>
      </c>
      <c r="T378" s="631"/>
      <c r="U378" s="613">
        <v>0</v>
      </c>
    </row>
    <row r="379" spans="1:21" ht="14.4" customHeight="1" x14ac:dyDescent="0.3">
      <c r="A379" s="566">
        <v>50</v>
      </c>
      <c r="B379" s="567" t="s">
        <v>524</v>
      </c>
      <c r="C379" s="567">
        <v>89301502</v>
      </c>
      <c r="D379" s="629" t="s">
        <v>3086</v>
      </c>
      <c r="E379" s="630" t="s">
        <v>1972</v>
      </c>
      <c r="F379" s="567" t="s">
        <v>1961</v>
      </c>
      <c r="G379" s="567" t="s">
        <v>2283</v>
      </c>
      <c r="H379" s="567" t="s">
        <v>523</v>
      </c>
      <c r="I379" s="567" t="s">
        <v>2432</v>
      </c>
      <c r="J379" s="567" t="s">
        <v>2433</v>
      </c>
      <c r="K379" s="567" t="s">
        <v>1096</v>
      </c>
      <c r="L379" s="568">
        <v>98.82</v>
      </c>
      <c r="M379" s="568">
        <v>98.82</v>
      </c>
      <c r="N379" s="567">
        <v>1</v>
      </c>
      <c r="O379" s="631">
        <v>0.5</v>
      </c>
      <c r="P379" s="568"/>
      <c r="Q379" s="583">
        <v>0</v>
      </c>
      <c r="R379" s="567"/>
      <c r="S379" s="583">
        <v>0</v>
      </c>
      <c r="T379" s="631"/>
      <c r="U379" s="613">
        <v>0</v>
      </c>
    </row>
    <row r="380" spans="1:21" ht="14.4" customHeight="1" x14ac:dyDescent="0.3">
      <c r="A380" s="566">
        <v>50</v>
      </c>
      <c r="B380" s="567" t="s">
        <v>524</v>
      </c>
      <c r="C380" s="567">
        <v>89301502</v>
      </c>
      <c r="D380" s="629" t="s">
        <v>3086</v>
      </c>
      <c r="E380" s="630" t="s">
        <v>1972</v>
      </c>
      <c r="F380" s="567" t="s">
        <v>1961</v>
      </c>
      <c r="G380" s="567" t="s">
        <v>2434</v>
      </c>
      <c r="H380" s="567" t="s">
        <v>523</v>
      </c>
      <c r="I380" s="567" t="s">
        <v>2435</v>
      </c>
      <c r="J380" s="567" t="s">
        <v>2436</v>
      </c>
      <c r="K380" s="567" t="s">
        <v>2437</v>
      </c>
      <c r="L380" s="568">
        <v>41.07</v>
      </c>
      <c r="M380" s="568">
        <v>41.07</v>
      </c>
      <c r="N380" s="567">
        <v>1</v>
      </c>
      <c r="O380" s="631">
        <v>0.5</v>
      </c>
      <c r="P380" s="568"/>
      <c r="Q380" s="583">
        <v>0</v>
      </c>
      <c r="R380" s="567"/>
      <c r="S380" s="583">
        <v>0</v>
      </c>
      <c r="T380" s="631"/>
      <c r="U380" s="613">
        <v>0</v>
      </c>
    </row>
    <row r="381" spans="1:21" ht="14.4" customHeight="1" x14ac:dyDescent="0.3">
      <c r="A381" s="566">
        <v>50</v>
      </c>
      <c r="B381" s="567" t="s">
        <v>524</v>
      </c>
      <c r="C381" s="567">
        <v>89301502</v>
      </c>
      <c r="D381" s="629" t="s">
        <v>3086</v>
      </c>
      <c r="E381" s="630" t="s">
        <v>1972</v>
      </c>
      <c r="F381" s="567" t="s">
        <v>1961</v>
      </c>
      <c r="G381" s="567" t="s">
        <v>2019</v>
      </c>
      <c r="H381" s="567" t="s">
        <v>523</v>
      </c>
      <c r="I381" s="567" t="s">
        <v>2020</v>
      </c>
      <c r="J381" s="567" t="s">
        <v>588</v>
      </c>
      <c r="K381" s="567" t="s">
        <v>1102</v>
      </c>
      <c r="L381" s="568">
        <v>0</v>
      </c>
      <c r="M381" s="568">
        <v>0</v>
      </c>
      <c r="N381" s="567">
        <v>8</v>
      </c>
      <c r="O381" s="631">
        <v>2</v>
      </c>
      <c r="P381" s="568">
        <v>0</v>
      </c>
      <c r="Q381" s="583"/>
      <c r="R381" s="567">
        <v>8</v>
      </c>
      <c r="S381" s="583">
        <v>1</v>
      </c>
      <c r="T381" s="631">
        <v>2</v>
      </c>
      <c r="U381" s="613">
        <v>1</v>
      </c>
    </row>
    <row r="382" spans="1:21" ht="14.4" customHeight="1" x14ac:dyDescent="0.3">
      <c r="A382" s="566">
        <v>50</v>
      </c>
      <c r="B382" s="567" t="s">
        <v>524</v>
      </c>
      <c r="C382" s="567">
        <v>89301502</v>
      </c>
      <c r="D382" s="629" t="s">
        <v>3086</v>
      </c>
      <c r="E382" s="630" t="s">
        <v>1972</v>
      </c>
      <c r="F382" s="567" t="s">
        <v>1961</v>
      </c>
      <c r="G382" s="567" t="s">
        <v>2019</v>
      </c>
      <c r="H382" s="567" t="s">
        <v>984</v>
      </c>
      <c r="I382" s="567" t="s">
        <v>1645</v>
      </c>
      <c r="J382" s="567" t="s">
        <v>1101</v>
      </c>
      <c r="K382" s="567" t="s">
        <v>1102</v>
      </c>
      <c r="L382" s="568">
        <v>414.85</v>
      </c>
      <c r="M382" s="568">
        <v>414.85</v>
      </c>
      <c r="N382" s="567">
        <v>1</v>
      </c>
      <c r="O382" s="631">
        <v>1</v>
      </c>
      <c r="P382" s="568">
        <v>414.85</v>
      </c>
      <c r="Q382" s="583">
        <v>1</v>
      </c>
      <c r="R382" s="567">
        <v>1</v>
      </c>
      <c r="S382" s="583">
        <v>1</v>
      </c>
      <c r="T382" s="631">
        <v>1</v>
      </c>
      <c r="U382" s="613">
        <v>1</v>
      </c>
    </row>
    <row r="383" spans="1:21" ht="14.4" customHeight="1" x14ac:dyDescent="0.3">
      <c r="A383" s="566">
        <v>50</v>
      </c>
      <c r="B383" s="567" t="s">
        <v>524</v>
      </c>
      <c r="C383" s="567">
        <v>89301502</v>
      </c>
      <c r="D383" s="629" t="s">
        <v>3086</v>
      </c>
      <c r="E383" s="630" t="s">
        <v>1972</v>
      </c>
      <c r="F383" s="567" t="s">
        <v>1961</v>
      </c>
      <c r="G383" s="567" t="s">
        <v>2438</v>
      </c>
      <c r="H383" s="567" t="s">
        <v>523</v>
      </c>
      <c r="I383" s="567" t="s">
        <v>2439</v>
      </c>
      <c r="J383" s="567" t="s">
        <v>1288</v>
      </c>
      <c r="K383" s="567" t="s">
        <v>1289</v>
      </c>
      <c r="L383" s="568">
        <v>132.34</v>
      </c>
      <c r="M383" s="568">
        <v>132.34</v>
      </c>
      <c r="N383" s="567">
        <v>1</v>
      </c>
      <c r="O383" s="631">
        <v>1</v>
      </c>
      <c r="P383" s="568">
        <v>132.34</v>
      </c>
      <c r="Q383" s="583">
        <v>1</v>
      </c>
      <c r="R383" s="567">
        <v>1</v>
      </c>
      <c r="S383" s="583">
        <v>1</v>
      </c>
      <c r="T383" s="631">
        <v>1</v>
      </c>
      <c r="U383" s="613">
        <v>1</v>
      </c>
    </row>
    <row r="384" spans="1:21" ht="14.4" customHeight="1" x14ac:dyDescent="0.3">
      <c r="A384" s="566">
        <v>50</v>
      </c>
      <c r="B384" s="567" t="s">
        <v>524</v>
      </c>
      <c r="C384" s="567">
        <v>89301502</v>
      </c>
      <c r="D384" s="629" t="s">
        <v>3086</v>
      </c>
      <c r="E384" s="630" t="s">
        <v>1972</v>
      </c>
      <c r="F384" s="567" t="s">
        <v>1961</v>
      </c>
      <c r="G384" s="567" t="s">
        <v>2030</v>
      </c>
      <c r="H384" s="567" t="s">
        <v>523</v>
      </c>
      <c r="I384" s="567" t="s">
        <v>2135</v>
      </c>
      <c r="J384" s="567" t="s">
        <v>2032</v>
      </c>
      <c r="K384" s="567" t="s">
        <v>2136</v>
      </c>
      <c r="L384" s="568">
        <v>36.78</v>
      </c>
      <c r="M384" s="568">
        <v>147.12</v>
      </c>
      <c r="N384" s="567">
        <v>4</v>
      </c>
      <c r="O384" s="631">
        <v>1</v>
      </c>
      <c r="P384" s="568">
        <v>147.12</v>
      </c>
      <c r="Q384" s="583">
        <v>1</v>
      </c>
      <c r="R384" s="567">
        <v>4</v>
      </c>
      <c r="S384" s="583">
        <v>1</v>
      </c>
      <c r="T384" s="631">
        <v>1</v>
      </c>
      <c r="U384" s="613">
        <v>1</v>
      </c>
    </row>
    <row r="385" spans="1:21" ht="14.4" customHeight="1" x14ac:dyDescent="0.3">
      <c r="A385" s="566">
        <v>50</v>
      </c>
      <c r="B385" s="567" t="s">
        <v>524</v>
      </c>
      <c r="C385" s="567">
        <v>89301502</v>
      </c>
      <c r="D385" s="629" t="s">
        <v>3086</v>
      </c>
      <c r="E385" s="630" t="s">
        <v>1972</v>
      </c>
      <c r="F385" s="567" t="s">
        <v>1961</v>
      </c>
      <c r="G385" s="567" t="s">
        <v>2036</v>
      </c>
      <c r="H385" s="567" t="s">
        <v>523</v>
      </c>
      <c r="I385" s="567" t="s">
        <v>2037</v>
      </c>
      <c r="J385" s="567" t="s">
        <v>953</v>
      </c>
      <c r="K385" s="567" t="s">
        <v>570</v>
      </c>
      <c r="L385" s="568">
        <v>30.65</v>
      </c>
      <c r="M385" s="568">
        <v>30.65</v>
      </c>
      <c r="N385" s="567">
        <v>1</v>
      </c>
      <c r="O385" s="631">
        <v>0.5</v>
      </c>
      <c r="P385" s="568">
        <v>30.65</v>
      </c>
      <c r="Q385" s="583">
        <v>1</v>
      </c>
      <c r="R385" s="567">
        <v>1</v>
      </c>
      <c r="S385" s="583">
        <v>1</v>
      </c>
      <c r="T385" s="631">
        <v>0.5</v>
      </c>
      <c r="U385" s="613">
        <v>1</v>
      </c>
    </row>
    <row r="386" spans="1:21" ht="14.4" customHeight="1" x14ac:dyDescent="0.3">
      <c r="A386" s="566">
        <v>50</v>
      </c>
      <c r="B386" s="567" t="s">
        <v>524</v>
      </c>
      <c r="C386" s="567">
        <v>89301502</v>
      </c>
      <c r="D386" s="629" t="s">
        <v>3086</v>
      </c>
      <c r="E386" s="630" t="s">
        <v>1972</v>
      </c>
      <c r="F386" s="567" t="s">
        <v>1961</v>
      </c>
      <c r="G386" s="567" t="s">
        <v>2036</v>
      </c>
      <c r="H386" s="567" t="s">
        <v>523</v>
      </c>
      <c r="I386" s="567" t="s">
        <v>2034</v>
      </c>
      <c r="J386" s="567" t="s">
        <v>2032</v>
      </c>
      <c r="K386" s="567" t="s">
        <v>2035</v>
      </c>
      <c r="L386" s="568">
        <v>0</v>
      </c>
      <c r="M386" s="568">
        <v>0</v>
      </c>
      <c r="N386" s="567">
        <v>3</v>
      </c>
      <c r="O386" s="631">
        <v>1</v>
      </c>
      <c r="P386" s="568"/>
      <c r="Q386" s="583"/>
      <c r="R386" s="567"/>
      <c r="S386" s="583">
        <v>0</v>
      </c>
      <c r="T386" s="631"/>
      <c r="U386" s="613">
        <v>0</v>
      </c>
    </row>
    <row r="387" spans="1:21" ht="14.4" customHeight="1" x14ac:dyDescent="0.3">
      <c r="A387" s="566">
        <v>50</v>
      </c>
      <c r="B387" s="567" t="s">
        <v>524</v>
      </c>
      <c r="C387" s="567">
        <v>89301502</v>
      </c>
      <c r="D387" s="629" t="s">
        <v>3086</v>
      </c>
      <c r="E387" s="630" t="s">
        <v>1972</v>
      </c>
      <c r="F387" s="567" t="s">
        <v>1961</v>
      </c>
      <c r="G387" s="567" t="s">
        <v>2440</v>
      </c>
      <c r="H387" s="567" t="s">
        <v>984</v>
      </c>
      <c r="I387" s="567" t="s">
        <v>2441</v>
      </c>
      <c r="J387" s="567" t="s">
        <v>1398</v>
      </c>
      <c r="K387" s="567" t="s">
        <v>580</v>
      </c>
      <c r="L387" s="568">
        <v>413.22</v>
      </c>
      <c r="M387" s="568">
        <v>826.44</v>
      </c>
      <c r="N387" s="567">
        <v>2</v>
      </c>
      <c r="O387" s="631">
        <v>2</v>
      </c>
      <c r="P387" s="568">
        <v>826.44</v>
      </c>
      <c r="Q387" s="583">
        <v>1</v>
      </c>
      <c r="R387" s="567">
        <v>2</v>
      </c>
      <c r="S387" s="583">
        <v>1</v>
      </c>
      <c r="T387" s="631">
        <v>2</v>
      </c>
      <c r="U387" s="613">
        <v>1</v>
      </c>
    </row>
    <row r="388" spans="1:21" ht="14.4" customHeight="1" x14ac:dyDescent="0.3">
      <c r="A388" s="566">
        <v>50</v>
      </c>
      <c r="B388" s="567" t="s">
        <v>524</v>
      </c>
      <c r="C388" s="567">
        <v>89301502</v>
      </c>
      <c r="D388" s="629" t="s">
        <v>3086</v>
      </c>
      <c r="E388" s="630" t="s">
        <v>1972</v>
      </c>
      <c r="F388" s="567" t="s">
        <v>1961</v>
      </c>
      <c r="G388" s="567" t="s">
        <v>2440</v>
      </c>
      <c r="H388" s="567" t="s">
        <v>523</v>
      </c>
      <c r="I388" s="567" t="s">
        <v>2442</v>
      </c>
      <c r="J388" s="567" t="s">
        <v>2443</v>
      </c>
      <c r="K388" s="567" t="s">
        <v>2444</v>
      </c>
      <c r="L388" s="568">
        <v>0</v>
      </c>
      <c r="M388" s="568">
        <v>0</v>
      </c>
      <c r="N388" s="567">
        <v>1</v>
      </c>
      <c r="O388" s="631">
        <v>1</v>
      </c>
      <c r="P388" s="568"/>
      <c r="Q388" s="583"/>
      <c r="R388" s="567"/>
      <c r="S388" s="583">
        <v>0</v>
      </c>
      <c r="T388" s="631"/>
      <c r="U388" s="613">
        <v>0</v>
      </c>
    </row>
    <row r="389" spans="1:21" ht="14.4" customHeight="1" x14ac:dyDescent="0.3">
      <c r="A389" s="566">
        <v>50</v>
      </c>
      <c r="B389" s="567" t="s">
        <v>524</v>
      </c>
      <c r="C389" s="567">
        <v>89301502</v>
      </c>
      <c r="D389" s="629" t="s">
        <v>3086</v>
      </c>
      <c r="E389" s="630" t="s">
        <v>1972</v>
      </c>
      <c r="F389" s="567" t="s">
        <v>1961</v>
      </c>
      <c r="G389" s="567" t="s">
        <v>2445</v>
      </c>
      <c r="H389" s="567" t="s">
        <v>523</v>
      </c>
      <c r="I389" s="567" t="s">
        <v>2446</v>
      </c>
      <c r="J389" s="567" t="s">
        <v>2447</v>
      </c>
      <c r="K389" s="567" t="s">
        <v>2448</v>
      </c>
      <c r="L389" s="568">
        <v>0</v>
      </c>
      <c r="M389" s="568">
        <v>0</v>
      </c>
      <c r="N389" s="567">
        <v>1</v>
      </c>
      <c r="O389" s="631">
        <v>1</v>
      </c>
      <c r="P389" s="568"/>
      <c r="Q389" s="583"/>
      <c r="R389" s="567"/>
      <c r="S389" s="583">
        <v>0</v>
      </c>
      <c r="T389" s="631"/>
      <c r="U389" s="613">
        <v>0</v>
      </c>
    </row>
    <row r="390" spans="1:21" ht="14.4" customHeight="1" x14ac:dyDescent="0.3">
      <c r="A390" s="566">
        <v>50</v>
      </c>
      <c r="B390" s="567" t="s">
        <v>524</v>
      </c>
      <c r="C390" s="567">
        <v>89301502</v>
      </c>
      <c r="D390" s="629" t="s">
        <v>3086</v>
      </c>
      <c r="E390" s="630" t="s">
        <v>1972</v>
      </c>
      <c r="F390" s="567" t="s">
        <v>1961</v>
      </c>
      <c r="G390" s="567" t="s">
        <v>2449</v>
      </c>
      <c r="H390" s="567" t="s">
        <v>523</v>
      </c>
      <c r="I390" s="567" t="s">
        <v>2446</v>
      </c>
      <c r="J390" s="567" t="s">
        <v>2447</v>
      </c>
      <c r="K390" s="567" t="s">
        <v>2448</v>
      </c>
      <c r="L390" s="568">
        <v>0</v>
      </c>
      <c r="M390" s="568">
        <v>0</v>
      </c>
      <c r="N390" s="567">
        <v>1</v>
      </c>
      <c r="O390" s="631">
        <v>1</v>
      </c>
      <c r="P390" s="568">
        <v>0</v>
      </c>
      <c r="Q390" s="583"/>
      <c r="R390" s="567">
        <v>1</v>
      </c>
      <c r="S390" s="583">
        <v>1</v>
      </c>
      <c r="T390" s="631">
        <v>1</v>
      </c>
      <c r="U390" s="613">
        <v>1</v>
      </c>
    </row>
    <row r="391" spans="1:21" ht="14.4" customHeight="1" x14ac:dyDescent="0.3">
      <c r="A391" s="566">
        <v>50</v>
      </c>
      <c r="B391" s="567" t="s">
        <v>524</v>
      </c>
      <c r="C391" s="567">
        <v>89301502</v>
      </c>
      <c r="D391" s="629" t="s">
        <v>3086</v>
      </c>
      <c r="E391" s="630" t="s">
        <v>1972</v>
      </c>
      <c r="F391" s="567" t="s">
        <v>1961</v>
      </c>
      <c r="G391" s="567" t="s">
        <v>2039</v>
      </c>
      <c r="H391" s="567" t="s">
        <v>984</v>
      </c>
      <c r="I391" s="567" t="s">
        <v>2450</v>
      </c>
      <c r="J391" s="567" t="s">
        <v>2451</v>
      </c>
      <c r="K391" s="567" t="s">
        <v>2452</v>
      </c>
      <c r="L391" s="568">
        <v>86.76</v>
      </c>
      <c r="M391" s="568">
        <v>86.76</v>
      </c>
      <c r="N391" s="567">
        <v>1</v>
      </c>
      <c r="O391" s="631">
        <v>0.5</v>
      </c>
      <c r="P391" s="568"/>
      <c r="Q391" s="583">
        <v>0</v>
      </c>
      <c r="R391" s="567"/>
      <c r="S391" s="583">
        <v>0</v>
      </c>
      <c r="T391" s="631"/>
      <c r="U391" s="613">
        <v>0</v>
      </c>
    </row>
    <row r="392" spans="1:21" ht="14.4" customHeight="1" x14ac:dyDescent="0.3">
      <c r="A392" s="566">
        <v>50</v>
      </c>
      <c r="B392" s="567" t="s">
        <v>524</v>
      </c>
      <c r="C392" s="567">
        <v>89301502</v>
      </c>
      <c r="D392" s="629" t="s">
        <v>3086</v>
      </c>
      <c r="E392" s="630" t="s">
        <v>1972</v>
      </c>
      <c r="F392" s="567" t="s">
        <v>1961</v>
      </c>
      <c r="G392" s="567" t="s">
        <v>2453</v>
      </c>
      <c r="H392" s="567" t="s">
        <v>984</v>
      </c>
      <c r="I392" s="567" t="s">
        <v>2454</v>
      </c>
      <c r="J392" s="567" t="s">
        <v>2455</v>
      </c>
      <c r="K392" s="567" t="s">
        <v>2456</v>
      </c>
      <c r="L392" s="568">
        <v>431.14</v>
      </c>
      <c r="M392" s="568">
        <v>862.28</v>
      </c>
      <c r="N392" s="567">
        <v>2</v>
      </c>
      <c r="O392" s="631">
        <v>1</v>
      </c>
      <c r="P392" s="568"/>
      <c r="Q392" s="583">
        <v>0</v>
      </c>
      <c r="R392" s="567"/>
      <c r="S392" s="583">
        <v>0</v>
      </c>
      <c r="T392" s="631"/>
      <c r="U392" s="613">
        <v>0</v>
      </c>
    </row>
    <row r="393" spans="1:21" ht="14.4" customHeight="1" x14ac:dyDescent="0.3">
      <c r="A393" s="566">
        <v>50</v>
      </c>
      <c r="B393" s="567" t="s">
        <v>524</v>
      </c>
      <c r="C393" s="567">
        <v>89301502</v>
      </c>
      <c r="D393" s="629" t="s">
        <v>3086</v>
      </c>
      <c r="E393" s="630" t="s">
        <v>1972</v>
      </c>
      <c r="F393" s="567" t="s">
        <v>1961</v>
      </c>
      <c r="G393" s="567" t="s">
        <v>2457</v>
      </c>
      <c r="H393" s="567" t="s">
        <v>984</v>
      </c>
      <c r="I393" s="567" t="s">
        <v>2458</v>
      </c>
      <c r="J393" s="567" t="s">
        <v>2459</v>
      </c>
      <c r="K393" s="567" t="s">
        <v>585</v>
      </c>
      <c r="L393" s="568">
        <v>250.62</v>
      </c>
      <c r="M393" s="568">
        <v>501.24</v>
      </c>
      <c r="N393" s="567">
        <v>2</v>
      </c>
      <c r="O393" s="631">
        <v>1.5</v>
      </c>
      <c r="P393" s="568">
        <v>501.24</v>
      </c>
      <c r="Q393" s="583">
        <v>1</v>
      </c>
      <c r="R393" s="567">
        <v>2</v>
      </c>
      <c r="S393" s="583">
        <v>1</v>
      </c>
      <c r="T393" s="631">
        <v>1.5</v>
      </c>
      <c r="U393" s="613">
        <v>1</v>
      </c>
    </row>
    <row r="394" spans="1:21" ht="14.4" customHeight="1" x14ac:dyDescent="0.3">
      <c r="A394" s="566">
        <v>50</v>
      </c>
      <c r="B394" s="567" t="s">
        <v>524</v>
      </c>
      <c r="C394" s="567">
        <v>89301502</v>
      </c>
      <c r="D394" s="629" t="s">
        <v>3086</v>
      </c>
      <c r="E394" s="630" t="s">
        <v>1972</v>
      </c>
      <c r="F394" s="567" t="s">
        <v>1961</v>
      </c>
      <c r="G394" s="567" t="s">
        <v>2460</v>
      </c>
      <c r="H394" s="567" t="s">
        <v>523</v>
      </c>
      <c r="I394" s="567" t="s">
        <v>2461</v>
      </c>
      <c r="J394" s="567" t="s">
        <v>2462</v>
      </c>
      <c r="K394" s="567" t="s">
        <v>2463</v>
      </c>
      <c r="L394" s="568">
        <v>95.08</v>
      </c>
      <c r="M394" s="568">
        <v>190.16</v>
      </c>
      <c r="N394" s="567">
        <v>2</v>
      </c>
      <c r="O394" s="631">
        <v>1</v>
      </c>
      <c r="P394" s="568"/>
      <c r="Q394" s="583">
        <v>0</v>
      </c>
      <c r="R394" s="567"/>
      <c r="S394" s="583">
        <v>0</v>
      </c>
      <c r="T394" s="631"/>
      <c r="U394" s="613">
        <v>0</v>
      </c>
    </row>
    <row r="395" spans="1:21" ht="14.4" customHeight="1" x14ac:dyDescent="0.3">
      <c r="A395" s="566">
        <v>50</v>
      </c>
      <c r="B395" s="567" t="s">
        <v>524</v>
      </c>
      <c r="C395" s="567">
        <v>89301502</v>
      </c>
      <c r="D395" s="629" t="s">
        <v>3086</v>
      </c>
      <c r="E395" s="630" t="s">
        <v>1972</v>
      </c>
      <c r="F395" s="567" t="s">
        <v>1961</v>
      </c>
      <c r="G395" s="567" t="s">
        <v>2094</v>
      </c>
      <c r="H395" s="567" t="s">
        <v>523</v>
      </c>
      <c r="I395" s="567" t="s">
        <v>2143</v>
      </c>
      <c r="J395" s="567" t="s">
        <v>728</v>
      </c>
      <c r="K395" s="567" t="s">
        <v>2144</v>
      </c>
      <c r="L395" s="568">
        <v>83.56</v>
      </c>
      <c r="M395" s="568">
        <v>83.56</v>
      </c>
      <c r="N395" s="567">
        <v>1</v>
      </c>
      <c r="O395" s="631">
        <v>1</v>
      </c>
      <c r="P395" s="568">
        <v>83.56</v>
      </c>
      <c r="Q395" s="583">
        <v>1</v>
      </c>
      <c r="R395" s="567">
        <v>1</v>
      </c>
      <c r="S395" s="583">
        <v>1</v>
      </c>
      <c r="T395" s="631">
        <v>1</v>
      </c>
      <c r="U395" s="613">
        <v>1</v>
      </c>
    </row>
    <row r="396" spans="1:21" ht="14.4" customHeight="1" x14ac:dyDescent="0.3">
      <c r="A396" s="566">
        <v>50</v>
      </c>
      <c r="B396" s="567" t="s">
        <v>524</v>
      </c>
      <c r="C396" s="567">
        <v>89301502</v>
      </c>
      <c r="D396" s="629" t="s">
        <v>3086</v>
      </c>
      <c r="E396" s="630" t="s">
        <v>1972</v>
      </c>
      <c r="F396" s="567" t="s">
        <v>1961</v>
      </c>
      <c r="G396" s="567" t="s">
        <v>2111</v>
      </c>
      <c r="H396" s="567" t="s">
        <v>984</v>
      </c>
      <c r="I396" s="567" t="s">
        <v>1639</v>
      </c>
      <c r="J396" s="567" t="s">
        <v>989</v>
      </c>
      <c r="K396" s="567" t="s">
        <v>1028</v>
      </c>
      <c r="L396" s="568">
        <v>1749.69</v>
      </c>
      <c r="M396" s="568">
        <v>1749.69</v>
      </c>
      <c r="N396" s="567">
        <v>1</v>
      </c>
      <c r="O396" s="631">
        <v>1</v>
      </c>
      <c r="P396" s="568">
        <v>1749.69</v>
      </c>
      <c r="Q396" s="583">
        <v>1</v>
      </c>
      <c r="R396" s="567">
        <v>1</v>
      </c>
      <c r="S396" s="583">
        <v>1</v>
      </c>
      <c r="T396" s="631">
        <v>1</v>
      </c>
      <c r="U396" s="613">
        <v>1</v>
      </c>
    </row>
    <row r="397" spans="1:21" ht="14.4" customHeight="1" x14ac:dyDescent="0.3">
      <c r="A397" s="566">
        <v>50</v>
      </c>
      <c r="B397" s="567" t="s">
        <v>524</v>
      </c>
      <c r="C397" s="567">
        <v>89301502</v>
      </c>
      <c r="D397" s="629" t="s">
        <v>3086</v>
      </c>
      <c r="E397" s="630" t="s">
        <v>1972</v>
      </c>
      <c r="F397" s="567" t="s">
        <v>1961</v>
      </c>
      <c r="G397" s="567" t="s">
        <v>2111</v>
      </c>
      <c r="H397" s="567" t="s">
        <v>984</v>
      </c>
      <c r="I397" s="567" t="s">
        <v>1642</v>
      </c>
      <c r="J397" s="567" t="s">
        <v>989</v>
      </c>
      <c r="K397" s="567" t="s">
        <v>1030</v>
      </c>
      <c r="L397" s="568">
        <v>2916.16</v>
      </c>
      <c r="M397" s="568">
        <v>8748.48</v>
      </c>
      <c r="N397" s="567">
        <v>3</v>
      </c>
      <c r="O397" s="631">
        <v>2</v>
      </c>
      <c r="P397" s="568">
        <v>2916.16</v>
      </c>
      <c r="Q397" s="583">
        <v>0.33333333333333331</v>
      </c>
      <c r="R397" s="567">
        <v>1</v>
      </c>
      <c r="S397" s="583">
        <v>0.33333333333333331</v>
      </c>
      <c r="T397" s="631">
        <v>1</v>
      </c>
      <c r="U397" s="613">
        <v>0.5</v>
      </c>
    </row>
    <row r="398" spans="1:21" ht="14.4" customHeight="1" x14ac:dyDescent="0.3">
      <c r="A398" s="566">
        <v>50</v>
      </c>
      <c r="B398" s="567" t="s">
        <v>524</v>
      </c>
      <c r="C398" s="567">
        <v>89301502</v>
      </c>
      <c r="D398" s="629" t="s">
        <v>3086</v>
      </c>
      <c r="E398" s="630" t="s">
        <v>1972</v>
      </c>
      <c r="F398" s="567" t="s">
        <v>1961</v>
      </c>
      <c r="G398" s="567" t="s">
        <v>2148</v>
      </c>
      <c r="H398" s="567" t="s">
        <v>984</v>
      </c>
      <c r="I398" s="567" t="s">
        <v>1682</v>
      </c>
      <c r="J398" s="567" t="s">
        <v>1088</v>
      </c>
      <c r="K398" s="567" t="s">
        <v>1089</v>
      </c>
      <c r="L398" s="568">
        <v>55.38</v>
      </c>
      <c r="M398" s="568">
        <v>221.52</v>
      </c>
      <c r="N398" s="567">
        <v>4</v>
      </c>
      <c r="O398" s="631">
        <v>1.5</v>
      </c>
      <c r="P398" s="568">
        <v>221.52</v>
      </c>
      <c r="Q398" s="583">
        <v>1</v>
      </c>
      <c r="R398" s="567">
        <v>4</v>
      </c>
      <c r="S398" s="583">
        <v>1</v>
      </c>
      <c r="T398" s="631">
        <v>1.5</v>
      </c>
      <c r="U398" s="613">
        <v>1</v>
      </c>
    </row>
    <row r="399" spans="1:21" ht="14.4" customHeight="1" x14ac:dyDescent="0.3">
      <c r="A399" s="566">
        <v>50</v>
      </c>
      <c r="B399" s="567" t="s">
        <v>524</v>
      </c>
      <c r="C399" s="567">
        <v>89301502</v>
      </c>
      <c r="D399" s="629" t="s">
        <v>3086</v>
      </c>
      <c r="E399" s="630" t="s">
        <v>1972</v>
      </c>
      <c r="F399" s="567" t="s">
        <v>1961</v>
      </c>
      <c r="G399" s="567" t="s">
        <v>2148</v>
      </c>
      <c r="H399" s="567" t="s">
        <v>984</v>
      </c>
      <c r="I399" s="567" t="s">
        <v>1683</v>
      </c>
      <c r="J399" s="567" t="s">
        <v>1088</v>
      </c>
      <c r="K399" s="567" t="s">
        <v>1096</v>
      </c>
      <c r="L399" s="568">
        <v>184.61</v>
      </c>
      <c r="M399" s="568">
        <v>369.22</v>
      </c>
      <c r="N399" s="567">
        <v>2</v>
      </c>
      <c r="O399" s="631">
        <v>1.5</v>
      </c>
      <c r="P399" s="568">
        <v>184.61</v>
      </c>
      <c r="Q399" s="583">
        <v>0.5</v>
      </c>
      <c r="R399" s="567">
        <v>1</v>
      </c>
      <c r="S399" s="583">
        <v>0.5</v>
      </c>
      <c r="T399" s="631">
        <v>1</v>
      </c>
      <c r="U399" s="613">
        <v>0.66666666666666663</v>
      </c>
    </row>
    <row r="400" spans="1:21" ht="14.4" customHeight="1" x14ac:dyDescent="0.3">
      <c r="A400" s="566">
        <v>50</v>
      </c>
      <c r="B400" s="567" t="s">
        <v>524</v>
      </c>
      <c r="C400" s="567">
        <v>89301502</v>
      </c>
      <c r="D400" s="629" t="s">
        <v>3086</v>
      </c>
      <c r="E400" s="630" t="s">
        <v>1972</v>
      </c>
      <c r="F400" s="567" t="s">
        <v>1961</v>
      </c>
      <c r="G400" s="567" t="s">
        <v>2287</v>
      </c>
      <c r="H400" s="567" t="s">
        <v>523</v>
      </c>
      <c r="I400" s="567" t="s">
        <v>2464</v>
      </c>
      <c r="J400" s="567" t="s">
        <v>2289</v>
      </c>
      <c r="K400" s="567" t="s">
        <v>2465</v>
      </c>
      <c r="L400" s="568">
        <v>169</v>
      </c>
      <c r="M400" s="568">
        <v>1014</v>
      </c>
      <c r="N400" s="567">
        <v>6</v>
      </c>
      <c r="O400" s="631">
        <v>1.5</v>
      </c>
      <c r="P400" s="568"/>
      <c r="Q400" s="583">
        <v>0</v>
      </c>
      <c r="R400" s="567"/>
      <c r="S400" s="583">
        <v>0</v>
      </c>
      <c r="T400" s="631"/>
      <c r="U400" s="613">
        <v>0</v>
      </c>
    </row>
    <row r="401" spans="1:21" ht="14.4" customHeight="1" x14ac:dyDescent="0.3">
      <c r="A401" s="566">
        <v>50</v>
      </c>
      <c r="B401" s="567" t="s">
        <v>524</v>
      </c>
      <c r="C401" s="567">
        <v>89301502</v>
      </c>
      <c r="D401" s="629" t="s">
        <v>3086</v>
      </c>
      <c r="E401" s="630" t="s">
        <v>1972</v>
      </c>
      <c r="F401" s="567" t="s">
        <v>1961</v>
      </c>
      <c r="G401" s="567" t="s">
        <v>2046</v>
      </c>
      <c r="H401" s="567" t="s">
        <v>523</v>
      </c>
      <c r="I401" s="567" t="s">
        <v>1690</v>
      </c>
      <c r="J401" s="567" t="s">
        <v>578</v>
      </c>
      <c r="K401" s="567" t="s">
        <v>1691</v>
      </c>
      <c r="L401" s="568">
        <v>404.5</v>
      </c>
      <c r="M401" s="568">
        <v>404.5</v>
      </c>
      <c r="N401" s="567">
        <v>1</v>
      </c>
      <c r="O401" s="631">
        <v>0.5</v>
      </c>
      <c r="P401" s="568"/>
      <c r="Q401" s="583">
        <v>0</v>
      </c>
      <c r="R401" s="567"/>
      <c r="S401" s="583">
        <v>0</v>
      </c>
      <c r="T401" s="631"/>
      <c r="U401" s="613">
        <v>0</v>
      </c>
    </row>
    <row r="402" spans="1:21" ht="14.4" customHeight="1" x14ac:dyDescent="0.3">
      <c r="A402" s="566">
        <v>50</v>
      </c>
      <c r="B402" s="567" t="s">
        <v>524</v>
      </c>
      <c r="C402" s="567">
        <v>89301502</v>
      </c>
      <c r="D402" s="629" t="s">
        <v>3086</v>
      </c>
      <c r="E402" s="630" t="s">
        <v>1972</v>
      </c>
      <c r="F402" s="567" t="s">
        <v>1961</v>
      </c>
      <c r="G402" s="567" t="s">
        <v>2149</v>
      </c>
      <c r="H402" s="567" t="s">
        <v>523</v>
      </c>
      <c r="I402" s="567" t="s">
        <v>2466</v>
      </c>
      <c r="J402" s="567" t="s">
        <v>2153</v>
      </c>
      <c r="K402" s="567" t="s">
        <v>2467</v>
      </c>
      <c r="L402" s="568">
        <v>642.23</v>
      </c>
      <c r="M402" s="568">
        <v>642.23</v>
      </c>
      <c r="N402" s="567">
        <v>1</v>
      </c>
      <c r="O402" s="631">
        <v>0.5</v>
      </c>
      <c r="P402" s="568"/>
      <c r="Q402" s="583">
        <v>0</v>
      </c>
      <c r="R402" s="567"/>
      <c r="S402" s="583">
        <v>0</v>
      </c>
      <c r="T402" s="631"/>
      <c r="U402" s="613">
        <v>0</v>
      </c>
    </row>
    <row r="403" spans="1:21" ht="14.4" customHeight="1" x14ac:dyDescent="0.3">
      <c r="A403" s="566">
        <v>50</v>
      </c>
      <c r="B403" s="567" t="s">
        <v>524</v>
      </c>
      <c r="C403" s="567">
        <v>89301502</v>
      </c>
      <c r="D403" s="629" t="s">
        <v>3086</v>
      </c>
      <c r="E403" s="630" t="s">
        <v>1972</v>
      </c>
      <c r="F403" s="567" t="s">
        <v>1961</v>
      </c>
      <c r="G403" s="567" t="s">
        <v>2191</v>
      </c>
      <c r="H403" s="567" t="s">
        <v>523</v>
      </c>
      <c r="I403" s="567" t="s">
        <v>2192</v>
      </c>
      <c r="J403" s="567" t="s">
        <v>2193</v>
      </c>
      <c r="K403" s="567" t="s">
        <v>2194</v>
      </c>
      <c r="L403" s="568">
        <v>91.52</v>
      </c>
      <c r="M403" s="568">
        <v>183.04</v>
      </c>
      <c r="N403" s="567">
        <v>2</v>
      </c>
      <c r="O403" s="631">
        <v>0.5</v>
      </c>
      <c r="P403" s="568"/>
      <c r="Q403" s="583">
        <v>0</v>
      </c>
      <c r="R403" s="567"/>
      <c r="S403" s="583">
        <v>0</v>
      </c>
      <c r="T403" s="631"/>
      <c r="U403" s="613">
        <v>0</v>
      </c>
    </row>
    <row r="404" spans="1:21" ht="14.4" customHeight="1" x14ac:dyDescent="0.3">
      <c r="A404" s="566">
        <v>50</v>
      </c>
      <c r="B404" s="567" t="s">
        <v>524</v>
      </c>
      <c r="C404" s="567">
        <v>89301502</v>
      </c>
      <c r="D404" s="629" t="s">
        <v>3086</v>
      </c>
      <c r="E404" s="630" t="s">
        <v>1972</v>
      </c>
      <c r="F404" s="567" t="s">
        <v>1961</v>
      </c>
      <c r="G404" s="567" t="s">
        <v>2468</v>
      </c>
      <c r="H404" s="567" t="s">
        <v>984</v>
      </c>
      <c r="I404" s="567" t="s">
        <v>2469</v>
      </c>
      <c r="J404" s="567" t="s">
        <v>2470</v>
      </c>
      <c r="K404" s="567" t="s">
        <v>2471</v>
      </c>
      <c r="L404" s="568">
        <v>140.25</v>
      </c>
      <c r="M404" s="568">
        <v>1683</v>
      </c>
      <c r="N404" s="567">
        <v>12</v>
      </c>
      <c r="O404" s="631">
        <v>1.5</v>
      </c>
      <c r="P404" s="568"/>
      <c r="Q404" s="583">
        <v>0</v>
      </c>
      <c r="R404" s="567"/>
      <c r="S404" s="583">
        <v>0</v>
      </c>
      <c r="T404" s="631"/>
      <c r="U404" s="613">
        <v>0</v>
      </c>
    </row>
    <row r="405" spans="1:21" ht="14.4" customHeight="1" x14ac:dyDescent="0.3">
      <c r="A405" s="566">
        <v>50</v>
      </c>
      <c r="B405" s="567" t="s">
        <v>524</v>
      </c>
      <c r="C405" s="567">
        <v>89301502</v>
      </c>
      <c r="D405" s="629" t="s">
        <v>3086</v>
      </c>
      <c r="E405" s="630" t="s">
        <v>1972</v>
      </c>
      <c r="F405" s="567" t="s">
        <v>1961</v>
      </c>
      <c r="G405" s="567" t="s">
        <v>2472</v>
      </c>
      <c r="H405" s="567" t="s">
        <v>523</v>
      </c>
      <c r="I405" s="567" t="s">
        <v>2473</v>
      </c>
      <c r="J405" s="567" t="s">
        <v>2474</v>
      </c>
      <c r="K405" s="567" t="s">
        <v>2475</v>
      </c>
      <c r="L405" s="568">
        <v>0</v>
      </c>
      <c r="M405" s="568">
        <v>0</v>
      </c>
      <c r="N405" s="567">
        <v>1</v>
      </c>
      <c r="O405" s="631">
        <v>1</v>
      </c>
      <c r="P405" s="568">
        <v>0</v>
      </c>
      <c r="Q405" s="583"/>
      <c r="R405" s="567">
        <v>1</v>
      </c>
      <c r="S405" s="583">
        <v>1</v>
      </c>
      <c r="T405" s="631">
        <v>1</v>
      </c>
      <c r="U405" s="613">
        <v>1</v>
      </c>
    </row>
    <row r="406" spans="1:21" ht="14.4" customHeight="1" x14ac:dyDescent="0.3">
      <c r="A406" s="566">
        <v>50</v>
      </c>
      <c r="B406" s="567" t="s">
        <v>524</v>
      </c>
      <c r="C406" s="567">
        <v>89301502</v>
      </c>
      <c r="D406" s="629" t="s">
        <v>3086</v>
      </c>
      <c r="E406" s="630" t="s">
        <v>1972</v>
      </c>
      <c r="F406" s="567" t="s">
        <v>1961</v>
      </c>
      <c r="G406" s="567" t="s">
        <v>2055</v>
      </c>
      <c r="H406" s="567" t="s">
        <v>984</v>
      </c>
      <c r="I406" s="567" t="s">
        <v>1694</v>
      </c>
      <c r="J406" s="567" t="s">
        <v>1695</v>
      </c>
      <c r="K406" s="567" t="s">
        <v>1001</v>
      </c>
      <c r="L406" s="568">
        <v>134.84</v>
      </c>
      <c r="M406" s="568">
        <v>2157.44</v>
      </c>
      <c r="N406" s="567">
        <v>16</v>
      </c>
      <c r="O406" s="631">
        <v>3</v>
      </c>
      <c r="P406" s="568">
        <v>404.52</v>
      </c>
      <c r="Q406" s="583">
        <v>0.1875</v>
      </c>
      <c r="R406" s="567">
        <v>3</v>
      </c>
      <c r="S406" s="583">
        <v>0.1875</v>
      </c>
      <c r="T406" s="631">
        <v>0.5</v>
      </c>
      <c r="U406" s="613">
        <v>0.16666666666666666</v>
      </c>
    </row>
    <row r="407" spans="1:21" ht="14.4" customHeight="1" x14ac:dyDescent="0.3">
      <c r="A407" s="566">
        <v>50</v>
      </c>
      <c r="B407" s="567" t="s">
        <v>524</v>
      </c>
      <c r="C407" s="567">
        <v>89301502</v>
      </c>
      <c r="D407" s="629" t="s">
        <v>3086</v>
      </c>
      <c r="E407" s="630" t="s">
        <v>1972</v>
      </c>
      <c r="F407" s="567" t="s">
        <v>1961</v>
      </c>
      <c r="G407" s="567" t="s">
        <v>2055</v>
      </c>
      <c r="H407" s="567" t="s">
        <v>523</v>
      </c>
      <c r="I407" s="567" t="s">
        <v>2476</v>
      </c>
      <c r="J407" s="567" t="s">
        <v>1695</v>
      </c>
      <c r="K407" s="567" t="s">
        <v>2477</v>
      </c>
      <c r="L407" s="568">
        <v>0</v>
      </c>
      <c r="M407" s="568">
        <v>0</v>
      </c>
      <c r="N407" s="567">
        <v>1</v>
      </c>
      <c r="O407" s="631">
        <v>0.5</v>
      </c>
      <c r="P407" s="568"/>
      <c r="Q407" s="583"/>
      <c r="R407" s="567"/>
      <c r="S407" s="583">
        <v>0</v>
      </c>
      <c r="T407" s="631"/>
      <c r="U407" s="613">
        <v>0</v>
      </c>
    </row>
    <row r="408" spans="1:21" ht="14.4" customHeight="1" x14ac:dyDescent="0.3">
      <c r="A408" s="566">
        <v>50</v>
      </c>
      <c r="B408" s="567" t="s">
        <v>524</v>
      </c>
      <c r="C408" s="567">
        <v>89301502</v>
      </c>
      <c r="D408" s="629" t="s">
        <v>3086</v>
      </c>
      <c r="E408" s="630" t="s">
        <v>1972</v>
      </c>
      <c r="F408" s="567" t="s">
        <v>1961</v>
      </c>
      <c r="G408" s="567" t="s">
        <v>2478</v>
      </c>
      <c r="H408" s="567" t="s">
        <v>523</v>
      </c>
      <c r="I408" s="567" t="s">
        <v>2479</v>
      </c>
      <c r="J408" s="567" t="s">
        <v>822</v>
      </c>
      <c r="K408" s="567" t="s">
        <v>2480</v>
      </c>
      <c r="L408" s="568">
        <v>391.32</v>
      </c>
      <c r="M408" s="568">
        <v>2347.92</v>
      </c>
      <c r="N408" s="567">
        <v>6</v>
      </c>
      <c r="O408" s="631">
        <v>2</v>
      </c>
      <c r="P408" s="568"/>
      <c r="Q408" s="583">
        <v>0</v>
      </c>
      <c r="R408" s="567"/>
      <c r="S408" s="583">
        <v>0</v>
      </c>
      <c r="T408" s="631"/>
      <c r="U408" s="613">
        <v>0</v>
      </c>
    </row>
    <row r="409" spans="1:21" ht="14.4" customHeight="1" x14ac:dyDescent="0.3">
      <c r="A409" s="566">
        <v>50</v>
      </c>
      <c r="B409" s="567" t="s">
        <v>524</v>
      </c>
      <c r="C409" s="567">
        <v>89301502</v>
      </c>
      <c r="D409" s="629" t="s">
        <v>3086</v>
      </c>
      <c r="E409" s="630" t="s">
        <v>1972</v>
      </c>
      <c r="F409" s="567" t="s">
        <v>1961</v>
      </c>
      <c r="G409" s="567" t="s">
        <v>2059</v>
      </c>
      <c r="H409" s="567" t="s">
        <v>523</v>
      </c>
      <c r="I409" s="567" t="s">
        <v>2481</v>
      </c>
      <c r="J409" s="567" t="s">
        <v>2482</v>
      </c>
      <c r="K409" s="567" t="s">
        <v>1087</v>
      </c>
      <c r="L409" s="568">
        <v>262.41000000000003</v>
      </c>
      <c r="M409" s="568">
        <v>524.82000000000005</v>
      </c>
      <c r="N409" s="567">
        <v>2</v>
      </c>
      <c r="O409" s="631">
        <v>0.5</v>
      </c>
      <c r="P409" s="568">
        <v>524.82000000000005</v>
      </c>
      <c r="Q409" s="583">
        <v>1</v>
      </c>
      <c r="R409" s="567">
        <v>2</v>
      </c>
      <c r="S409" s="583">
        <v>1</v>
      </c>
      <c r="T409" s="631">
        <v>0.5</v>
      </c>
      <c r="U409" s="613">
        <v>1</v>
      </c>
    </row>
    <row r="410" spans="1:21" ht="14.4" customHeight="1" x14ac:dyDescent="0.3">
      <c r="A410" s="566">
        <v>50</v>
      </c>
      <c r="B410" s="567" t="s">
        <v>524</v>
      </c>
      <c r="C410" s="567">
        <v>89301502</v>
      </c>
      <c r="D410" s="629" t="s">
        <v>3086</v>
      </c>
      <c r="E410" s="630" t="s">
        <v>1972</v>
      </c>
      <c r="F410" s="567" t="s">
        <v>1961</v>
      </c>
      <c r="G410" s="567" t="s">
        <v>2059</v>
      </c>
      <c r="H410" s="567" t="s">
        <v>984</v>
      </c>
      <c r="I410" s="567" t="s">
        <v>2154</v>
      </c>
      <c r="J410" s="567" t="s">
        <v>1083</v>
      </c>
      <c r="K410" s="567" t="s">
        <v>2155</v>
      </c>
      <c r="L410" s="568">
        <v>1049.31</v>
      </c>
      <c r="M410" s="568">
        <v>1049.31</v>
      </c>
      <c r="N410" s="567">
        <v>1</v>
      </c>
      <c r="O410" s="631">
        <v>0.5</v>
      </c>
      <c r="P410" s="568"/>
      <c r="Q410" s="583">
        <v>0</v>
      </c>
      <c r="R410" s="567"/>
      <c r="S410" s="583">
        <v>0</v>
      </c>
      <c r="T410" s="631"/>
      <c r="U410" s="613">
        <v>0</v>
      </c>
    </row>
    <row r="411" spans="1:21" ht="14.4" customHeight="1" x14ac:dyDescent="0.3">
      <c r="A411" s="566">
        <v>50</v>
      </c>
      <c r="B411" s="567" t="s">
        <v>524</v>
      </c>
      <c r="C411" s="567">
        <v>89301502</v>
      </c>
      <c r="D411" s="629" t="s">
        <v>3086</v>
      </c>
      <c r="E411" s="630" t="s">
        <v>1972</v>
      </c>
      <c r="F411" s="567" t="s">
        <v>1961</v>
      </c>
      <c r="G411" s="567" t="s">
        <v>2483</v>
      </c>
      <c r="H411" s="567" t="s">
        <v>984</v>
      </c>
      <c r="I411" s="567" t="s">
        <v>1840</v>
      </c>
      <c r="J411" s="567" t="s">
        <v>1023</v>
      </c>
      <c r="K411" s="567" t="s">
        <v>1841</v>
      </c>
      <c r="L411" s="568">
        <v>94.8</v>
      </c>
      <c r="M411" s="568">
        <v>94.8</v>
      </c>
      <c r="N411" s="567">
        <v>1</v>
      </c>
      <c r="O411" s="631">
        <v>1</v>
      </c>
      <c r="P411" s="568">
        <v>94.8</v>
      </c>
      <c r="Q411" s="583">
        <v>1</v>
      </c>
      <c r="R411" s="567">
        <v>1</v>
      </c>
      <c r="S411" s="583">
        <v>1</v>
      </c>
      <c r="T411" s="631">
        <v>1</v>
      </c>
      <c r="U411" s="613">
        <v>1</v>
      </c>
    </row>
    <row r="412" spans="1:21" ht="14.4" customHeight="1" x14ac:dyDescent="0.3">
      <c r="A412" s="566">
        <v>50</v>
      </c>
      <c r="B412" s="567" t="s">
        <v>524</v>
      </c>
      <c r="C412" s="567">
        <v>89301502</v>
      </c>
      <c r="D412" s="629" t="s">
        <v>3086</v>
      </c>
      <c r="E412" s="630" t="s">
        <v>1972</v>
      </c>
      <c r="F412" s="567" t="s">
        <v>1961</v>
      </c>
      <c r="G412" s="567" t="s">
        <v>2156</v>
      </c>
      <c r="H412" s="567" t="s">
        <v>984</v>
      </c>
      <c r="I412" s="567" t="s">
        <v>2484</v>
      </c>
      <c r="J412" s="567" t="s">
        <v>2485</v>
      </c>
      <c r="K412" s="567" t="s">
        <v>2486</v>
      </c>
      <c r="L412" s="568">
        <v>199.02</v>
      </c>
      <c r="M412" s="568">
        <v>199.02</v>
      </c>
      <c r="N412" s="567">
        <v>1</v>
      </c>
      <c r="O412" s="631">
        <v>0.5</v>
      </c>
      <c r="P412" s="568"/>
      <c r="Q412" s="583">
        <v>0</v>
      </c>
      <c r="R412" s="567"/>
      <c r="S412" s="583">
        <v>0</v>
      </c>
      <c r="T412" s="631"/>
      <c r="U412" s="613">
        <v>0</v>
      </c>
    </row>
    <row r="413" spans="1:21" ht="14.4" customHeight="1" x14ac:dyDescent="0.3">
      <c r="A413" s="566">
        <v>50</v>
      </c>
      <c r="B413" s="567" t="s">
        <v>524</v>
      </c>
      <c r="C413" s="567">
        <v>89301502</v>
      </c>
      <c r="D413" s="629" t="s">
        <v>3086</v>
      </c>
      <c r="E413" s="630" t="s">
        <v>1972</v>
      </c>
      <c r="F413" s="567" t="s">
        <v>1961</v>
      </c>
      <c r="G413" s="567" t="s">
        <v>2156</v>
      </c>
      <c r="H413" s="567" t="s">
        <v>984</v>
      </c>
      <c r="I413" s="567" t="s">
        <v>2484</v>
      </c>
      <c r="J413" s="567" t="s">
        <v>2485</v>
      </c>
      <c r="K413" s="567" t="s">
        <v>2486</v>
      </c>
      <c r="L413" s="568">
        <v>447.44</v>
      </c>
      <c r="M413" s="568">
        <v>894.88</v>
      </c>
      <c r="N413" s="567">
        <v>2</v>
      </c>
      <c r="O413" s="631">
        <v>1</v>
      </c>
      <c r="P413" s="568"/>
      <c r="Q413" s="583">
        <v>0</v>
      </c>
      <c r="R413" s="567"/>
      <c r="S413" s="583">
        <v>0</v>
      </c>
      <c r="T413" s="631"/>
      <c r="U413" s="613">
        <v>0</v>
      </c>
    </row>
    <row r="414" spans="1:21" ht="14.4" customHeight="1" x14ac:dyDescent="0.3">
      <c r="A414" s="566">
        <v>50</v>
      </c>
      <c r="B414" s="567" t="s">
        <v>524</v>
      </c>
      <c r="C414" s="567">
        <v>89301502</v>
      </c>
      <c r="D414" s="629" t="s">
        <v>3086</v>
      </c>
      <c r="E414" s="630" t="s">
        <v>1972</v>
      </c>
      <c r="F414" s="567" t="s">
        <v>1961</v>
      </c>
      <c r="G414" s="567" t="s">
        <v>2487</v>
      </c>
      <c r="H414" s="567" t="s">
        <v>523</v>
      </c>
      <c r="I414" s="567" t="s">
        <v>2488</v>
      </c>
      <c r="J414" s="567" t="s">
        <v>689</v>
      </c>
      <c r="K414" s="567" t="s">
        <v>2489</v>
      </c>
      <c r="L414" s="568">
        <v>127.5</v>
      </c>
      <c r="M414" s="568">
        <v>127.5</v>
      </c>
      <c r="N414" s="567">
        <v>1</v>
      </c>
      <c r="O414" s="631">
        <v>1</v>
      </c>
      <c r="P414" s="568">
        <v>127.5</v>
      </c>
      <c r="Q414" s="583">
        <v>1</v>
      </c>
      <c r="R414" s="567">
        <v>1</v>
      </c>
      <c r="S414" s="583">
        <v>1</v>
      </c>
      <c r="T414" s="631">
        <v>1</v>
      </c>
      <c r="U414" s="613">
        <v>1</v>
      </c>
    </row>
    <row r="415" spans="1:21" ht="14.4" customHeight="1" x14ac:dyDescent="0.3">
      <c r="A415" s="566">
        <v>50</v>
      </c>
      <c r="B415" s="567" t="s">
        <v>524</v>
      </c>
      <c r="C415" s="567">
        <v>89301502</v>
      </c>
      <c r="D415" s="629" t="s">
        <v>3086</v>
      </c>
      <c r="E415" s="630" t="s">
        <v>1972</v>
      </c>
      <c r="F415" s="567" t="s">
        <v>1961</v>
      </c>
      <c r="G415" s="567" t="s">
        <v>2490</v>
      </c>
      <c r="H415" s="567" t="s">
        <v>523</v>
      </c>
      <c r="I415" s="567" t="s">
        <v>2491</v>
      </c>
      <c r="J415" s="567" t="s">
        <v>2492</v>
      </c>
      <c r="K415" s="567" t="s">
        <v>2493</v>
      </c>
      <c r="L415" s="568">
        <v>0</v>
      </c>
      <c r="M415" s="568">
        <v>0</v>
      </c>
      <c r="N415" s="567">
        <v>1</v>
      </c>
      <c r="O415" s="631">
        <v>0.5</v>
      </c>
      <c r="P415" s="568"/>
      <c r="Q415" s="583"/>
      <c r="R415" s="567"/>
      <c r="S415" s="583">
        <v>0</v>
      </c>
      <c r="T415" s="631"/>
      <c r="U415" s="613">
        <v>0</v>
      </c>
    </row>
    <row r="416" spans="1:21" ht="14.4" customHeight="1" x14ac:dyDescent="0.3">
      <c r="A416" s="566">
        <v>50</v>
      </c>
      <c r="B416" s="567" t="s">
        <v>524</v>
      </c>
      <c r="C416" s="567">
        <v>89301502</v>
      </c>
      <c r="D416" s="629" t="s">
        <v>3086</v>
      </c>
      <c r="E416" s="630" t="s">
        <v>1972</v>
      </c>
      <c r="F416" s="567" t="s">
        <v>1961</v>
      </c>
      <c r="G416" s="567" t="s">
        <v>2062</v>
      </c>
      <c r="H416" s="567" t="s">
        <v>523</v>
      </c>
      <c r="I416" s="567" t="s">
        <v>2159</v>
      </c>
      <c r="J416" s="567" t="s">
        <v>726</v>
      </c>
      <c r="K416" s="567" t="s">
        <v>2160</v>
      </c>
      <c r="L416" s="568">
        <v>219.94</v>
      </c>
      <c r="M416" s="568">
        <v>219.94</v>
      </c>
      <c r="N416" s="567">
        <v>1</v>
      </c>
      <c r="O416" s="631">
        <v>0.5</v>
      </c>
      <c r="P416" s="568">
        <v>219.94</v>
      </c>
      <c r="Q416" s="583">
        <v>1</v>
      </c>
      <c r="R416" s="567">
        <v>1</v>
      </c>
      <c r="S416" s="583">
        <v>1</v>
      </c>
      <c r="T416" s="631">
        <v>0.5</v>
      </c>
      <c r="U416" s="613">
        <v>1</v>
      </c>
    </row>
    <row r="417" spans="1:21" ht="14.4" customHeight="1" x14ac:dyDescent="0.3">
      <c r="A417" s="566">
        <v>50</v>
      </c>
      <c r="B417" s="567" t="s">
        <v>524</v>
      </c>
      <c r="C417" s="567">
        <v>89301502</v>
      </c>
      <c r="D417" s="629" t="s">
        <v>3086</v>
      </c>
      <c r="E417" s="630" t="s">
        <v>1972</v>
      </c>
      <c r="F417" s="567" t="s">
        <v>1961</v>
      </c>
      <c r="G417" s="567" t="s">
        <v>2065</v>
      </c>
      <c r="H417" s="567" t="s">
        <v>523</v>
      </c>
      <c r="I417" s="567" t="s">
        <v>2494</v>
      </c>
      <c r="J417" s="567" t="s">
        <v>2295</v>
      </c>
      <c r="K417" s="567" t="s">
        <v>2495</v>
      </c>
      <c r="L417" s="568">
        <v>323.43</v>
      </c>
      <c r="M417" s="568">
        <v>323.43</v>
      </c>
      <c r="N417" s="567">
        <v>1</v>
      </c>
      <c r="O417" s="631">
        <v>1</v>
      </c>
      <c r="P417" s="568">
        <v>323.43</v>
      </c>
      <c r="Q417" s="583">
        <v>1</v>
      </c>
      <c r="R417" s="567">
        <v>1</v>
      </c>
      <c r="S417" s="583">
        <v>1</v>
      </c>
      <c r="T417" s="631">
        <v>1</v>
      </c>
      <c r="U417" s="613">
        <v>1</v>
      </c>
    </row>
    <row r="418" spans="1:21" ht="14.4" customHeight="1" x14ac:dyDescent="0.3">
      <c r="A418" s="566">
        <v>50</v>
      </c>
      <c r="B418" s="567" t="s">
        <v>524</v>
      </c>
      <c r="C418" s="567">
        <v>89301502</v>
      </c>
      <c r="D418" s="629" t="s">
        <v>3086</v>
      </c>
      <c r="E418" s="630" t="s">
        <v>1972</v>
      </c>
      <c r="F418" s="567" t="s">
        <v>1961</v>
      </c>
      <c r="G418" s="567" t="s">
        <v>2496</v>
      </c>
      <c r="H418" s="567" t="s">
        <v>523</v>
      </c>
      <c r="I418" s="567" t="s">
        <v>2497</v>
      </c>
      <c r="J418" s="567" t="s">
        <v>2498</v>
      </c>
      <c r="K418" s="567" t="s">
        <v>719</v>
      </c>
      <c r="L418" s="568">
        <v>314.95999999999998</v>
      </c>
      <c r="M418" s="568">
        <v>944.87999999999988</v>
      </c>
      <c r="N418" s="567">
        <v>3</v>
      </c>
      <c r="O418" s="631">
        <v>1</v>
      </c>
      <c r="P418" s="568">
        <v>944.87999999999988</v>
      </c>
      <c r="Q418" s="583">
        <v>1</v>
      </c>
      <c r="R418" s="567">
        <v>3</v>
      </c>
      <c r="S418" s="583">
        <v>1</v>
      </c>
      <c r="T418" s="631">
        <v>1</v>
      </c>
      <c r="U418" s="613">
        <v>1</v>
      </c>
    </row>
    <row r="419" spans="1:21" ht="14.4" customHeight="1" x14ac:dyDescent="0.3">
      <c r="A419" s="566">
        <v>50</v>
      </c>
      <c r="B419" s="567" t="s">
        <v>524</v>
      </c>
      <c r="C419" s="567">
        <v>89301502</v>
      </c>
      <c r="D419" s="629" t="s">
        <v>3086</v>
      </c>
      <c r="E419" s="630" t="s">
        <v>1972</v>
      </c>
      <c r="F419" s="567" t="s">
        <v>1961</v>
      </c>
      <c r="G419" s="567" t="s">
        <v>2499</v>
      </c>
      <c r="H419" s="567" t="s">
        <v>523</v>
      </c>
      <c r="I419" s="567" t="s">
        <v>2500</v>
      </c>
      <c r="J419" s="567" t="s">
        <v>2501</v>
      </c>
      <c r="K419" s="567" t="s">
        <v>719</v>
      </c>
      <c r="L419" s="568">
        <v>129.94999999999999</v>
      </c>
      <c r="M419" s="568">
        <v>1169.55</v>
      </c>
      <c r="N419" s="567">
        <v>9</v>
      </c>
      <c r="O419" s="631">
        <v>1.5</v>
      </c>
      <c r="P419" s="568">
        <v>389.84999999999997</v>
      </c>
      <c r="Q419" s="583">
        <v>0.33333333333333331</v>
      </c>
      <c r="R419" s="567">
        <v>3</v>
      </c>
      <c r="S419" s="583">
        <v>0.33333333333333331</v>
      </c>
      <c r="T419" s="631">
        <v>0.5</v>
      </c>
      <c r="U419" s="613">
        <v>0.33333333333333331</v>
      </c>
    </row>
    <row r="420" spans="1:21" ht="14.4" customHeight="1" x14ac:dyDescent="0.3">
      <c r="A420" s="566">
        <v>50</v>
      </c>
      <c r="B420" s="567" t="s">
        <v>524</v>
      </c>
      <c r="C420" s="567">
        <v>89301502</v>
      </c>
      <c r="D420" s="629" t="s">
        <v>3086</v>
      </c>
      <c r="E420" s="630" t="s">
        <v>1972</v>
      </c>
      <c r="F420" s="567" t="s">
        <v>1961</v>
      </c>
      <c r="G420" s="567" t="s">
        <v>2297</v>
      </c>
      <c r="H420" s="567" t="s">
        <v>984</v>
      </c>
      <c r="I420" s="567" t="s">
        <v>2502</v>
      </c>
      <c r="J420" s="567" t="s">
        <v>2349</v>
      </c>
      <c r="K420" s="567" t="s">
        <v>2286</v>
      </c>
      <c r="L420" s="568">
        <v>207.53</v>
      </c>
      <c r="M420" s="568">
        <v>415.06</v>
      </c>
      <c r="N420" s="567">
        <v>2</v>
      </c>
      <c r="O420" s="631">
        <v>0.5</v>
      </c>
      <c r="P420" s="568"/>
      <c r="Q420" s="583">
        <v>0</v>
      </c>
      <c r="R420" s="567"/>
      <c r="S420" s="583">
        <v>0</v>
      </c>
      <c r="T420" s="631"/>
      <c r="U420" s="613">
        <v>0</v>
      </c>
    </row>
    <row r="421" spans="1:21" ht="14.4" customHeight="1" x14ac:dyDescent="0.3">
      <c r="A421" s="566">
        <v>50</v>
      </c>
      <c r="B421" s="567" t="s">
        <v>524</v>
      </c>
      <c r="C421" s="567">
        <v>89301502</v>
      </c>
      <c r="D421" s="629" t="s">
        <v>3086</v>
      </c>
      <c r="E421" s="630" t="s">
        <v>1972</v>
      </c>
      <c r="F421" s="567" t="s">
        <v>1961</v>
      </c>
      <c r="G421" s="567" t="s">
        <v>2301</v>
      </c>
      <c r="H421" s="567" t="s">
        <v>523</v>
      </c>
      <c r="I421" s="567" t="s">
        <v>2302</v>
      </c>
      <c r="J421" s="567" t="s">
        <v>2303</v>
      </c>
      <c r="K421" s="567" t="s">
        <v>2304</v>
      </c>
      <c r="L421" s="568">
        <v>226.23</v>
      </c>
      <c r="M421" s="568">
        <v>1357.3799999999999</v>
      </c>
      <c r="N421" s="567">
        <v>6</v>
      </c>
      <c r="O421" s="631">
        <v>1</v>
      </c>
      <c r="P421" s="568"/>
      <c r="Q421" s="583">
        <v>0</v>
      </c>
      <c r="R421" s="567"/>
      <c r="S421" s="583">
        <v>0</v>
      </c>
      <c r="T421" s="631"/>
      <c r="U421" s="613">
        <v>0</v>
      </c>
    </row>
    <row r="422" spans="1:21" ht="14.4" customHeight="1" x14ac:dyDescent="0.3">
      <c r="A422" s="566">
        <v>50</v>
      </c>
      <c r="B422" s="567" t="s">
        <v>524</v>
      </c>
      <c r="C422" s="567">
        <v>89301502</v>
      </c>
      <c r="D422" s="629" t="s">
        <v>3086</v>
      </c>
      <c r="E422" s="630" t="s">
        <v>1972</v>
      </c>
      <c r="F422" s="567" t="s">
        <v>1961</v>
      </c>
      <c r="G422" s="567" t="s">
        <v>2301</v>
      </c>
      <c r="H422" s="567" t="s">
        <v>523</v>
      </c>
      <c r="I422" s="567" t="s">
        <v>2302</v>
      </c>
      <c r="J422" s="567" t="s">
        <v>2303</v>
      </c>
      <c r="K422" s="567" t="s">
        <v>2304</v>
      </c>
      <c r="L422" s="568">
        <v>157.01</v>
      </c>
      <c r="M422" s="568">
        <v>471.03</v>
      </c>
      <c r="N422" s="567">
        <v>3</v>
      </c>
      <c r="O422" s="631">
        <v>0.5</v>
      </c>
      <c r="P422" s="568"/>
      <c r="Q422" s="583">
        <v>0</v>
      </c>
      <c r="R422" s="567"/>
      <c r="S422" s="583">
        <v>0</v>
      </c>
      <c r="T422" s="631"/>
      <c r="U422" s="613">
        <v>0</v>
      </c>
    </row>
    <row r="423" spans="1:21" ht="14.4" customHeight="1" x14ac:dyDescent="0.3">
      <c r="A423" s="566">
        <v>50</v>
      </c>
      <c r="B423" s="567" t="s">
        <v>524</v>
      </c>
      <c r="C423" s="567">
        <v>89301502</v>
      </c>
      <c r="D423" s="629" t="s">
        <v>3086</v>
      </c>
      <c r="E423" s="630" t="s">
        <v>1972</v>
      </c>
      <c r="F423" s="567" t="s">
        <v>1961</v>
      </c>
      <c r="G423" s="567" t="s">
        <v>2073</v>
      </c>
      <c r="H423" s="567" t="s">
        <v>984</v>
      </c>
      <c r="I423" s="567" t="s">
        <v>2503</v>
      </c>
      <c r="J423" s="567" t="s">
        <v>2075</v>
      </c>
      <c r="K423" s="567" t="s">
        <v>1095</v>
      </c>
      <c r="L423" s="568">
        <v>193.14</v>
      </c>
      <c r="M423" s="568">
        <v>579.41999999999996</v>
      </c>
      <c r="N423" s="567">
        <v>3</v>
      </c>
      <c r="O423" s="631">
        <v>1.5</v>
      </c>
      <c r="P423" s="568"/>
      <c r="Q423" s="583">
        <v>0</v>
      </c>
      <c r="R423" s="567"/>
      <c r="S423" s="583">
        <v>0</v>
      </c>
      <c r="T423" s="631"/>
      <c r="U423" s="613">
        <v>0</v>
      </c>
    </row>
    <row r="424" spans="1:21" ht="14.4" customHeight="1" x14ac:dyDescent="0.3">
      <c r="A424" s="566">
        <v>50</v>
      </c>
      <c r="B424" s="567" t="s">
        <v>524</v>
      </c>
      <c r="C424" s="567">
        <v>89301502</v>
      </c>
      <c r="D424" s="629" t="s">
        <v>3086</v>
      </c>
      <c r="E424" s="630" t="s">
        <v>1972</v>
      </c>
      <c r="F424" s="567" t="s">
        <v>1961</v>
      </c>
      <c r="G424" s="567" t="s">
        <v>2073</v>
      </c>
      <c r="H424" s="567" t="s">
        <v>984</v>
      </c>
      <c r="I424" s="567" t="s">
        <v>1628</v>
      </c>
      <c r="J424" s="567" t="s">
        <v>1629</v>
      </c>
      <c r="K424" s="567" t="s">
        <v>1630</v>
      </c>
      <c r="L424" s="568">
        <v>156.25</v>
      </c>
      <c r="M424" s="568">
        <v>156.25</v>
      </c>
      <c r="N424" s="567">
        <v>1</v>
      </c>
      <c r="O424" s="631">
        <v>1</v>
      </c>
      <c r="P424" s="568">
        <v>156.25</v>
      </c>
      <c r="Q424" s="583">
        <v>1</v>
      </c>
      <c r="R424" s="567">
        <v>1</v>
      </c>
      <c r="S424" s="583">
        <v>1</v>
      </c>
      <c r="T424" s="631">
        <v>1</v>
      </c>
      <c r="U424" s="613">
        <v>1</v>
      </c>
    </row>
    <row r="425" spans="1:21" ht="14.4" customHeight="1" x14ac:dyDescent="0.3">
      <c r="A425" s="566">
        <v>50</v>
      </c>
      <c r="B425" s="567" t="s">
        <v>524</v>
      </c>
      <c r="C425" s="567">
        <v>89301502</v>
      </c>
      <c r="D425" s="629" t="s">
        <v>3086</v>
      </c>
      <c r="E425" s="630" t="s">
        <v>1972</v>
      </c>
      <c r="F425" s="567" t="s">
        <v>1961</v>
      </c>
      <c r="G425" s="567" t="s">
        <v>2073</v>
      </c>
      <c r="H425" s="567" t="s">
        <v>984</v>
      </c>
      <c r="I425" s="567" t="s">
        <v>1631</v>
      </c>
      <c r="J425" s="567" t="s">
        <v>1632</v>
      </c>
      <c r="K425" s="567" t="s">
        <v>1095</v>
      </c>
      <c r="L425" s="568">
        <v>193.14</v>
      </c>
      <c r="M425" s="568">
        <v>579.41999999999996</v>
      </c>
      <c r="N425" s="567">
        <v>3</v>
      </c>
      <c r="O425" s="631">
        <v>1.5</v>
      </c>
      <c r="P425" s="568"/>
      <c r="Q425" s="583">
        <v>0</v>
      </c>
      <c r="R425" s="567"/>
      <c r="S425" s="583">
        <v>0</v>
      </c>
      <c r="T425" s="631"/>
      <c r="U425" s="613">
        <v>0</v>
      </c>
    </row>
    <row r="426" spans="1:21" ht="14.4" customHeight="1" x14ac:dyDescent="0.3">
      <c r="A426" s="566">
        <v>50</v>
      </c>
      <c r="B426" s="567" t="s">
        <v>524</v>
      </c>
      <c r="C426" s="567">
        <v>89301502</v>
      </c>
      <c r="D426" s="629" t="s">
        <v>3086</v>
      </c>
      <c r="E426" s="630" t="s">
        <v>1972</v>
      </c>
      <c r="F426" s="567" t="s">
        <v>1963</v>
      </c>
      <c r="G426" s="567" t="s">
        <v>2504</v>
      </c>
      <c r="H426" s="567" t="s">
        <v>523</v>
      </c>
      <c r="I426" s="567" t="s">
        <v>2505</v>
      </c>
      <c r="J426" s="567" t="s">
        <v>2506</v>
      </c>
      <c r="K426" s="567" t="s">
        <v>2507</v>
      </c>
      <c r="L426" s="568">
        <v>410</v>
      </c>
      <c r="M426" s="568">
        <v>820</v>
      </c>
      <c r="N426" s="567">
        <v>2</v>
      </c>
      <c r="O426" s="631">
        <v>2</v>
      </c>
      <c r="P426" s="568"/>
      <c r="Q426" s="583">
        <v>0</v>
      </c>
      <c r="R426" s="567"/>
      <c r="S426" s="583">
        <v>0</v>
      </c>
      <c r="T426" s="631"/>
      <c r="U426" s="613">
        <v>0</v>
      </c>
    </row>
    <row r="427" spans="1:21" ht="14.4" customHeight="1" x14ac:dyDescent="0.3">
      <c r="A427" s="566">
        <v>50</v>
      </c>
      <c r="B427" s="567" t="s">
        <v>524</v>
      </c>
      <c r="C427" s="567">
        <v>89301502</v>
      </c>
      <c r="D427" s="629" t="s">
        <v>3086</v>
      </c>
      <c r="E427" s="630" t="s">
        <v>1972</v>
      </c>
      <c r="F427" s="567" t="s">
        <v>1963</v>
      </c>
      <c r="G427" s="567" t="s">
        <v>2504</v>
      </c>
      <c r="H427" s="567" t="s">
        <v>523</v>
      </c>
      <c r="I427" s="567" t="s">
        <v>2508</v>
      </c>
      <c r="J427" s="567" t="s">
        <v>2509</v>
      </c>
      <c r="K427" s="567" t="s">
        <v>2510</v>
      </c>
      <c r="L427" s="568">
        <v>588</v>
      </c>
      <c r="M427" s="568">
        <v>588</v>
      </c>
      <c r="N427" s="567">
        <v>1</v>
      </c>
      <c r="O427" s="631">
        <v>1</v>
      </c>
      <c r="P427" s="568">
        <v>588</v>
      </c>
      <c r="Q427" s="583">
        <v>1</v>
      </c>
      <c r="R427" s="567">
        <v>1</v>
      </c>
      <c r="S427" s="583">
        <v>1</v>
      </c>
      <c r="T427" s="631">
        <v>1</v>
      </c>
      <c r="U427" s="613">
        <v>1</v>
      </c>
    </row>
    <row r="428" spans="1:21" ht="14.4" customHeight="1" x14ac:dyDescent="0.3">
      <c r="A428" s="566">
        <v>50</v>
      </c>
      <c r="B428" s="567" t="s">
        <v>524</v>
      </c>
      <c r="C428" s="567">
        <v>89301502</v>
      </c>
      <c r="D428" s="629" t="s">
        <v>3086</v>
      </c>
      <c r="E428" s="630" t="s">
        <v>1972</v>
      </c>
      <c r="F428" s="567" t="s">
        <v>1963</v>
      </c>
      <c r="G428" s="567" t="s">
        <v>2511</v>
      </c>
      <c r="H428" s="567" t="s">
        <v>523</v>
      </c>
      <c r="I428" s="567" t="s">
        <v>2512</v>
      </c>
      <c r="J428" s="567" t="s">
        <v>2513</v>
      </c>
      <c r="K428" s="567" t="s">
        <v>2514</v>
      </c>
      <c r="L428" s="568">
        <v>38.97</v>
      </c>
      <c r="M428" s="568">
        <v>11379.239999999991</v>
      </c>
      <c r="N428" s="567">
        <v>292</v>
      </c>
      <c r="O428" s="631">
        <v>73</v>
      </c>
      <c r="P428" s="568">
        <v>11067.47999999999</v>
      </c>
      <c r="Q428" s="583">
        <v>0.9726027397260274</v>
      </c>
      <c r="R428" s="567">
        <v>284</v>
      </c>
      <c r="S428" s="583">
        <v>0.9726027397260274</v>
      </c>
      <c r="T428" s="631">
        <v>71</v>
      </c>
      <c r="U428" s="613">
        <v>0.9726027397260274</v>
      </c>
    </row>
    <row r="429" spans="1:21" ht="14.4" customHeight="1" x14ac:dyDescent="0.3">
      <c r="A429" s="566">
        <v>50</v>
      </c>
      <c r="B429" s="567" t="s">
        <v>524</v>
      </c>
      <c r="C429" s="567">
        <v>89301502</v>
      </c>
      <c r="D429" s="629" t="s">
        <v>3086</v>
      </c>
      <c r="E429" s="630" t="s">
        <v>1972</v>
      </c>
      <c r="F429" s="567" t="s">
        <v>1963</v>
      </c>
      <c r="G429" s="567" t="s">
        <v>2515</v>
      </c>
      <c r="H429" s="567" t="s">
        <v>523</v>
      </c>
      <c r="I429" s="567" t="s">
        <v>2516</v>
      </c>
      <c r="J429" s="567" t="s">
        <v>2517</v>
      </c>
      <c r="K429" s="567" t="s">
        <v>2518</v>
      </c>
      <c r="L429" s="568">
        <v>378.48</v>
      </c>
      <c r="M429" s="568">
        <v>6055.6799999999985</v>
      </c>
      <c r="N429" s="567">
        <v>16</v>
      </c>
      <c r="O429" s="631">
        <v>16</v>
      </c>
      <c r="P429" s="568">
        <v>6055.6799999999985</v>
      </c>
      <c r="Q429" s="583">
        <v>1</v>
      </c>
      <c r="R429" s="567">
        <v>16</v>
      </c>
      <c r="S429" s="583">
        <v>1</v>
      </c>
      <c r="T429" s="631">
        <v>16</v>
      </c>
      <c r="U429" s="613">
        <v>1</v>
      </c>
    </row>
    <row r="430" spans="1:21" ht="14.4" customHeight="1" x14ac:dyDescent="0.3">
      <c r="A430" s="566">
        <v>50</v>
      </c>
      <c r="B430" s="567" t="s">
        <v>524</v>
      </c>
      <c r="C430" s="567">
        <v>89301502</v>
      </c>
      <c r="D430" s="629" t="s">
        <v>3086</v>
      </c>
      <c r="E430" s="630" t="s">
        <v>1972</v>
      </c>
      <c r="F430" s="567" t="s">
        <v>1963</v>
      </c>
      <c r="G430" s="567" t="s">
        <v>2515</v>
      </c>
      <c r="H430" s="567" t="s">
        <v>523</v>
      </c>
      <c r="I430" s="567" t="s">
        <v>2519</v>
      </c>
      <c r="J430" s="567" t="s">
        <v>2520</v>
      </c>
      <c r="K430" s="567" t="s">
        <v>2521</v>
      </c>
      <c r="L430" s="568">
        <v>378.48</v>
      </c>
      <c r="M430" s="568">
        <v>4163.2800000000007</v>
      </c>
      <c r="N430" s="567">
        <v>11</v>
      </c>
      <c r="O430" s="631">
        <v>11</v>
      </c>
      <c r="P430" s="568">
        <v>4163.2800000000007</v>
      </c>
      <c r="Q430" s="583">
        <v>1</v>
      </c>
      <c r="R430" s="567">
        <v>11</v>
      </c>
      <c r="S430" s="583">
        <v>1</v>
      </c>
      <c r="T430" s="631">
        <v>11</v>
      </c>
      <c r="U430" s="613">
        <v>1</v>
      </c>
    </row>
    <row r="431" spans="1:21" ht="14.4" customHeight="1" x14ac:dyDescent="0.3">
      <c r="A431" s="566">
        <v>50</v>
      </c>
      <c r="B431" s="567" t="s">
        <v>524</v>
      </c>
      <c r="C431" s="567">
        <v>89301502</v>
      </c>
      <c r="D431" s="629" t="s">
        <v>3086</v>
      </c>
      <c r="E431" s="630" t="s">
        <v>1973</v>
      </c>
      <c r="F431" s="567" t="s">
        <v>1961</v>
      </c>
      <c r="G431" s="567" t="s">
        <v>2522</v>
      </c>
      <c r="H431" s="567" t="s">
        <v>523</v>
      </c>
      <c r="I431" s="567" t="s">
        <v>2523</v>
      </c>
      <c r="J431" s="567" t="s">
        <v>2524</v>
      </c>
      <c r="K431" s="567" t="s">
        <v>2525</v>
      </c>
      <c r="L431" s="568">
        <v>0</v>
      </c>
      <c r="M431" s="568">
        <v>0</v>
      </c>
      <c r="N431" s="567">
        <v>1</v>
      </c>
      <c r="O431" s="631">
        <v>1</v>
      </c>
      <c r="P431" s="568">
        <v>0</v>
      </c>
      <c r="Q431" s="583"/>
      <c r="R431" s="567">
        <v>1</v>
      </c>
      <c r="S431" s="583">
        <v>1</v>
      </c>
      <c r="T431" s="631">
        <v>1</v>
      </c>
      <c r="U431" s="613">
        <v>1</v>
      </c>
    </row>
    <row r="432" spans="1:21" ht="14.4" customHeight="1" x14ac:dyDescent="0.3">
      <c r="A432" s="566">
        <v>50</v>
      </c>
      <c r="B432" s="567" t="s">
        <v>524</v>
      </c>
      <c r="C432" s="567">
        <v>89301502</v>
      </c>
      <c r="D432" s="629" t="s">
        <v>3086</v>
      </c>
      <c r="E432" s="630" t="s">
        <v>1973</v>
      </c>
      <c r="F432" s="567" t="s">
        <v>1961</v>
      </c>
      <c r="G432" s="567" t="s">
        <v>2526</v>
      </c>
      <c r="H432" s="567" t="s">
        <v>523</v>
      </c>
      <c r="I432" s="567" t="s">
        <v>2527</v>
      </c>
      <c r="J432" s="567" t="s">
        <v>2528</v>
      </c>
      <c r="K432" s="567" t="s">
        <v>2529</v>
      </c>
      <c r="L432" s="568">
        <v>0</v>
      </c>
      <c r="M432" s="568">
        <v>0</v>
      </c>
      <c r="N432" s="567">
        <v>1</v>
      </c>
      <c r="O432" s="631">
        <v>1</v>
      </c>
      <c r="P432" s="568">
        <v>0</v>
      </c>
      <c r="Q432" s="583"/>
      <c r="R432" s="567">
        <v>1</v>
      </c>
      <c r="S432" s="583">
        <v>1</v>
      </c>
      <c r="T432" s="631">
        <v>1</v>
      </c>
      <c r="U432" s="613">
        <v>1</v>
      </c>
    </row>
    <row r="433" spans="1:21" ht="14.4" customHeight="1" x14ac:dyDescent="0.3">
      <c r="A433" s="566">
        <v>50</v>
      </c>
      <c r="B433" s="567" t="s">
        <v>524</v>
      </c>
      <c r="C433" s="567">
        <v>89301502</v>
      </c>
      <c r="D433" s="629" t="s">
        <v>3086</v>
      </c>
      <c r="E433" s="630" t="s">
        <v>1973</v>
      </c>
      <c r="F433" s="567" t="s">
        <v>1961</v>
      </c>
      <c r="G433" s="567" t="s">
        <v>2175</v>
      </c>
      <c r="H433" s="567" t="s">
        <v>984</v>
      </c>
      <c r="I433" s="567" t="s">
        <v>2530</v>
      </c>
      <c r="J433" s="567" t="s">
        <v>2531</v>
      </c>
      <c r="K433" s="567" t="s">
        <v>2532</v>
      </c>
      <c r="L433" s="568">
        <v>41.55</v>
      </c>
      <c r="M433" s="568">
        <v>41.55</v>
      </c>
      <c r="N433" s="567">
        <v>1</v>
      </c>
      <c r="O433" s="631">
        <v>0.5</v>
      </c>
      <c r="P433" s="568">
        <v>41.55</v>
      </c>
      <c r="Q433" s="583">
        <v>1</v>
      </c>
      <c r="R433" s="567">
        <v>1</v>
      </c>
      <c r="S433" s="583">
        <v>1</v>
      </c>
      <c r="T433" s="631">
        <v>0.5</v>
      </c>
      <c r="U433" s="613">
        <v>1</v>
      </c>
    </row>
    <row r="434" spans="1:21" ht="14.4" customHeight="1" x14ac:dyDescent="0.3">
      <c r="A434" s="566">
        <v>50</v>
      </c>
      <c r="B434" s="567" t="s">
        <v>524</v>
      </c>
      <c r="C434" s="567">
        <v>89301502</v>
      </c>
      <c r="D434" s="629" t="s">
        <v>3086</v>
      </c>
      <c r="E434" s="630" t="s">
        <v>1973</v>
      </c>
      <c r="F434" s="567" t="s">
        <v>1961</v>
      </c>
      <c r="G434" s="567" t="s">
        <v>2533</v>
      </c>
      <c r="H434" s="567" t="s">
        <v>523</v>
      </c>
      <c r="I434" s="567" t="s">
        <v>2534</v>
      </c>
      <c r="J434" s="567" t="s">
        <v>2535</v>
      </c>
      <c r="K434" s="567" t="s">
        <v>1698</v>
      </c>
      <c r="L434" s="568">
        <v>18.170000000000002</v>
      </c>
      <c r="M434" s="568">
        <v>54.510000000000005</v>
      </c>
      <c r="N434" s="567">
        <v>3</v>
      </c>
      <c r="O434" s="631">
        <v>0.5</v>
      </c>
      <c r="P434" s="568">
        <v>54.510000000000005</v>
      </c>
      <c r="Q434" s="583">
        <v>1</v>
      </c>
      <c r="R434" s="567">
        <v>3</v>
      </c>
      <c r="S434" s="583">
        <v>1</v>
      </c>
      <c r="T434" s="631">
        <v>0.5</v>
      </c>
      <c r="U434" s="613">
        <v>1</v>
      </c>
    </row>
    <row r="435" spans="1:21" ht="14.4" customHeight="1" x14ac:dyDescent="0.3">
      <c r="A435" s="566">
        <v>50</v>
      </c>
      <c r="B435" s="567" t="s">
        <v>524</v>
      </c>
      <c r="C435" s="567">
        <v>89301502</v>
      </c>
      <c r="D435" s="629" t="s">
        <v>3086</v>
      </c>
      <c r="E435" s="630" t="s">
        <v>1973</v>
      </c>
      <c r="F435" s="567" t="s">
        <v>1961</v>
      </c>
      <c r="G435" s="567" t="s">
        <v>2533</v>
      </c>
      <c r="H435" s="567" t="s">
        <v>523</v>
      </c>
      <c r="I435" s="567" t="s">
        <v>2536</v>
      </c>
      <c r="J435" s="567" t="s">
        <v>2535</v>
      </c>
      <c r="K435" s="567" t="s">
        <v>2537</v>
      </c>
      <c r="L435" s="568">
        <v>0</v>
      </c>
      <c r="M435" s="568">
        <v>0</v>
      </c>
      <c r="N435" s="567">
        <v>1</v>
      </c>
      <c r="O435" s="631">
        <v>0.5</v>
      </c>
      <c r="P435" s="568">
        <v>0</v>
      </c>
      <c r="Q435" s="583"/>
      <c r="R435" s="567">
        <v>1</v>
      </c>
      <c r="S435" s="583">
        <v>1</v>
      </c>
      <c r="T435" s="631">
        <v>0.5</v>
      </c>
      <c r="U435" s="613">
        <v>1</v>
      </c>
    </row>
    <row r="436" spans="1:21" ht="14.4" customHeight="1" x14ac:dyDescent="0.3">
      <c r="A436" s="566">
        <v>50</v>
      </c>
      <c r="B436" s="567" t="s">
        <v>524</v>
      </c>
      <c r="C436" s="567">
        <v>89301502</v>
      </c>
      <c r="D436" s="629" t="s">
        <v>3086</v>
      </c>
      <c r="E436" s="630" t="s">
        <v>1973</v>
      </c>
      <c r="F436" s="567" t="s">
        <v>1961</v>
      </c>
      <c r="G436" s="567" t="s">
        <v>2538</v>
      </c>
      <c r="H436" s="567" t="s">
        <v>523</v>
      </c>
      <c r="I436" s="567" t="s">
        <v>2539</v>
      </c>
      <c r="J436" s="567" t="s">
        <v>2540</v>
      </c>
      <c r="K436" s="567" t="s">
        <v>2541</v>
      </c>
      <c r="L436" s="568">
        <v>63.29</v>
      </c>
      <c r="M436" s="568">
        <v>253.16</v>
      </c>
      <c r="N436" s="567">
        <v>4</v>
      </c>
      <c r="O436" s="631">
        <v>1.5</v>
      </c>
      <c r="P436" s="568">
        <v>253.16</v>
      </c>
      <c r="Q436" s="583">
        <v>1</v>
      </c>
      <c r="R436" s="567">
        <v>4</v>
      </c>
      <c r="S436" s="583">
        <v>1</v>
      </c>
      <c r="T436" s="631">
        <v>1.5</v>
      </c>
      <c r="U436" s="613">
        <v>1</v>
      </c>
    </row>
    <row r="437" spans="1:21" ht="14.4" customHeight="1" x14ac:dyDescent="0.3">
      <c r="A437" s="566">
        <v>50</v>
      </c>
      <c r="B437" s="567" t="s">
        <v>524</v>
      </c>
      <c r="C437" s="567">
        <v>89301502</v>
      </c>
      <c r="D437" s="629" t="s">
        <v>3086</v>
      </c>
      <c r="E437" s="630" t="s">
        <v>1973</v>
      </c>
      <c r="F437" s="567" t="s">
        <v>1961</v>
      </c>
      <c r="G437" s="567" t="s">
        <v>2542</v>
      </c>
      <c r="H437" s="567" t="s">
        <v>523</v>
      </c>
      <c r="I437" s="567" t="s">
        <v>2543</v>
      </c>
      <c r="J437" s="567" t="s">
        <v>2544</v>
      </c>
      <c r="K437" s="567" t="s">
        <v>2545</v>
      </c>
      <c r="L437" s="568">
        <v>23.72</v>
      </c>
      <c r="M437" s="568">
        <v>47.44</v>
      </c>
      <c r="N437" s="567">
        <v>2</v>
      </c>
      <c r="O437" s="631">
        <v>2</v>
      </c>
      <c r="P437" s="568">
        <v>47.44</v>
      </c>
      <c r="Q437" s="583">
        <v>1</v>
      </c>
      <c r="R437" s="567">
        <v>2</v>
      </c>
      <c r="S437" s="583">
        <v>1</v>
      </c>
      <c r="T437" s="631">
        <v>2</v>
      </c>
      <c r="U437" s="613">
        <v>1</v>
      </c>
    </row>
    <row r="438" spans="1:21" ht="14.4" customHeight="1" x14ac:dyDescent="0.3">
      <c r="A438" s="566">
        <v>50</v>
      </c>
      <c r="B438" s="567" t="s">
        <v>524</v>
      </c>
      <c r="C438" s="567">
        <v>89301502</v>
      </c>
      <c r="D438" s="629" t="s">
        <v>3086</v>
      </c>
      <c r="E438" s="630" t="s">
        <v>1973</v>
      </c>
      <c r="F438" s="567" t="s">
        <v>1961</v>
      </c>
      <c r="G438" s="567" t="s">
        <v>2546</v>
      </c>
      <c r="H438" s="567" t="s">
        <v>523</v>
      </c>
      <c r="I438" s="567" t="s">
        <v>2547</v>
      </c>
      <c r="J438" s="567" t="s">
        <v>1131</v>
      </c>
      <c r="K438" s="567" t="s">
        <v>2548</v>
      </c>
      <c r="L438" s="568">
        <v>31.64</v>
      </c>
      <c r="M438" s="568">
        <v>31.64</v>
      </c>
      <c r="N438" s="567">
        <v>1</v>
      </c>
      <c r="O438" s="631">
        <v>0.5</v>
      </c>
      <c r="P438" s="568">
        <v>31.64</v>
      </c>
      <c r="Q438" s="583">
        <v>1</v>
      </c>
      <c r="R438" s="567">
        <v>1</v>
      </c>
      <c r="S438" s="583">
        <v>1</v>
      </c>
      <c r="T438" s="631">
        <v>0.5</v>
      </c>
      <c r="U438" s="613">
        <v>1</v>
      </c>
    </row>
    <row r="439" spans="1:21" ht="14.4" customHeight="1" x14ac:dyDescent="0.3">
      <c r="A439" s="566">
        <v>50</v>
      </c>
      <c r="B439" s="567" t="s">
        <v>524</v>
      </c>
      <c r="C439" s="567">
        <v>89301502</v>
      </c>
      <c r="D439" s="629" t="s">
        <v>3086</v>
      </c>
      <c r="E439" s="630" t="s">
        <v>1973</v>
      </c>
      <c r="F439" s="567" t="s">
        <v>1961</v>
      </c>
      <c r="G439" s="567" t="s">
        <v>2036</v>
      </c>
      <c r="H439" s="567" t="s">
        <v>523</v>
      </c>
      <c r="I439" s="567" t="s">
        <v>2135</v>
      </c>
      <c r="J439" s="567" t="s">
        <v>2032</v>
      </c>
      <c r="K439" s="567" t="s">
        <v>2549</v>
      </c>
      <c r="L439" s="568">
        <v>36.78</v>
      </c>
      <c r="M439" s="568">
        <v>73.56</v>
      </c>
      <c r="N439" s="567">
        <v>2</v>
      </c>
      <c r="O439" s="631">
        <v>0.5</v>
      </c>
      <c r="P439" s="568"/>
      <c r="Q439" s="583">
        <v>0</v>
      </c>
      <c r="R439" s="567"/>
      <c r="S439" s="583">
        <v>0</v>
      </c>
      <c r="T439" s="631"/>
      <c r="U439" s="613">
        <v>0</v>
      </c>
    </row>
    <row r="440" spans="1:21" ht="14.4" customHeight="1" x14ac:dyDescent="0.3">
      <c r="A440" s="566">
        <v>50</v>
      </c>
      <c r="B440" s="567" t="s">
        <v>524</v>
      </c>
      <c r="C440" s="567">
        <v>89301502</v>
      </c>
      <c r="D440" s="629" t="s">
        <v>3086</v>
      </c>
      <c r="E440" s="630" t="s">
        <v>1973</v>
      </c>
      <c r="F440" s="567" t="s">
        <v>1961</v>
      </c>
      <c r="G440" s="567" t="s">
        <v>2149</v>
      </c>
      <c r="H440" s="567" t="s">
        <v>523</v>
      </c>
      <c r="I440" s="567" t="s">
        <v>2466</v>
      </c>
      <c r="J440" s="567" t="s">
        <v>2153</v>
      </c>
      <c r="K440" s="567" t="s">
        <v>2467</v>
      </c>
      <c r="L440" s="568">
        <v>642.23</v>
      </c>
      <c r="M440" s="568">
        <v>642.23</v>
      </c>
      <c r="N440" s="567">
        <v>1</v>
      </c>
      <c r="O440" s="631">
        <v>0.5</v>
      </c>
      <c r="P440" s="568"/>
      <c r="Q440" s="583">
        <v>0</v>
      </c>
      <c r="R440" s="567"/>
      <c r="S440" s="583">
        <v>0</v>
      </c>
      <c r="T440" s="631"/>
      <c r="U440" s="613">
        <v>0</v>
      </c>
    </row>
    <row r="441" spans="1:21" ht="14.4" customHeight="1" x14ac:dyDescent="0.3">
      <c r="A441" s="566">
        <v>50</v>
      </c>
      <c r="B441" s="567" t="s">
        <v>524</v>
      </c>
      <c r="C441" s="567">
        <v>89301502</v>
      </c>
      <c r="D441" s="629" t="s">
        <v>3086</v>
      </c>
      <c r="E441" s="630" t="s">
        <v>1973</v>
      </c>
      <c r="F441" s="567" t="s">
        <v>1961</v>
      </c>
      <c r="G441" s="567" t="s">
        <v>2550</v>
      </c>
      <c r="H441" s="567" t="s">
        <v>984</v>
      </c>
      <c r="I441" s="567" t="s">
        <v>2551</v>
      </c>
      <c r="J441" s="567" t="s">
        <v>2552</v>
      </c>
      <c r="K441" s="567" t="s">
        <v>2553</v>
      </c>
      <c r="L441" s="568">
        <v>104.19</v>
      </c>
      <c r="M441" s="568">
        <v>520.95000000000005</v>
      </c>
      <c r="N441" s="567">
        <v>5</v>
      </c>
      <c r="O441" s="631">
        <v>1.5</v>
      </c>
      <c r="P441" s="568">
        <v>520.95000000000005</v>
      </c>
      <c r="Q441" s="583">
        <v>1</v>
      </c>
      <c r="R441" s="567">
        <v>5</v>
      </c>
      <c r="S441" s="583">
        <v>1</v>
      </c>
      <c r="T441" s="631">
        <v>1.5</v>
      </c>
      <c r="U441" s="613">
        <v>1</v>
      </c>
    </row>
    <row r="442" spans="1:21" ht="14.4" customHeight="1" x14ac:dyDescent="0.3">
      <c r="A442" s="566">
        <v>50</v>
      </c>
      <c r="B442" s="567" t="s">
        <v>524</v>
      </c>
      <c r="C442" s="567">
        <v>89301502</v>
      </c>
      <c r="D442" s="629" t="s">
        <v>3086</v>
      </c>
      <c r="E442" s="630" t="s">
        <v>1973</v>
      </c>
      <c r="F442" s="567" t="s">
        <v>1961</v>
      </c>
      <c r="G442" s="567" t="s">
        <v>2554</v>
      </c>
      <c r="H442" s="567" t="s">
        <v>523</v>
      </c>
      <c r="I442" s="567" t="s">
        <v>2555</v>
      </c>
      <c r="J442" s="567" t="s">
        <v>2556</v>
      </c>
      <c r="K442" s="567" t="s">
        <v>2557</v>
      </c>
      <c r="L442" s="568">
        <v>0</v>
      </c>
      <c r="M442" s="568">
        <v>0</v>
      </c>
      <c r="N442" s="567">
        <v>1</v>
      </c>
      <c r="O442" s="631">
        <v>1</v>
      </c>
      <c r="P442" s="568"/>
      <c r="Q442" s="583"/>
      <c r="R442" s="567"/>
      <c r="S442" s="583">
        <v>0</v>
      </c>
      <c r="T442" s="631"/>
      <c r="U442" s="613">
        <v>0</v>
      </c>
    </row>
    <row r="443" spans="1:21" ht="14.4" customHeight="1" x14ac:dyDescent="0.3">
      <c r="A443" s="566">
        <v>50</v>
      </c>
      <c r="B443" s="567" t="s">
        <v>524</v>
      </c>
      <c r="C443" s="567">
        <v>89301502</v>
      </c>
      <c r="D443" s="629" t="s">
        <v>3086</v>
      </c>
      <c r="E443" s="630" t="s">
        <v>1974</v>
      </c>
      <c r="F443" s="567" t="s">
        <v>1961</v>
      </c>
      <c r="G443" s="567" t="s">
        <v>2558</v>
      </c>
      <c r="H443" s="567" t="s">
        <v>523</v>
      </c>
      <c r="I443" s="567" t="s">
        <v>2559</v>
      </c>
      <c r="J443" s="567" t="s">
        <v>2560</v>
      </c>
      <c r="K443" s="567" t="s">
        <v>2561</v>
      </c>
      <c r="L443" s="568">
        <v>64.23</v>
      </c>
      <c r="M443" s="568">
        <v>64.23</v>
      </c>
      <c r="N443" s="567">
        <v>1</v>
      </c>
      <c r="O443" s="631">
        <v>1</v>
      </c>
      <c r="P443" s="568">
        <v>64.23</v>
      </c>
      <c r="Q443" s="583">
        <v>1</v>
      </c>
      <c r="R443" s="567">
        <v>1</v>
      </c>
      <c r="S443" s="583">
        <v>1</v>
      </c>
      <c r="T443" s="631">
        <v>1</v>
      </c>
      <c r="U443" s="613">
        <v>1</v>
      </c>
    </row>
    <row r="444" spans="1:21" ht="14.4" customHeight="1" x14ac:dyDescent="0.3">
      <c r="A444" s="566">
        <v>50</v>
      </c>
      <c r="B444" s="567" t="s">
        <v>524</v>
      </c>
      <c r="C444" s="567">
        <v>89301502</v>
      </c>
      <c r="D444" s="629" t="s">
        <v>3086</v>
      </c>
      <c r="E444" s="630" t="s">
        <v>1974</v>
      </c>
      <c r="F444" s="567" t="s">
        <v>1961</v>
      </c>
      <c r="G444" s="567" t="s">
        <v>2169</v>
      </c>
      <c r="H444" s="567" t="s">
        <v>984</v>
      </c>
      <c r="I444" s="567" t="s">
        <v>1745</v>
      </c>
      <c r="J444" s="567" t="s">
        <v>1746</v>
      </c>
      <c r="K444" s="567" t="s">
        <v>1747</v>
      </c>
      <c r="L444" s="568">
        <v>333.31</v>
      </c>
      <c r="M444" s="568">
        <v>666.62</v>
      </c>
      <c r="N444" s="567">
        <v>2</v>
      </c>
      <c r="O444" s="631">
        <v>2</v>
      </c>
      <c r="P444" s="568">
        <v>333.31</v>
      </c>
      <c r="Q444" s="583">
        <v>0.5</v>
      </c>
      <c r="R444" s="567">
        <v>1</v>
      </c>
      <c r="S444" s="583">
        <v>0.5</v>
      </c>
      <c r="T444" s="631">
        <v>1</v>
      </c>
      <c r="U444" s="613">
        <v>0.5</v>
      </c>
    </row>
    <row r="445" spans="1:21" ht="14.4" customHeight="1" x14ac:dyDescent="0.3">
      <c r="A445" s="566">
        <v>50</v>
      </c>
      <c r="B445" s="567" t="s">
        <v>524</v>
      </c>
      <c r="C445" s="567">
        <v>89301502</v>
      </c>
      <c r="D445" s="629" t="s">
        <v>3086</v>
      </c>
      <c r="E445" s="630" t="s">
        <v>1974</v>
      </c>
      <c r="F445" s="567" t="s">
        <v>1961</v>
      </c>
      <c r="G445" s="567" t="s">
        <v>2372</v>
      </c>
      <c r="H445" s="567" t="s">
        <v>523</v>
      </c>
      <c r="I445" s="567" t="s">
        <v>2373</v>
      </c>
      <c r="J445" s="567" t="s">
        <v>2374</v>
      </c>
      <c r="K445" s="567" t="s">
        <v>1760</v>
      </c>
      <c r="L445" s="568">
        <v>69.86</v>
      </c>
      <c r="M445" s="568">
        <v>69.86</v>
      </c>
      <c r="N445" s="567">
        <v>1</v>
      </c>
      <c r="O445" s="631">
        <v>1</v>
      </c>
      <c r="P445" s="568"/>
      <c r="Q445" s="583">
        <v>0</v>
      </c>
      <c r="R445" s="567"/>
      <c r="S445" s="583">
        <v>0</v>
      </c>
      <c r="T445" s="631"/>
      <c r="U445" s="613">
        <v>0</v>
      </c>
    </row>
    <row r="446" spans="1:21" ht="14.4" customHeight="1" x14ac:dyDescent="0.3">
      <c r="A446" s="566">
        <v>50</v>
      </c>
      <c r="B446" s="567" t="s">
        <v>524</v>
      </c>
      <c r="C446" s="567">
        <v>89301502</v>
      </c>
      <c r="D446" s="629" t="s">
        <v>3086</v>
      </c>
      <c r="E446" s="630" t="s">
        <v>1974</v>
      </c>
      <c r="F446" s="567" t="s">
        <v>1961</v>
      </c>
      <c r="G446" s="567" t="s">
        <v>2490</v>
      </c>
      <c r="H446" s="567" t="s">
        <v>523</v>
      </c>
      <c r="I446" s="567" t="s">
        <v>2491</v>
      </c>
      <c r="J446" s="567" t="s">
        <v>2492</v>
      </c>
      <c r="K446" s="567" t="s">
        <v>2493</v>
      </c>
      <c r="L446" s="568">
        <v>0</v>
      </c>
      <c r="M446" s="568">
        <v>0</v>
      </c>
      <c r="N446" s="567">
        <v>1</v>
      </c>
      <c r="O446" s="631">
        <v>1</v>
      </c>
      <c r="P446" s="568"/>
      <c r="Q446" s="583"/>
      <c r="R446" s="567"/>
      <c r="S446" s="583">
        <v>0</v>
      </c>
      <c r="T446" s="631"/>
      <c r="U446" s="613">
        <v>0</v>
      </c>
    </row>
    <row r="447" spans="1:21" ht="14.4" customHeight="1" x14ac:dyDescent="0.3">
      <c r="A447" s="566">
        <v>50</v>
      </c>
      <c r="B447" s="567" t="s">
        <v>524</v>
      </c>
      <c r="C447" s="567">
        <v>89301502</v>
      </c>
      <c r="D447" s="629" t="s">
        <v>3086</v>
      </c>
      <c r="E447" s="630" t="s">
        <v>1975</v>
      </c>
      <c r="F447" s="567" t="s">
        <v>1961</v>
      </c>
      <c r="G447" s="567" t="s">
        <v>2562</v>
      </c>
      <c r="H447" s="567" t="s">
        <v>984</v>
      </c>
      <c r="I447" s="567" t="s">
        <v>2563</v>
      </c>
      <c r="J447" s="567" t="s">
        <v>1057</v>
      </c>
      <c r="K447" s="567" t="s">
        <v>579</v>
      </c>
      <c r="L447" s="568">
        <v>413.22</v>
      </c>
      <c r="M447" s="568">
        <v>1239.6600000000001</v>
      </c>
      <c r="N447" s="567">
        <v>3</v>
      </c>
      <c r="O447" s="631">
        <v>2</v>
      </c>
      <c r="P447" s="568">
        <v>826.44</v>
      </c>
      <c r="Q447" s="583">
        <v>0.66666666666666663</v>
      </c>
      <c r="R447" s="567">
        <v>2</v>
      </c>
      <c r="S447" s="583">
        <v>0.66666666666666663</v>
      </c>
      <c r="T447" s="631">
        <v>1.5</v>
      </c>
      <c r="U447" s="613">
        <v>0.75</v>
      </c>
    </row>
    <row r="448" spans="1:21" ht="14.4" customHeight="1" x14ac:dyDescent="0.3">
      <c r="A448" s="566">
        <v>50</v>
      </c>
      <c r="B448" s="567" t="s">
        <v>524</v>
      </c>
      <c r="C448" s="567">
        <v>89301502</v>
      </c>
      <c r="D448" s="629" t="s">
        <v>3086</v>
      </c>
      <c r="E448" s="630" t="s">
        <v>1975</v>
      </c>
      <c r="F448" s="567" t="s">
        <v>1961</v>
      </c>
      <c r="G448" s="567" t="s">
        <v>2564</v>
      </c>
      <c r="H448" s="567" t="s">
        <v>523</v>
      </c>
      <c r="I448" s="567" t="s">
        <v>2565</v>
      </c>
      <c r="J448" s="567" t="s">
        <v>2566</v>
      </c>
      <c r="K448" s="567" t="s">
        <v>2567</v>
      </c>
      <c r="L448" s="568">
        <v>0</v>
      </c>
      <c r="M448" s="568">
        <v>0</v>
      </c>
      <c r="N448" s="567">
        <v>1</v>
      </c>
      <c r="O448" s="631">
        <v>0.5</v>
      </c>
      <c r="P448" s="568">
        <v>0</v>
      </c>
      <c r="Q448" s="583"/>
      <c r="R448" s="567">
        <v>1</v>
      </c>
      <c r="S448" s="583">
        <v>1</v>
      </c>
      <c r="T448" s="631">
        <v>0.5</v>
      </c>
      <c r="U448" s="613">
        <v>1</v>
      </c>
    </row>
    <row r="449" spans="1:21" ht="14.4" customHeight="1" x14ac:dyDescent="0.3">
      <c r="A449" s="566">
        <v>50</v>
      </c>
      <c r="B449" s="567" t="s">
        <v>524</v>
      </c>
      <c r="C449" s="567">
        <v>89301502</v>
      </c>
      <c r="D449" s="629" t="s">
        <v>3086</v>
      </c>
      <c r="E449" s="630" t="s">
        <v>1975</v>
      </c>
      <c r="F449" s="567" t="s">
        <v>1961</v>
      </c>
      <c r="G449" s="567" t="s">
        <v>2568</v>
      </c>
      <c r="H449" s="567" t="s">
        <v>523</v>
      </c>
      <c r="I449" s="567" t="s">
        <v>2569</v>
      </c>
      <c r="J449" s="567" t="s">
        <v>693</v>
      </c>
      <c r="K449" s="567" t="s">
        <v>2570</v>
      </c>
      <c r="L449" s="568">
        <v>0</v>
      </c>
      <c r="M449" s="568">
        <v>0</v>
      </c>
      <c r="N449" s="567">
        <v>3</v>
      </c>
      <c r="O449" s="631">
        <v>0.5</v>
      </c>
      <c r="P449" s="568">
        <v>0</v>
      </c>
      <c r="Q449" s="583"/>
      <c r="R449" s="567">
        <v>3</v>
      </c>
      <c r="S449" s="583">
        <v>1</v>
      </c>
      <c r="T449" s="631">
        <v>0.5</v>
      </c>
      <c r="U449" s="613">
        <v>1</v>
      </c>
    </row>
    <row r="450" spans="1:21" ht="14.4" customHeight="1" x14ac:dyDescent="0.3">
      <c r="A450" s="566">
        <v>50</v>
      </c>
      <c r="B450" s="567" t="s">
        <v>524</v>
      </c>
      <c r="C450" s="567">
        <v>89301502</v>
      </c>
      <c r="D450" s="629" t="s">
        <v>3086</v>
      </c>
      <c r="E450" s="630" t="s">
        <v>1975</v>
      </c>
      <c r="F450" s="567" t="s">
        <v>1961</v>
      </c>
      <c r="G450" s="567" t="s">
        <v>2568</v>
      </c>
      <c r="H450" s="567" t="s">
        <v>523</v>
      </c>
      <c r="I450" s="567" t="s">
        <v>2571</v>
      </c>
      <c r="J450" s="567" t="s">
        <v>693</v>
      </c>
      <c r="K450" s="567" t="s">
        <v>694</v>
      </c>
      <c r="L450" s="568">
        <v>183.64</v>
      </c>
      <c r="M450" s="568">
        <v>183.64</v>
      </c>
      <c r="N450" s="567">
        <v>1</v>
      </c>
      <c r="O450" s="631">
        <v>0.5</v>
      </c>
      <c r="P450" s="568">
        <v>183.64</v>
      </c>
      <c r="Q450" s="583">
        <v>1</v>
      </c>
      <c r="R450" s="567">
        <v>1</v>
      </c>
      <c r="S450" s="583">
        <v>1</v>
      </c>
      <c r="T450" s="631">
        <v>0.5</v>
      </c>
      <c r="U450" s="613">
        <v>1</v>
      </c>
    </row>
    <row r="451" spans="1:21" ht="14.4" customHeight="1" x14ac:dyDescent="0.3">
      <c r="A451" s="566">
        <v>50</v>
      </c>
      <c r="B451" s="567" t="s">
        <v>524</v>
      </c>
      <c r="C451" s="567">
        <v>89301502</v>
      </c>
      <c r="D451" s="629" t="s">
        <v>3086</v>
      </c>
      <c r="E451" s="630" t="s">
        <v>1975</v>
      </c>
      <c r="F451" s="567" t="s">
        <v>1961</v>
      </c>
      <c r="G451" s="567" t="s">
        <v>2572</v>
      </c>
      <c r="H451" s="567" t="s">
        <v>523</v>
      </c>
      <c r="I451" s="567" t="s">
        <v>2573</v>
      </c>
      <c r="J451" s="567" t="s">
        <v>630</v>
      </c>
      <c r="K451" s="567" t="s">
        <v>2574</v>
      </c>
      <c r="L451" s="568">
        <v>0</v>
      </c>
      <c r="M451" s="568">
        <v>0</v>
      </c>
      <c r="N451" s="567">
        <v>1</v>
      </c>
      <c r="O451" s="631">
        <v>0.5</v>
      </c>
      <c r="P451" s="568">
        <v>0</v>
      </c>
      <c r="Q451" s="583"/>
      <c r="R451" s="567">
        <v>1</v>
      </c>
      <c r="S451" s="583">
        <v>1</v>
      </c>
      <c r="T451" s="631">
        <v>0.5</v>
      </c>
      <c r="U451" s="613">
        <v>1</v>
      </c>
    </row>
    <row r="452" spans="1:21" ht="14.4" customHeight="1" x14ac:dyDescent="0.3">
      <c r="A452" s="566">
        <v>50</v>
      </c>
      <c r="B452" s="567" t="s">
        <v>524</v>
      </c>
      <c r="C452" s="567">
        <v>89301502</v>
      </c>
      <c r="D452" s="629" t="s">
        <v>3086</v>
      </c>
      <c r="E452" s="630" t="s">
        <v>1975</v>
      </c>
      <c r="F452" s="567" t="s">
        <v>1961</v>
      </c>
      <c r="G452" s="567" t="s">
        <v>2575</v>
      </c>
      <c r="H452" s="567" t="s">
        <v>523</v>
      </c>
      <c r="I452" s="567" t="s">
        <v>2576</v>
      </c>
      <c r="J452" s="567" t="s">
        <v>1133</v>
      </c>
      <c r="K452" s="567" t="s">
        <v>2577</v>
      </c>
      <c r="L452" s="568">
        <v>38.65</v>
      </c>
      <c r="M452" s="568">
        <v>38.65</v>
      </c>
      <c r="N452" s="567">
        <v>1</v>
      </c>
      <c r="O452" s="631">
        <v>0.5</v>
      </c>
      <c r="P452" s="568">
        <v>38.65</v>
      </c>
      <c r="Q452" s="583">
        <v>1</v>
      </c>
      <c r="R452" s="567">
        <v>1</v>
      </c>
      <c r="S452" s="583">
        <v>1</v>
      </c>
      <c r="T452" s="631">
        <v>0.5</v>
      </c>
      <c r="U452" s="613">
        <v>1</v>
      </c>
    </row>
    <row r="453" spans="1:21" ht="14.4" customHeight="1" x14ac:dyDescent="0.3">
      <c r="A453" s="566">
        <v>50</v>
      </c>
      <c r="B453" s="567" t="s">
        <v>524</v>
      </c>
      <c r="C453" s="567">
        <v>89301502</v>
      </c>
      <c r="D453" s="629" t="s">
        <v>3086</v>
      </c>
      <c r="E453" s="630" t="s">
        <v>1975</v>
      </c>
      <c r="F453" s="567" t="s">
        <v>1961</v>
      </c>
      <c r="G453" s="567" t="s">
        <v>2578</v>
      </c>
      <c r="H453" s="567" t="s">
        <v>984</v>
      </c>
      <c r="I453" s="567" t="s">
        <v>2579</v>
      </c>
      <c r="J453" s="567" t="s">
        <v>2580</v>
      </c>
      <c r="K453" s="567" t="s">
        <v>2581</v>
      </c>
      <c r="L453" s="568">
        <v>0</v>
      </c>
      <c r="M453" s="568">
        <v>0</v>
      </c>
      <c r="N453" s="567">
        <v>13</v>
      </c>
      <c r="O453" s="631">
        <v>3.5</v>
      </c>
      <c r="P453" s="568">
        <v>0</v>
      </c>
      <c r="Q453" s="583"/>
      <c r="R453" s="567">
        <v>13</v>
      </c>
      <c r="S453" s="583">
        <v>1</v>
      </c>
      <c r="T453" s="631">
        <v>3.5</v>
      </c>
      <c r="U453" s="613">
        <v>1</v>
      </c>
    </row>
    <row r="454" spans="1:21" ht="14.4" customHeight="1" x14ac:dyDescent="0.3">
      <c r="A454" s="566">
        <v>50</v>
      </c>
      <c r="B454" s="567" t="s">
        <v>524</v>
      </c>
      <c r="C454" s="567">
        <v>89301502</v>
      </c>
      <c r="D454" s="629" t="s">
        <v>3086</v>
      </c>
      <c r="E454" s="630" t="s">
        <v>1975</v>
      </c>
      <c r="F454" s="567" t="s">
        <v>1961</v>
      </c>
      <c r="G454" s="567" t="s">
        <v>2582</v>
      </c>
      <c r="H454" s="567" t="s">
        <v>523</v>
      </c>
      <c r="I454" s="567" t="s">
        <v>2583</v>
      </c>
      <c r="J454" s="567" t="s">
        <v>2584</v>
      </c>
      <c r="K454" s="567" t="s">
        <v>2033</v>
      </c>
      <c r="L454" s="568">
        <v>0</v>
      </c>
      <c r="M454" s="568">
        <v>0</v>
      </c>
      <c r="N454" s="567">
        <v>1</v>
      </c>
      <c r="O454" s="631">
        <v>0.5</v>
      </c>
      <c r="P454" s="568">
        <v>0</v>
      </c>
      <c r="Q454" s="583"/>
      <c r="R454" s="567">
        <v>1</v>
      </c>
      <c r="S454" s="583">
        <v>1</v>
      </c>
      <c r="T454" s="631">
        <v>0.5</v>
      </c>
      <c r="U454" s="613">
        <v>1</v>
      </c>
    </row>
    <row r="455" spans="1:21" ht="14.4" customHeight="1" x14ac:dyDescent="0.3">
      <c r="A455" s="566">
        <v>50</v>
      </c>
      <c r="B455" s="567" t="s">
        <v>524</v>
      </c>
      <c r="C455" s="567">
        <v>89301502</v>
      </c>
      <c r="D455" s="629" t="s">
        <v>3086</v>
      </c>
      <c r="E455" s="630" t="s">
        <v>1975</v>
      </c>
      <c r="F455" s="567" t="s">
        <v>1961</v>
      </c>
      <c r="G455" s="567" t="s">
        <v>2585</v>
      </c>
      <c r="H455" s="567" t="s">
        <v>523</v>
      </c>
      <c r="I455" s="567" t="s">
        <v>2586</v>
      </c>
      <c r="J455" s="567" t="s">
        <v>2587</v>
      </c>
      <c r="K455" s="567" t="s">
        <v>2588</v>
      </c>
      <c r="L455" s="568">
        <v>501.28</v>
      </c>
      <c r="M455" s="568">
        <v>501.28</v>
      </c>
      <c r="N455" s="567">
        <v>1</v>
      </c>
      <c r="O455" s="631">
        <v>1</v>
      </c>
      <c r="P455" s="568">
        <v>501.28</v>
      </c>
      <c r="Q455" s="583">
        <v>1</v>
      </c>
      <c r="R455" s="567">
        <v>1</v>
      </c>
      <c r="S455" s="583">
        <v>1</v>
      </c>
      <c r="T455" s="631">
        <v>1</v>
      </c>
      <c r="U455" s="613">
        <v>1</v>
      </c>
    </row>
    <row r="456" spans="1:21" ht="14.4" customHeight="1" x14ac:dyDescent="0.3">
      <c r="A456" s="566">
        <v>50</v>
      </c>
      <c r="B456" s="567" t="s">
        <v>524</v>
      </c>
      <c r="C456" s="567">
        <v>89301502</v>
      </c>
      <c r="D456" s="629" t="s">
        <v>3086</v>
      </c>
      <c r="E456" s="630" t="s">
        <v>1975</v>
      </c>
      <c r="F456" s="567" t="s">
        <v>1961</v>
      </c>
      <c r="G456" s="567" t="s">
        <v>2554</v>
      </c>
      <c r="H456" s="567" t="s">
        <v>523</v>
      </c>
      <c r="I456" s="567" t="s">
        <v>2555</v>
      </c>
      <c r="J456" s="567" t="s">
        <v>2556</v>
      </c>
      <c r="K456" s="567" t="s">
        <v>2557</v>
      </c>
      <c r="L456" s="568">
        <v>0</v>
      </c>
      <c r="M456" s="568">
        <v>0</v>
      </c>
      <c r="N456" s="567">
        <v>1</v>
      </c>
      <c r="O456" s="631">
        <v>1</v>
      </c>
      <c r="P456" s="568">
        <v>0</v>
      </c>
      <c r="Q456" s="583"/>
      <c r="R456" s="567">
        <v>1</v>
      </c>
      <c r="S456" s="583">
        <v>1</v>
      </c>
      <c r="T456" s="631">
        <v>1</v>
      </c>
      <c r="U456" s="613">
        <v>1</v>
      </c>
    </row>
    <row r="457" spans="1:21" ht="14.4" customHeight="1" x14ac:dyDescent="0.3">
      <c r="A457" s="566">
        <v>50</v>
      </c>
      <c r="B457" s="567" t="s">
        <v>524</v>
      </c>
      <c r="C457" s="567">
        <v>89301502</v>
      </c>
      <c r="D457" s="629" t="s">
        <v>3086</v>
      </c>
      <c r="E457" s="630" t="s">
        <v>1975</v>
      </c>
      <c r="F457" s="567" t="s">
        <v>1961</v>
      </c>
      <c r="G457" s="567" t="s">
        <v>2118</v>
      </c>
      <c r="H457" s="567" t="s">
        <v>523</v>
      </c>
      <c r="I457" s="567" t="s">
        <v>2589</v>
      </c>
      <c r="J457" s="567" t="s">
        <v>2590</v>
      </c>
      <c r="K457" s="567" t="s">
        <v>584</v>
      </c>
      <c r="L457" s="568">
        <v>154.33000000000001</v>
      </c>
      <c r="M457" s="568">
        <v>308.66000000000003</v>
      </c>
      <c r="N457" s="567">
        <v>2</v>
      </c>
      <c r="O457" s="631">
        <v>1</v>
      </c>
      <c r="P457" s="568">
        <v>154.33000000000001</v>
      </c>
      <c r="Q457" s="583">
        <v>0.5</v>
      </c>
      <c r="R457" s="567">
        <v>1</v>
      </c>
      <c r="S457" s="583">
        <v>0.5</v>
      </c>
      <c r="T457" s="631">
        <v>0.5</v>
      </c>
      <c r="U457" s="613">
        <v>0.5</v>
      </c>
    </row>
    <row r="458" spans="1:21" ht="14.4" customHeight="1" x14ac:dyDescent="0.3">
      <c r="A458" s="566">
        <v>50</v>
      </c>
      <c r="B458" s="567" t="s">
        <v>524</v>
      </c>
      <c r="C458" s="567">
        <v>89301502</v>
      </c>
      <c r="D458" s="629" t="s">
        <v>3086</v>
      </c>
      <c r="E458" s="630" t="s">
        <v>1975</v>
      </c>
      <c r="F458" s="567" t="s">
        <v>1961</v>
      </c>
      <c r="G458" s="567" t="s">
        <v>2591</v>
      </c>
      <c r="H458" s="567" t="s">
        <v>523</v>
      </c>
      <c r="I458" s="567" t="s">
        <v>2592</v>
      </c>
      <c r="J458" s="567" t="s">
        <v>2593</v>
      </c>
      <c r="K458" s="567" t="s">
        <v>2594</v>
      </c>
      <c r="L458" s="568">
        <v>0</v>
      </c>
      <c r="M458" s="568">
        <v>0</v>
      </c>
      <c r="N458" s="567">
        <v>1</v>
      </c>
      <c r="O458" s="631">
        <v>0.5</v>
      </c>
      <c r="P458" s="568">
        <v>0</v>
      </c>
      <c r="Q458" s="583"/>
      <c r="R458" s="567">
        <v>1</v>
      </c>
      <c r="S458" s="583">
        <v>1</v>
      </c>
      <c r="T458" s="631">
        <v>0.5</v>
      </c>
      <c r="U458" s="613">
        <v>1</v>
      </c>
    </row>
    <row r="459" spans="1:21" ht="14.4" customHeight="1" x14ac:dyDescent="0.3">
      <c r="A459" s="566">
        <v>50</v>
      </c>
      <c r="B459" s="567" t="s">
        <v>524</v>
      </c>
      <c r="C459" s="567">
        <v>89301502</v>
      </c>
      <c r="D459" s="629" t="s">
        <v>3086</v>
      </c>
      <c r="E459" s="630" t="s">
        <v>1976</v>
      </c>
      <c r="F459" s="567" t="s">
        <v>1961</v>
      </c>
      <c r="G459" s="567" t="s">
        <v>2275</v>
      </c>
      <c r="H459" s="567" t="s">
        <v>523</v>
      </c>
      <c r="I459" s="567" t="s">
        <v>2276</v>
      </c>
      <c r="J459" s="567" t="s">
        <v>2277</v>
      </c>
      <c r="K459" s="567" t="s">
        <v>952</v>
      </c>
      <c r="L459" s="568">
        <v>44.89</v>
      </c>
      <c r="M459" s="568">
        <v>224.45000000000002</v>
      </c>
      <c r="N459" s="567">
        <v>5</v>
      </c>
      <c r="O459" s="631">
        <v>2</v>
      </c>
      <c r="P459" s="568">
        <v>134.67000000000002</v>
      </c>
      <c r="Q459" s="583">
        <v>0.6</v>
      </c>
      <c r="R459" s="567">
        <v>3</v>
      </c>
      <c r="S459" s="583">
        <v>0.6</v>
      </c>
      <c r="T459" s="631">
        <v>1.5</v>
      </c>
      <c r="U459" s="613">
        <v>0.75</v>
      </c>
    </row>
    <row r="460" spans="1:21" ht="14.4" customHeight="1" x14ac:dyDescent="0.3">
      <c r="A460" s="566">
        <v>50</v>
      </c>
      <c r="B460" s="567" t="s">
        <v>524</v>
      </c>
      <c r="C460" s="567">
        <v>89301502</v>
      </c>
      <c r="D460" s="629" t="s">
        <v>3086</v>
      </c>
      <c r="E460" s="630" t="s">
        <v>1976</v>
      </c>
      <c r="F460" s="567" t="s">
        <v>1961</v>
      </c>
      <c r="G460" s="567" t="s">
        <v>2387</v>
      </c>
      <c r="H460" s="567" t="s">
        <v>984</v>
      </c>
      <c r="I460" s="567" t="s">
        <v>2595</v>
      </c>
      <c r="J460" s="567" t="s">
        <v>2596</v>
      </c>
      <c r="K460" s="567" t="s">
        <v>2389</v>
      </c>
      <c r="L460" s="568">
        <v>89.6</v>
      </c>
      <c r="M460" s="568">
        <v>179.2</v>
      </c>
      <c r="N460" s="567">
        <v>2</v>
      </c>
      <c r="O460" s="631">
        <v>1</v>
      </c>
      <c r="P460" s="568"/>
      <c r="Q460" s="583">
        <v>0</v>
      </c>
      <c r="R460" s="567"/>
      <c r="S460" s="583">
        <v>0</v>
      </c>
      <c r="T460" s="631"/>
      <c r="U460" s="613">
        <v>0</v>
      </c>
    </row>
    <row r="461" spans="1:21" ht="14.4" customHeight="1" x14ac:dyDescent="0.3">
      <c r="A461" s="566">
        <v>50</v>
      </c>
      <c r="B461" s="567" t="s">
        <v>524</v>
      </c>
      <c r="C461" s="567">
        <v>89301502</v>
      </c>
      <c r="D461" s="629" t="s">
        <v>3086</v>
      </c>
      <c r="E461" s="630" t="s">
        <v>1976</v>
      </c>
      <c r="F461" s="567" t="s">
        <v>1961</v>
      </c>
      <c r="G461" s="567" t="s">
        <v>2387</v>
      </c>
      <c r="H461" s="567" t="s">
        <v>523</v>
      </c>
      <c r="I461" s="567" t="s">
        <v>2388</v>
      </c>
      <c r="J461" s="567" t="s">
        <v>1805</v>
      </c>
      <c r="K461" s="567" t="s">
        <v>2389</v>
      </c>
      <c r="L461" s="568">
        <v>89.58</v>
      </c>
      <c r="M461" s="568">
        <v>179.16</v>
      </c>
      <c r="N461" s="567">
        <v>2</v>
      </c>
      <c r="O461" s="631">
        <v>1</v>
      </c>
      <c r="P461" s="568">
        <v>179.16</v>
      </c>
      <c r="Q461" s="583">
        <v>1</v>
      </c>
      <c r="R461" s="567">
        <v>2</v>
      </c>
      <c r="S461" s="583">
        <v>1</v>
      </c>
      <c r="T461" s="631">
        <v>1</v>
      </c>
      <c r="U461" s="613">
        <v>1</v>
      </c>
    </row>
    <row r="462" spans="1:21" ht="14.4" customHeight="1" x14ac:dyDescent="0.3">
      <c r="A462" s="566">
        <v>50</v>
      </c>
      <c r="B462" s="567" t="s">
        <v>524</v>
      </c>
      <c r="C462" s="567">
        <v>89301502</v>
      </c>
      <c r="D462" s="629" t="s">
        <v>3086</v>
      </c>
      <c r="E462" s="630" t="s">
        <v>1976</v>
      </c>
      <c r="F462" s="567" t="s">
        <v>1961</v>
      </c>
      <c r="G462" s="567" t="s">
        <v>2325</v>
      </c>
      <c r="H462" s="567" t="s">
        <v>984</v>
      </c>
      <c r="I462" s="567" t="s">
        <v>2369</v>
      </c>
      <c r="J462" s="567" t="s">
        <v>2370</v>
      </c>
      <c r="K462" s="567" t="s">
        <v>2371</v>
      </c>
      <c r="L462" s="568">
        <v>16.27</v>
      </c>
      <c r="M462" s="568">
        <v>32.54</v>
      </c>
      <c r="N462" s="567">
        <v>2</v>
      </c>
      <c r="O462" s="631">
        <v>1</v>
      </c>
      <c r="P462" s="568">
        <v>32.54</v>
      </c>
      <c r="Q462" s="583">
        <v>1</v>
      </c>
      <c r="R462" s="567">
        <v>2</v>
      </c>
      <c r="S462" s="583">
        <v>1</v>
      </c>
      <c r="T462" s="631">
        <v>1</v>
      </c>
      <c r="U462" s="613">
        <v>1</v>
      </c>
    </row>
    <row r="463" spans="1:21" ht="14.4" customHeight="1" x14ac:dyDescent="0.3">
      <c r="A463" s="566">
        <v>50</v>
      </c>
      <c r="B463" s="567" t="s">
        <v>524</v>
      </c>
      <c r="C463" s="567">
        <v>89301502</v>
      </c>
      <c r="D463" s="629" t="s">
        <v>3086</v>
      </c>
      <c r="E463" s="630" t="s">
        <v>1976</v>
      </c>
      <c r="F463" s="567" t="s">
        <v>1961</v>
      </c>
      <c r="G463" s="567" t="s">
        <v>2325</v>
      </c>
      <c r="H463" s="567" t="s">
        <v>984</v>
      </c>
      <c r="I463" s="567" t="s">
        <v>1930</v>
      </c>
      <c r="J463" s="567" t="s">
        <v>1931</v>
      </c>
      <c r="K463" s="567" t="s">
        <v>1932</v>
      </c>
      <c r="L463" s="568">
        <v>10.73</v>
      </c>
      <c r="M463" s="568">
        <v>21.46</v>
      </c>
      <c r="N463" s="567">
        <v>2</v>
      </c>
      <c r="O463" s="631">
        <v>0.5</v>
      </c>
      <c r="P463" s="568">
        <v>21.46</v>
      </c>
      <c r="Q463" s="583">
        <v>1</v>
      </c>
      <c r="R463" s="567">
        <v>2</v>
      </c>
      <c r="S463" s="583">
        <v>1</v>
      </c>
      <c r="T463" s="631">
        <v>0.5</v>
      </c>
      <c r="U463" s="613">
        <v>1</v>
      </c>
    </row>
    <row r="464" spans="1:21" ht="14.4" customHeight="1" x14ac:dyDescent="0.3">
      <c r="A464" s="566">
        <v>50</v>
      </c>
      <c r="B464" s="567" t="s">
        <v>524</v>
      </c>
      <c r="C464" s="567">
        <v>89301502</v>
      </c>
      <c r="D464" s="629" t="s">
        <v>3086</v>
      </c>
      <c r="E464" s="630" t="s">
        <v>1976</v>
      </c>
      <c r="F464" s="567" t="s">
        <v>1961</v>
      </c>
      <c r="G464" s="567" t="s">
        <v>2325</v>
      </c>
      <c r="H464" s="567" t="s">
        <v>523</v>
      </c>
      <c r="I464" s="567" t="s">
        <v>2390</v>
      </c>
      <c r="J464" s="567" t="s">
        <v>2391</v>
      </c>
      <c r="K464" s="567" t="s">
        <v>1823</v>
      </c>
      <c r="L464" s="568">
        <v>6.98</v>
      </c>
      <c r="M464" s="568">
        <v>20.94</v>
      </c>
      <c r="N464" s="567">
        <v>3</v>
      </c>
      <c r="O464" s="631">
        <v>1</v>
      </c>
      <c r="P464" s="568"/>
      <c r="Q464" s="583">
        <v>0</v>
      </c>
      <c r="R464" s="567"/>
      <c r="S464" s="583">
        <v>0</v>
      </c>
      <c r="T464" s="631"/>
      <c r="U464" s="613">
        <v>0</v>
      </c>
    </row>
    <row r="465" spans="1:21" ht="14.4" customHeight="1" x14ac:dyDescent="0.3">
      <c r="A465" s="566">
        <v>50</v>
      </c>
      <c r="B465" s="567" t="s">
        <v>524</v>
      </c>
      <c r="C465" s="567">
        <v>89301502</v>
      </c>
      <c r="D465" s="629" t="s">
        <v>3086</v>
      </c>
      <c r="E465" s="630" t="s">
        <v>1976</v>
      </c>
      <c r="F465" s="567" t="s">
        <v>1961</v>
      </c>
      <c r="G465" s="567" t="s">
        <v>2325</v>
      </c>
      <c r="H465" s="567" t="s">
        <v>984</v>
      </c>
      <c r="I465" s="567" t="s">
        <v>2326</v>
      </c>
      <c r="J465" s="567" t="s">
        <v>2327</v>
      </c>
      <c r="K465" s="567" t="s">
        <v>2199</v>
      </c>
      <c r="L465" s="568">
        <v>17.690000000000001</v>
      </c>
      <c r="M465" s="568">
        <v>17.690000000000001</v>
      </c>
      <c r="N465" s="567">
        <v>1</v>
      </c>
      <c r="O465" s="631">
        <v>0.5</v>
      </c>
      <c r="P465" s="568">
        <v>17.690000000000001</v>
      </c>
      <c r="Q465" s="583">
        <v>1</v>
      </c>
      <c r="R465" s="567">
        <v>1</v>
      </c>
      <c r="S465" s="583">
        <v>1</v>
      </c>
      <c r="T465" s="631">
        <v>0.5</v>
      </c>
      <c r="U465" s="613">
        <v>1</v>
      </c>
    </row>
    <row r="466" spans="1:21" ht="14.4" customHeight="1" x14ac:dyDescent="0.3">
      <c r="A466" s="566">
        <v>50</v>
      </c>
      <c r="B466" s="567" t="s">
        <v>524</v>
      </c>
      <c r="C466" s="567">
        <v>89301502</v>
      </c>
      <c r="D466" s="629" t="s">
        <v>3086</v>
      </c>
      <c r="E466" s="630" t="s">
        <v>1976</v>
      </c>
      <c r="F466" s="567" t="s">
        <v>1961</v>
      </c>
      <c r="G466" s="567" t="s">
        <v>1982</v>
      </c>
      <c r="H466" s="567" t="s">
        <v>984</v>
      </c>
      <c r="I466" s="567" t="s">
        <v>1651</v>
      </c>
      <c r="J466" s="567" t="s">
        <v>995</v>
      </c>
      <c r="K466" s="567" t="s">
        <v>1652</v>
      </c>
      <c r="L466" s="568">
        <v>121.16</v>
      </c>
      <c r="M466" s="568">
        <v>363.48</v>
      </c>
      <c r="N466" s="567">
        <v>3</v>
      </c>
      <c r="O466" s="631">
        <v>0.5</v>
      </c>
      <c r="P466" s="568">
        <v>363.48</v>
      </c>
      <c r="Q466" s="583">
        <v>1</v>
      </c>
      <c r="R466" s="567">
        <v>3</v>
      </c>
      <c r="S466" s="583">
        <v>1</v>
      </c>
      <c r="T466" s="631">
        <v>0.5</v>
      </c>
      <c r="U466" s="613">
        <v>1</v>
      </c>
    </row>
    <row r="467" spans="1:21" ht="14.4" customHeight="1" x14ac:dyDescent="0.3">
      <c r="A467" s="566">
        <v>50</v>
      </c>
      <c r="B467" s="567" t="s">
        <v>524</v>
      </c>
      <c r="C467" s="567">
        <v>89301502</v>
      </c>
      <c r="D467" s="629" t="s">
        <v>3086</v>
      </c>
      <c r="E467" s="630" t="s">
        <v>1976</v>
      </c>
      <c r="F467" s="567" t="s">
        <v>1961</v>
      </c>
      <c r="G467" s="567" t="s">
        <v>1982</v>
      </c>
      <c r="H467" s="567" t="s">
        <v>523</v>
      </c>
      <c r="I467" s="567" t="s">
        <v>2082</v>
      </c>
      <c r="J467" s="567" t="s">
        <v>1446</v>
      </c>
      <c r="K467" s="567" t="s">
        <v>2083</v>
      </c>
      <c r="L467" s="568">
        <v>201.95</v>
      </c>
      <c r="M467" s="568">
        <v>403.9</v>
      </c>
      <c r="N467" s="567">
        <v>2</v>
      </c>
      <c r="O467" s="631">
        <v>0.5</v>
      </c>
      <c r="P467" s="568">
        <v>403.9</v>
      </c>
      <c r="Q467" s="583">
        <v>1</v>
      </c>
      <c r="R467" s="567">
        <v>2</v>
      </c>
      <c r="S467" s="583">
        <v>1</v>
      </c>
      <c r="T467" s="631">
        <v>0.5</v>
      </c>
      <c r="U467" s="613">
        <v>1</v>
      </c>
    </row>
    <row r="468" spans="1:21" ht="14.4" customHeight="1" x14ac:dyDescent="0.3">
      <c r="A468" s="566">
        <v>50</v>
      </c>
      <c r="B468" s="567" t="s">
        <v>524</v>
      </c>
      <c r="C468" s="567">
        <v>89301502</v>
      </c>
      <c r="D468" s="629" t="s">
        <v>3086</v>
      </c>
      <c r="E468" s="630" t="s">
        <v>1976</v>
      </c>
      <c r="F468" s="567" t="s">
        <v>1961</v>
      </c>
      <c r="G468" s="567" t="s">
        <v>1983</v>
      </c>
      <c r="H468" s="567" t="s">
        <v>984</v>
      </c>
      <c r="I468" s="567" t="s">
        <v>2392</v>
      </c>
      <c r="J468" s="567" t="s">
        <v>1098</v>
      </c>
      <c r="K468" s="567" t="s">
        <v>2393</v>
      </c>
      <c r="L468" s="568">
        <v>270.69</v>
      </c>
      <c r="M468" s="568">
        <v>1082.76</v>
      </c>
      <c r="N468" s="567">
        <v>4</v>
      </c>
      <c r="O468" s="631">
        <v>2</v>
      </c>
      <c r="P468" s="568">
        <v>541.38</v>
      </c>
      <c r="Q468" s="583">
        <v>0.5</v>
      </c>
      <c r="R468" s="567">
        <v>2</v>
      </c>
      <c r="S468" s="583">
        <v>0.5</v>
      </c>
      <c r="T468" s="631">
        <v>1</v>
      </c>
      <c r="U468" s="613">
        <v>0.5</v>
      </c>
    </row>
    <row r="469" spans="1:21" ht="14.4" customHeight="1" x14ac:dyDescent="0.3">
      <c r="A469" s="566">
        <v>50</v>
      </c>
      <c r="B469" s="567" t="s">
        <v>524</v>
      </c>
      <c r="C469" s="567">
        <v>89301502</v>
      </c>
      <c r="D469" s="629" t="s">
        <v>3086</v>
      </c>
      <c r="E469" s="630" t="s">
        <v>1976</v>
      </c>
      <c r="F469" s="567" t="s">
        <v>1961</v>
      </c>
      <c r="G469" s="567" t="s">
        <v>1983</v>
      </c>
      <c r="H469" s="567" t="s">
        <v>984</v>
      </c>
      <c r="I469" s="567" t="s">
        <v>1680</v>
      </c>
      <c r="J469" s="567" t="s">
        <v>1094</v>
      </c>
      <c r="K469" s="567" t="s">
        <v>1095</v>
      </c>
      <c r="L469" s="568">
        <v>203.07</v>
      </c>
      <c r="M469" s="568">
        <v>203.07</v>
      </c>
      <c r="N469" s="567">
        <v>1</v>
      </c>
      <c r="O469" s="631">
        <v>0.5</v>
      </c>
      <c r="P469" s="568">
        <v>203.07</v>
      </c>
      <c r="Q469" s="583">
        <v>1</v>
      </c>
      <c r="R469" s="567">
        <v>1</v>
      </c>
      <c r="S469" s="583">
        <v>1</v>
      </c>
      <c r="T469" s="631">
        <v>0.5</v>
      </c>
      <c r="U469" s="613">
        <v>1</v>
      </c>
    </row>
    <row r="470" spans="1:21" ht="14.4" customHeight="1" x14ac:dyDescent="0.3">
      <c r="A470" s="566">
        <v>50</v>
      </c>
      <c r="B470" s="567" t="s">
        <v>524</v>
      </c>
      <c r="C470" s="567">
        <v>89301502</v>
      </c>
      <c r="D470" s="629" t="s">
        <v>3086</v>
      </c>
      <c r="E470" s="630" t="s">
        <v>1976</v>
      </c>
      <c r="F470" s="567" t="s">
        <v>1961</v>
      </c>
      <c r="G470" s="567" t="s">
        <v>1983</v>
      </c>
      <c r="H470" s="567" t="s">
        <v>523</v>
      </c>
      <c r="I470" s="567" t="s">
        <v>2597</v>
      </c>
      <c r="J470" s="567" t="s">
        <v>2598</v>
      </c>
      <c r="K470" s="567" t="s">
        <v>2393</v>
      </c>
      <c r="L470" s="568">
        <v>270.69</v>
      </c>
      <c r="M470" s="568">
        <v>270.69</v>
      </c>
      <c r="N470" s="567">
        <v>1</v>
      </c>
      <c r="O470" s="631">
        <v>0.5</v>
      </c>
      <c r="P470" s="568"/>
      <c r="Q470" s="583">
        <v>0</v>
      </c>
      <c r="R470" s="567"/>
      <c r="S470" s="583">
        <v>0</v>
      </c>
      <c r="T470" s="631"/>
      <c r="U470" s="613">
        <v>0</v>
      </c>
    </row>
    <row r="471" spans="1:21" ht="14.4" customHeight="1" x14ac:dyDescent="0.3">
      <c r="A471" s="566">
        <v>50</v>
      </c>
      <c r="B471" s="567" t="s">
        <v>524</v>
      </c>
      <c r="C471" s="567">
        <v>89301502</v>
      </c>
      <c r="D471" s="629" t="s">
        <v>3086</v>
      </c>
      <c r="E471" s="630" t="s">
        <v>1976</v>
      </c>
      <c r="F471" s="567" t="s">
        <v>1961</v>
      </c>
      <c r="G471" s="567" t="s">
        <v>1983</v>
      </c>
      <c r="H471" s="567" t="s">
        <v>523</v>
      </c>
      <c r="I471" s="567" t="s">
        <v>2599</v>
      </c>
      <c r="J471" s="567" t="s">
        <v>1988</v>
      </c>
      <c r="K471" s="567" t="s">
        <v>1095</v>
      </c>
      <c r="L471" s="568">
        <v>203.07</v>
      </c>
      <c r="M471" s="568">
        <v>203.07</v>
      </c>
      <c r="N471" s="567">
        <v>1</v>
      </c>
      <c r="O471" s="631">
        <v>1</v>
      </c>
      <c r="P471" s="568">
        <v>203.07</v>
      </c>
      <c r="Q471" s="583">
        <v>1</v>
      </c>
      <c r="R471" s="567">
        <v>1</v>
      </c>
      <c r="S471" s="583">
        <v>1</v>
      </c>
      <c r="T471" s="631">
        <v>1</v>
      </c>
      <c r="U471" s="613">
        <v>1</v>
      </c>
    </row>
    <row r="472" spans="1:21" ht="14.4" customHeight="1" x14ac:dyDescent="0.3">
      <c r="A472" s="566">
        <v>50</v>
      </c>
      <c r="B472" s="567" t="s">
        <v>524</v>
      </c>
      <c r="C472" s="567">
        <v>89301502</v>
      </c>
      <c r="D472" s="629" t="s">
        <v>3086</v>
      </c>
      <c r="E472" s="630" t="s">
        <v>1976</v>
      </c>
      <c r="F472" s="567" t="s">
        <v>1961</v>
      </c>
      <c r="G472" s="567" t="s">
        <v>1983</v>
      </c>
      <c r="H472" s="567" t="s">
        <v>523</v>
      </c>
      <c r="I472" s="567" t="s">
        <v>2600</v>
      </c>
      <c r="J472" s="567" t="s">
        <v>2598</v>
      </c>
      <c r="K472" s="567" t="s">
        <v>2393</v>
      </c>
      <c r="L472" s="568">
        <v>270.69</v>
      </c>
      <c r="M472" s="568">
        <v>541.38</v>
      </c>
      <c r="N472" s="567">
        <v>2</v>
      </c>
      <c r="O472" s="631">
        <v>1</v>
      </c>
      <c r="P472" s="568"/>
      <c r="Q472" s="583">
        <v>0</v>
      </c>
      <c r="R472" s="567"/>
      <c r="S472" s="583">
        <v>0</v>
      </c>
      <c r="T472" s="631"/>
      <c r="U472" s="613">
        <v>0</v>
      </c>
    </row>
    <row r="473" spans="1:21" ht="14.4" customHeight="1" x14ac:dyDescent="0.3">
      <c r="A473" s="566">
        <v>50</v>
      </c>
      <c r="B473" s="567" t="s">
        <v>524</v>
      </c>
      <c r="C473" s="567">
        <v>89301502</v>
      </c>
      <c r="D473" s="629" t="s">
        <v>3086</v>
      </c>
      <c r="E473" s="630" t="s">
        <v>1976</v>
      </c>
      <c r="F473" s="567" t="s">
        <v>1961</v>
      </c>
      <c r="G473" s="567" t="s">
        <v>2169</v>
      </c>
      <c r="H473" s="567" t="s">
        <v>984</v>
      </c>
      <c r="I473" s="567" t="s">
        <v>2601</v>
      </c>
      <c r="J473" s="567" t="s">
        <v>2602</v>
      </c>
      <c r="K473" s="567" t="s">
        <v>2603</v>
      </c>
      <c r="L473" s="568">
        <v>333.31</v>
      </c>
      <c r="M473" s="568">
        <v>333.31</v>
      </c>
      <c r="N473" s="567">
        <v>1</v>
      </c>
      <c r="O473" s="631">
        <v>1</v>
      </c>
      <c r="P473" s="568"/>
      <c r="Q473" s="583">
        <v>0</v>
      </c>
      <c r="R473" s="567"/>
      <c r="S473" s="583">
        <v>0</v>
      </c>
      <c r="T473" s="631"/>
      <c r="U473" s="613">
        <v>0</v>
      </c>
    </row>
    <row r="474" spans="1:21" ht="14.4" customHeight="1" x14ac:dyDescent="0.3">
      <c r="A474" s="566">
        <v>50</v>
      </c>
      <c r="B474" s="567" t="s">
        <v>524</v>
      </c>
      <c r="C474" s="567">
        <v>89301502</v>
      </c>
      <c r="D474" s="629" t="s">
        <v>3086</v>
      </c>
      <c r="E474" s="630" t="s">
        <v>1976</v>
      </c>
      <c r="F474" s="567" t="s">
        <v>1961</v>
      </c>
      <c r="G474" s="567" t="s">
        <v>1989</v>
      </c>
      <c r="H474" s="567" t="s">
        <v>523</v>
      </c>
      <c r="I474" s="567" t="s">
        <v>2308</v>
      </c>
      <c r="J474" s="567" t="s">
        <v>1998</v>
      </c>
      <c r="K474" s="567" t="s">
        <v>2155</v>
      </c>
      <c r="L474" s="568">
        <v>716.43</v>
      </c>
      <c r="M474" s="568">
        <v>716.43</v>
      </c>
      <c r="N474" s="567">
        <v>1</v>
      </c>
      <c r="O474" s="631">
        <v>0.5</v>
      </c>
      <c r="P474" s="568"/>
      <c r="Q474" s="583">
        <v>0</v>
      </c>
      <c r="R474" s="567"/>
      <c r="S474" s="583">
        <v>0</v>
      </c>
      <c r="T474" s="631"/>
      <c r="U474" s="613">
        <v>0</v>
      </c>
    </row>
    <row r="475" spans="1:21" ht="14.4" customHeight="1" x14ac:dyDescent="0.3">
      <c r="A475" s="566">
        <v>50</v>
      </c>
      <c r="B475" s="567" t="s">
        <v>524</v>
      </c>
      <c r="C475" s="567">
        <v>89301502</v>
      </c>
      <c r="D475" s="629" t="s">
        <v>3086</v>
      </c>
      <c r="E475" s="630" t="s">
        <v>1976</v>
      </c>
      <c r="F475" s="567" t="s">
        <v>1961</v>
      </c>
      <c r="G475" s="567" t="s">
        <v>1989</v>
      </c>
      <c r="H475" s="567" t="s">
        <v>984</v>
      </c>
      <c r="I475" s="567" t="s">
        <v>2604</v>
      </c>
      <c r="J475" s="567" t="s">
        <v>2605</v>
      </c>
      <c r="K475" s="567" t="s">
        <v>2486</v>
      </c>
      <c r="L475" s="568">
        <v>398.02</v>
      </c>
      <c r="M475" s="568">
        <v>398.02</v>
      </c>
      <c r="N475" s="567">
        <v>1</v>
      </c>
      <c r="O475" s="631">
        <v>1</v>
      </c>
      <c r="P475" s="568"/>
      <c r="Q475" s="583">
        <v>0</v>
      </c>
      <c r="R475" s="567"/>
      <c r="S475" s="583">
        <v>0</v>
      </c>
      <c r="T475" s="631"/>
      <c r="U475" s="613">
        <v>0</v>
      </c>
    </row>
    <row r="476" spans="1:21" ht="14.4" customHeight="1" x14ac:dyDescent="0.3">
      <c r="A476" s="566">
        <v>50</v>
      </c>
      <c r="B476" s="567" t="s">
        <v>524</v>
      </c>
      <c r="C476" s="567">
        <v>89301502</v>
      </c>
      <c r="D476" s="629" t="s">
        <v>3086</v>
      </c>
      <c r="E476" s="630" t="s">
        <v>1976</v>
      </c>
      <c r="F476" s="567" t="s">
        <v>1961</v>
      </c>
      <c r="G476" s="567" t="s">
        <v>1989</v>
      </c>
      <c r="H476" s="567" t="s">
        <v>984</v>
      </c>
      <c r="I476" s="567" t="s">
        <v>2604</v>
      </c>
      <c r="J476" s="567" t="s">
        <v>2605</v>
      </c>
      <c r="K476" s="567" t="s">
        <v>2486</v>
      </c>
      <c r="L476" s="568">
        <v>655.86</v>
      </c>
      <c r="M476" s="568">
        <v>1311.72</v>
      </c>
      <c r="N476" s="567">
        <v>2</v>
      </c>
      <c r="O476" s="631">
        <v>1.5</v>
      </c>
      <c r="P476" s="568">
        <v>655.86</v>
      </c>
      <c r="Q476" s="583">
        <v>0.5</v>
      </c>
      <c r="R476" s="567">
        <v>1</v>
      </c>
      <c r="S476" s="583">
        <v>0.5</v>
      </c>
      <c r="T476" s="631">
        <v>0.5</v>
      </c>
      <c r="U476" s="613">
        <v>0.33333333333333331</v>
      </c>
    </row>
    <row r="477" spans="1:21" ht="14.4" customHeight="1" x14ac:dyDescent="0.3">
      <c r="A477" s="566">
        <v>50</v>
      </c>
      <c r="B477" s="567" t="s">
        <v>524</v>
      </c>
      <c r="C477" s="567">
        <v>89301502</v>
      </c>
      <c r="D477" s="629" t="s">
        <v>3086</v>
      </c>
      <c r="E477" s="630" t="s">
        <v>1976</v>
      </c>
      <c r="F477" s="567" t="s">
        <v>1961</v>
      </c>
      <c r="G477" s="567" t="s">
        <v>1989</v>
      </c>
      <c r="H477" s="567" t="s">
        <v>984</v>
      </c>
      <c r="I477" s="567" t="s">
        <v>2606</v>
      </c>
      <c r="J477" s="567" t="s">
        <v>1716</v>
      </c>
      <c r="K477" s="567" t="s">
        <v>2607</v>
      </c>
      <c r="L477" s="568">
        <v>796.04</v>
      </c>
      <c r="M477" s="568">
        <v>3184.16</v>
      </c>
      <c r="N477" s="567">
        <v>4</v>
      </c>
      <c r="O477" s="631">
        <v>3</v>
      </c>
      <c r="P477" s="568">
        <v>796.04</v>
      </c>
      <c r="Q477" s="583">
        <v>0.25</v>
      </c>
      <c r="R477" s="567">
        <v>1</v>
      </c>
      <c r="S477" s="583">
        <v>0.25</v>
      </c>
      <c r="T477" s="631">
        <v>1</v>
      </c>
      <c r="U477" s="613">
        <v>0.33333333333333331</v>
      </c>
    </row>
    <row r="478" spans="1:21" ht="14.4" customHeight="1" x14ac:dyDescent="0.3">
      <c r="A478" s="566">
        <v>50</v>
      </c>
      <c r="B478" s="567" t="s">
        <v>524</v>
      </c>
      <c r="C478" s="567">
        <v>89301502</v>
      </c>
      <c r="D478" s="629" t="s">
        <v>3086</v>
      </c>
      <c r="E478" s="630" t="s">
        <v>1976</v>
      </c>
      <c r="F478" s="567" t="s">
        <v>1961</v>
      </c>
      <c r="G478" s="567" t="s">
        <v>1989</v>
      </c>
      <c r="H478" s="567" t="s">
        <v>984</v>
      </c>
      <c r="I478" s="567" t="s">
        <v>2606</v>
      </c>
      <c r="J478" s="567" t="s">
        <v>1716</v>
      </c>
      <c r="K478" s="567" t="s">
        <v>2607</v>
      </c>
      <c r="L478" s="568">
        <v>874.69</v>
      </c>
      <c r="M478" s="568">
        <v>3498.76</v>
      </c>
      <c r="N478" s="567">
        <v>4</v>
      </c>
      <c r="O478" s="631">
        <v>2.5</v>
      </c>
      <c r="P478" s="568">
        <v>874.69</v>
      </c>
      <c r="Q478" s="583">
        <v>0.25</v>
      </c>
      <c r="R478" s="567">
        <v>1</v>
      </c>
      <c r="S478" s="583">
        <v>0.25</v>
      </c>
      <c r="T478" s="631">
        <v>0.5</v>
      </c>
      <c r="U478" s="613">
        <v>0.2</v>
      </c>
    </row>
    <row r="479" spans="1:21" ht="14.4" customHeight="1" x14ac:dyDescent="0.3">
      <c r="A479" s="566">
        <v>50</v>
      </c>
      <c r="B479" s="567" t="s">
        <v>524</v>
      </c>
      <c r="C479" s="567">
        <v>89301502</v>
      </c>
      <c r="D479" s="629" t="s">
        <v>3086</v>
      </c>
      <c r="E479" s="630" t="s">
        <v>1976</v>
      </c>
      <c r="F479" s="567" t="s">
        <v>1961</v>
      </c>
      <c r="G479" s="567" t="s">
        <v>1989</v>
      </c>
      <c r="H479" s="567" t="s">
        <v>984</v>
      </c>
      <c r="I479" s="567" t="s">
        <v>1717</v>
      </c>
      <c r="J479" s="567" t="s">
        <v>1073</v>
      </c>
      <c r="K479" s="567" t="s">
        <v>1085</v>
      </c>
      <c r="L479" s="568">
        <v>349.67</v>
      </c>
      <c r="M479" s="568">
        <v>2098.02</v>
      </c>
      <c r="N479" s="567">
        <v>6</v>
      </c>
      <c r="O479" s="631">
        <v>1</v>
      </c>
      <c r="P479" s="568"/>
      <c r="Q479" s="583">
        <v>0</v>
      </c>
      <c r="R479" s="567"/>
      <c r="S479" s="583">
        <v>0</v>
      </c>
      <c r="T479" s="631"/>
      <c r="U479" s="613">
        <v>0</v>
      </c>
    </row>
    <row r="480" spans="1:21" ht="14.4" customHeight="1" x14ac:dyDescent="0.3">
      <c r="A480" s="566">
        <v>50</v>
      </c>
      <c r="B480" s="567" t="s">
        <v>524</v>
      </c>
      <c r="C480" s="567">
        <v>89301502</v>
      </c>
      <c r="D480" s="629" t="s">
        <v>3086</v>
      </c>
      <c r="E480" s="630" t="s">
        <v>1976</v>
      </c>
      <c r="F480" s="567" t="s">
        <v>1961</v>
      </c>
      <c r="G480" s="567" t="s">
        <v>1989</v>
      </c>
      <c r="H480" s="567" t="s">
        <v>984</v>
      </c>
      <c r="I480" s="567" t="s">
        <v>1718</v>
      </c>
      <c r="J480" s="567" t="s">
        <v>1073</v>
      </c>
      <c r="K480" s="567" t="s">
        <v>1719</v>
      </c>
      <c r="L480" s="568">
        <v>1165.58</v>
      </c>
      <c r="M480" s="568">
        <v>12821.38</v>
      </c>
      <c r="N480" s="567">
        <v>11</v>
      </c>
      <c r="O480" s="631">
        <v>8</v>
      </c>
      <c r="P480" s="568">
        <v>4662.32</v>
      </c>
      <c r="Q480" s="583">
        <v>0.36363636363636365</v>
      </c>
      <c r="R480" s="567">
        <v>4</v>
      </c>
      <c r="S480" s="583">
        <v>0.36363636363636365</v>
      </c>
      <c r="T480" s="631">
        <v>2.5</v>
      </c>
      <c r="U480" s="613">
        <v>0.3125</v>
      </c>
    </row>
    <row r="481" spans="1:21" ht="14.4" customHeight="1" x14ac:dyDescent="0.3">
      <c r="A481" s="566">
        <v>50</v>
      </c>
      <c r="B481" s="567" t="s">
        <v>524</v>
      </c>
      <c r="C481" s="567">
        <v>89301502</v>
      </c>
      <c r="D481" s="629" t="s">
        <v>3086</v>
      </c>
      <c r="E481" s="630" t="s">
        <v>1976</v>
      </c>
      <c r="F481" s="567" t="s">
        <v>1961</v>
      </c>
      <c r="G481" s="567" t="s">
        <v>1989</v>
      </c>
      <c r="H481" s="567" t="s">
        <v>984</v>
      </c>
      <c r="I481" s="567" t="s">
        <v>1718</v>
      </c>
      <c r="J481" s="567" t="s">
        <v>1073</v>
      </c>
      <c r="K481" s="567" t="s">
        <v>1719</v>
      </c>
      <c r="L481" s="568">
        <v>1224.67</v>
      </c>
      <c r="M481" s="568">
        <v>7348.02</v>
      </c>
      <c r="N481" s="567">
        <v>6</v>
      </c>
      <c r="O481" s="631">
        <v>4</v>
      </c>
      <c r="P481" s="568">
        <v>2449.34</v>
      </c>
      <c r="Q481" s="583">
        <v>0.33333333333333331</v>
      </c>
      <c r="R481" s="567">
        <v>2</v>
      </c>
      <c r="S481" s="583">
        <v>0.33333333333333331</v>
      </c>
      <c r="T481" s="631">
        <v>1.5</v>
      </c>
      <c r="U481" s="613">
        <v>0.375</v>
      </c>
    </row>
    <row r="482" spans="1:21" ht="14.4" customHeight="1" x14ac:dyDescent="0.3">
      <c r="A482" s="566">
        <v>50</v>
      </c>
      <c r="B482" s="567" t="s">
        <v>524</v>
      </c>
      <c r="C482" s="567">
        <v>89301502</v>
      </c>
      <c r="D482" s="629" t="s">
        <v>3086</v>
      </c>
      <c r="E482" s="630" t="s">
        <v>1976</v>
      </c>
      <c r="F482" s="567" t="s">
        <v>1961</v>
      </c>
      <c r="G482" s="567" t="s">
        <v>1989</v>
      </c>
      <c r="H482" s="567" t="s">
        <v>984</v>
      </c>
      <c r="I482" s="567" t="s">
        <v>2608</v>
      </c>
      <c r="J482" s="567" t="s">
        <v>2609</v>
      </c>
      <c r="K482" s="567" t="s">
        <v>2610</v>
      </c>
      <c r="L482" s="568">
        <v>466.46</v>
      </c>
      <c r="M482" s="568">
        <v>1399.3799999999999</v>
      </c>
      <c r="N482" s="567">
        <v>3</v>
      </c>
      <c r="O482" s="631">
        <v>0.5</v>
      </c>
      <c r="P482" s="568"/>
      <c r="Q482" s="583">
        <v>0</v>
      </c>
      <c r="R482" s="567"/>
      <c r="S482" s="583">
        <v>0</v>
      </c>
      <c r="T482" s="631"/>
      <c r="U482" s="613">
        <v>0</v>
      </c>
    </row>
    <row r="483" spans="1:21" ht="14.4" customHeight="1" x14ac:dyDescent="0.3">
      <c r="A483" s="566">
        <v>50</v>
      </c>
      <c r="B483" s="567" t="s">
        <v>524</v>
      </c>
      <c r="C483" s="567">
        <v>89301502</v>
      </c>
      <c r="D483" s="629" t="s">
        <v>3086</v>
      </c>
      <c r="E483" s="630" t="s">
        <v>1976</v>
      </c>
      <c r="F483" s="567" t="s">
        <v>1961</v>
      </c>
      <c r="G483" s="567" t="s">
        <v>2395</v>
      </c>
      <c r="H483" s="567" t="s">
        <v>984</v>
      </c>
      <c r="I483" s="567" t="s">
        <v>2611</v>
      </c>
      <c r="J483" s="567" t="s">
        <v>1882</v>
      </c>
      <c r="K483" s="567" t="s">
        <v>585</v>
      </c>
      <c r="L483" s="568">
        <v>833.79</v>
      </c>
      <c r="M483" s="568">
        <v>833.79</v>
      </c>
      <c r="N483" s="567">
        <v>1</v>
      </c>
      <c r="O483" s="631">
        <v>0.5</v>
      </c>
      <c r="P483" s="568">
        <v>833.79</v>
      </c>
      <c r="Q483" s="583">
        <v>1</v>
      </c>
      <c r="R483" s="567">
        <v>1</v>
      </c>
      <c r="S483" s="583">
        <v>1</v>
      </c>
      <c r="T483" s="631">
        <v>0.5</v>
      </c>
      <c r="U483" s="613">
        <v>1</v>
      </c>
    </row>
    <row r="484" spans="1:21" ht="14.4" customHeight="1" x14ac:dyDescent="0.3">
      <c r="A484" s="566">
        <v>50</v>
      </c>
      <c r="B484" s="567" t="s">
        <v>524</v>
      </c>
      <c r="C484" s="567">
        <v>89301502</v>
      </c>
      <c r="D484" s="629" t="s">
        <v>3086</v>
      </c>
      <c r="E484" s="630" t="s">
        <v>1976</v>
      </c>
      <c r="F484" s="567" t="s">
        <v>1961</v>
      </c>
      <c r="G484" s="567" t="s">
        <v>2395</v>
      </c>
      <c r="H484" s="567" t="s">
        <v>984</v>
      </c>
      <c r="I484" s="567" t="s">
        <v>2396</v>
      </c>
      <c r="J484" s="567" t="s">
        <v>2397</v>
      </c>
      <c r="K484" s="567" t="s">
        <v>585</v>
      </c>
      <c r="L484" s="568">
        <v>772.93</v>
      </c>
      <c r="M484" s="568">
        <v>6183.44</v>
      </c>
      <c r="N484" s="567">
        <v>8</v>
      </c>
      <c r="O484" s="631">
        <v>7</v>
      </c>
      <c r="P484" s="568">
        <v>3091.72</v>
      </c>
      <c r="Q484" s="583">
        <v>0.5</v>
      </c>
      <c r="R484" s="567">
        <v>4</v>
      </c>
      <c r="S484" s="583">
        <v>0.5</v>
      </c>
      <c r="T484" s="631">
        <v>4</v>
      </c>
      <c r="U484" s="613">
        <v>0.5714285714285714</v>
      </c>
    </row>
    <row r="485" spans="1:21" ht="14.4" customHeight="1" x14ac:dyDescent="0.3">
      <c r="A485" s="566">
        <v>50</v>
      </c>
      <c r="B485" s="567" t="s">
        <v>524</v>
      </c>
      <c r="C485" s="567">
        <v>89301502</v>
      </c>
      <c r="D485" s="629" t="s">
        <v>3086</v>
      </c>
      <c r="E485" s="630" t="s">
        <v>1976</v>
      </c>
      <c r="F485" s="567" t="s">
        <v>1961</v>
      </c>
      <c r="G485" s="567" t="s">
        <v>2395</v>
      </c>
      <c r="H485" s="567" t="s">
        <v>984</v>
      </c>
      <c r="I485" s="567" t="s">
        <v>2612</v>
      </c>
      <c r="J485" s="567" t="s">
        <v>2397</v>
      </c>
      <c r="K485" s="567" t="s">
        <v>585</v>
      </c>
      <c r="L485" s="568">
        <v>0</v>
      </c>
      <c r="M485" s="568">
        <v>0</v>
      </c>
      <c r="N485" s="567">
        <v>2</v>
      </c>
      <c r="O485" s="631">
        <v>1.5</v>
      </c>
      <c r="P485" s="568"/>
      <c r="Q485" s="583"/>
      <c r="R485" s="567"/>
      <c r="S485" s="583">
        <v>0</v>
      </c>
      <c r="T485" s="631"/>
      <c r="U485" s="613">
        <v>0</v>
      </c>
    </row>
    <row r="486" spans="1:21" ht="14.4" customHeight="1" x14ac:dyDescent="0.3">
      <c r="A486" s="566">
        <v>50</v>
      </c>
      <c r="B486" s="567" t="s">
        <v>524</v>
      </c>
      <c r="C486" s="567">
        <v>89301502</v>
      </c>
      <c r="D486" s="629" t="s">
        <v>3086</v>
      </c>
      <c r="E486" s="630" t="s">
        <v>1976</v>
      </c>
      <c r="F486" s="567" t="s">
        <v>1961</v>
      </c>
      <c r="G486" s="567" t="s">
        <v>2395</v>
      </c>
      <c r="H486" s="567" t="s">
        <v>984</v>
      </c>
      <c r="I486" s="567" t="s">
        <v>1881</v>
      </c>
      <c r="J486" s="567" t="s">
        <v>1882</v>
      </c>
      <c r="K486" s="567" t="s">
        <v>584</v>
      </c>
      <c r="L486" s="568">
        <v>277.93</v>
      </c>
      <c r="M486" s="568">
        <v>1667.58</v>
      </c>
      <c r="N486" s="567">
        <v>6</v>
      </c>
      <c r="O486" s="631">
        <v>1</v>
      </c>
      <c r="P486" s="568"/>
      <c r="Q486" s="583">
        <v>0</v>
      </c>
      <c r="R486" s="567"/>
      <c r="S486" s="583">
        <v>0</v>
      </c>
      <c r="T486" s="631"/>
      <c r="U486" s="613">
        <v>0</v>
      </c>
    </row>
    <row r="487" spans="1:21" ht="14.4" customHeight="1" x14ac:dyDescent="0.3">
      <c r="A487" s="566">
        <v>50</v>
      </c>
      <c r="B487" s="567" t="s">
        <v>524</v>
      </c>
      <c r="C487" s="567">
        <v>89301502</v>
      </c>
      <c r="D487" s="629" t="s">
        <v>3086</v>
      </c>
      <c r="E487" s="630" t="s">
        <v>1976</v>
      </c>
      <c r="F487" s="567" t="s">
        <v>1961</v>
      </c>
      <c r="G487" s="567" t="s">
        <v>2356</v>
      </c>
      <c r="H487" s="567" t="s">
        <v>523</v>
      </c>
      <c r="I487" s="567" t="s">
        <v>2613</v>
      </c>
      <c r="J487" s="567" t="s">
        <v>2614</v>
      </c>
      <c r="K487" s="567" t="s">
        <v>2615</v>
      </c>
      <c r="L487" s="568">
        <v>111.13</v>
      </c>
      <c r="M487" s="568">
        <v>222.26</v>
      </c>
      <c r="N487" s="567">
        <v>2</v>
      </c>
      <c r="O487" s="631">
        <v>1</v>
      </c>
      <c r="P487" s="568">
        <v>222.26</v>
      </c>
      <c r="Q487" s="583">
        <v>1</v>
      </c>
      <c r="R487" s="567">
        <v>2</v>
      </c>
      <c r="S487" s="583">
        <v>1</v>
      </c>
      <c r="T487" s="631">
        <v>1</v>
      </c>
      <c r="U487" s="613">
        <v>1</v>
      </c>
    </row>
    <row r="488" spans="1:21" ht="14.4" customHeight="1" x14ac:dyDescent="0.3">
      <c r="A488" s="566">
        <v>50</v>
      </c>
      <c r="B488" s="567" t="s">
        <v>524</v>
      </c>
      <c r="C488" s="567">
        <v>89301502</v>
      </c>
      <c r="D488" s="629" t="s">
        <v>3086</v>
      </c>
      <c r="E488" s="630" t="s">
        <v>1976</v>
      </c>
      <c r="F488" s="567" t="s">
        <v>1961</v>
      </c>
      <c r="G488" s="567" t="s">
        <v>2356</v>
      </c>
      <c r="H488" s="567" t="s">
        <v>523</v>
      </c>
      <c r="I488" s="567" t="s">
        <v>2616</v>
      </c>
      <c r="J488" s="567" t="s">
        <v>2617</v>
      </c>
      <c r="K488" s="567" t="s">
        <v>1434</v>
      </c>
      <c r="L488" s="568">
        <v>222.25</v>
      </c>
      <c r="M488" s="568">
        <v>222.25</v>
      </c>
      <c r="N488" s="567">
        <v>1</v>
      </c>
      <c r="O488" s="631">
        <v>1</v>
      </c>
      <c r="P488" s="568">
        <v>222.25</v>
      </c>
      <c r="Q488" s="583">
        <v>1</v>
      </c>
      <c r="R488" s="567">
        <v>1</v>
      </c>
      <c r="S488" s="583">
        <v>1</v>
      </c>
      <c r="T488" s="631">
        <v>1</v>
      </c>
      <c r="U488" s="613">
        <v>1</v>
      </c>
    </row>
    <row r="489" spans="1:21" ht="14.4" customHeight="1" x14ac:dyDescent="0.3">
      <c r="A489" s="566">
        <v>50</v>
      </c>
      <c r="B489" s="567" t="s">
        <v>524</v>
      </c>
      <c r="C489" s="567">
        <v>89301502</v>
      </c>
      <c r="D489" s="629" t="s">
        <v>3086</v>
      </c>
      <c r="E489" s="630" t="s">
        <v>1976</v>
      </c>
      <c r="F489" s="567" t="s">
        <v>1961</v>
      </c>
      <c r="G489" s="567" t="s">
        <v>2356</v>
      </c>
      <c r="H489" s="567" t="s">
        <v>984</v>
      </c>
      <c r="I489" s="567" t="s">
        <v>1918</v>
      </c>
      <c r="J489" s="567" t="s">
        <v>1433</v>
      </c>
      <c r="K489" s="567" t="s">
        <v>1434</v>
      </c>
      <c r="L489" s="568">
        <v>222.25</v>
      </c>
      <c r="M489" s="568">
        <v>222.25</v>
      </c>
      <c r="N489" s="567">
        <v>1</v>
      </c>
      <c r="O489" s="631">
        <v>0.5</v>
      </c>
      <c r="P489" s="568"/>
      <c r="Q489" s="583">
        <v>0</v>
      </c>
      <c r="R489" s="567"/>
      <c r="S489" s="583">
        <v>0</v>
      </c>
      <c r="T489" s="631"/>
      <c r="U489" s="613">
        <v>0</v>
      </c>
    </row>
    <row r="490" spans="1:21" ht="14.4" customHeight="1" x14ac:dyDescent="0.3">
      <c r="A490" s="566">
        <v>50</v>
      </c>
      <c r="B490" s="567" t="s">
        <v>524</v>
      </c>
      <c r="C490" s="567">
        <v>89301502</v>
      </c>
      <c r="D490" s="629" t="s">
        <v>3086</v>
      </c>
      <c r="E490" s="630" t="s">
        <v>1976</v>
      </c>
      <c r="F490" s="567" t="s">
        <v>1961</v>
      </c>
      <c r="G490" s="567" t="s">
        <v>2231</v>
      </c>
      <c r="H490" s="567" t="s">
        <v>984</v>
      </c>
      <c r="I490" s="567" t="s">
        <v>1668</v>
      </c>
      <c r="J490" s="567" t="s">
        <v>1043</v>
      </c>
      <c r="K490" s="567" t="s">
        <v>1044</v>
      </c>
      <c r="L490" s="568">
        <v>41.89</v>
      </c>
      <c r="M490" s="568">
        <v>167.56</v>
      </c>
      <c r="N490" s="567">
        <v>4</v>
      </c>
      <c r="O490" s="631">
        <v>1</v>
      </c>
      <c r="P490" s="568">
        <v>83.78</v>
      </c>
      <c r="Q490" s="583">
        <v>0.5</v>
      </c>
      <c r="R490" s="567">
        <v>2</v>
      </c>
      <c r="S490" s="583">
        <v>0.5</v>
      </c>
      <c r="T490" s="631">
        <v>0.5</v>
      </c>
      <c r="U490" s="613">
        <v>0.5</v>
      </c>
    </row>
    <row r="491" spans="1:21" ht="14.4" customHeight="1" x14ac:dyDescent="0.3">
      <c r="A491" s="566">
        <v>50</v>
      </c>
      <c r="B491" s="567" t="s">
        <v>524</v>
      </c>
      <c r="C491" s="567">
        <v>89301502</v>
      </c>
      <c r="D491" s="629" t="s">
        <v>3086</v>
      </c>
      <c r="E491" s="630" t="s">
        <v>1976</v>
      </c>
      <c r="F491" s="567" t="s">
        <v>1961</v>
      </c>
      <c r="G491" s="567" t="s">
        <v>2231</v>
      </c>
      <c r="H491" s="567" t="s">
        <v>984</v>
      </c>
      <c r="I491" s="567" t="s">
        <v>2402</v>
      </c>
      <c r="J491" s="567" t="s">
        <v>1043</v>
      </c>
      <c r="K491" s="567" t="s">
        <v>2403</v>
      </c>
      <c r="L491" s="568">
        <v>146.63</v>
      </c>
      <c r="M491" s="568">
        <v>586.52</v>
      </c>
      <c r="N491" s="567">
        <v>4</v>
      </c>
      <c r="O491" s="631">
        <v>2</v>
      </c>
      <c r="P491" s="568">
        <v>293.26</v>
      </c>
      <c r="Q491" s="583">
        <v>0.5</v>
      </c>
      <c r="R491" s="567">
        <v>2</v>
      </c>
      <c r="S491" s="583">
        <v>0.5</v>
      </c>
      <c r="T491" s="631">
        <v>1</v>
      </c>
      <c r="U491" s="613">
        <v>0.5</v>
      </c>
    </row>
    <row r="492" spans="1:21" ht="14.4" customHeight="1" x14ac:dyDescent="0.3">
      <c r="A492" s="566">
        <v>50</v>
      </c>
      <c r="B492" s="567" t="s">
        <v>524</v>
      </c>
      <c r="C492" s="567">
        <v>89301502</v>
      </c>
      <c r="D492" s="629" t="s">
        <v>3086</v>
      </c>
      <c r="E492" s="630" t="s">
        <v>1976</v>
      </c>
      <c r="F492" s="567" t="s">
        <v>1961</v>
      </c>
      <c r="G492" s="567" t="s">
        <v>1999</v>
      </c>
      <c r="H492" s="567" t="s">
        <v>523</v>
      </c>
      <c r="I492" s="567" t="s">
        <v>1671</v>
      </c>
      <c r="J492" s="567" t="s">
        <v>1672</v>
      </c>
      <c r="K492" s="567" t="s">
        <v>1673</v>
      </c>
      <c r="L492" s="568">
        <v>31.43</v>
      </c>
      <c r="M492" s="568">
        <v>345.73</v>
      </c>
      <c r="N492" s="567">
        <v>11</v>
      </c>
      <c r="O492" s="631">
        <v>1.5</v>
      </c>
      <c r="P492" s="568">
        <v>220.01</v>
      </c>
      <c r="Q492" s="583">
        <v>0.63636363636363635</v>
      </c>
      <c r="R492" s="567">
        <v>7</v>
      </c>
      <c r="S492" s="583">
        <v>0.63636363636363635</v>
      </c>
      <c r="T492" s="631">
        <v>1</v>
      </c>
      <c r="U492" s="613">
        <v>0.66666666666666663</v>
      </c>
    </row>
    <row r="493" spans="1:21" ht="14.4" customHeight="1" x14ac:dyDescent="0.3">
      <c r="A493" s="566">
        <v>50</v>
      </c>
      <c r="B493" s="567" t="s">
        <v>524</v>
      </c>
      <c r="C493" s="567">
        <v>89301502</v>
      </c>
      <c r="D493" s="629" t="s">
        <v>3086</v>
      </c>
      <c r="E493" s="630" t="s">
        <v>1976</v>
      </c>
      <c r="F493" s="567" t="s">
        <v>1961</v>
      </c>
      <c r="G493" s="567" t="s">
        <v>1999</v>
      </c>
      <c r="H493" s="567" t="s">
        <v>523</v>
      </c>
      <c r="I493" s="567" t="s">
        <v>2000</v>
      </c>
      <c r="J493" s="567" t="s">
        <v>2001</v>
      </c>
      <c r="K493" s="567" t="s">
        <v>1237</v>
      </c>
      <c r="L493" s="568">
        <v>41.89</v>
      </c>
      <c r="M493" s="568">
        <v>544.56999999999994</v>
      </c>
      <c r="N493" s="567">
        <v>13</v>
      </c>
      <c r="O493" s="631">
        <v>3</v>
      </c>
      <c r="P493" s="568">
        <v>377.01</v>
      </c>
      <c r="Q493" s="583">
        <v>0.6923076923076924</v>
      </c>
      <c r="R493" s="567">
        <v>9</v>
      </c>
      <c r="S493" s="583">
        <v>0.69230769230769229</v>
      </c>
      <c r="T493" s="631">
        <v>2</v>
      </c>
      <c r="U493" s="613">
        <v>0.66666666666666663</v>
      </c>
    </row>
    <row r="494" spans="1:21" ht="14.4" customHeight="1" x14ac:dyDescent="0.3">
      <c r="A494" s="566">
        <v>50</v>
      </c>
      <c r="B494" s="567" t="s">
        <v>524</v>
      </c>
      <c r="C494" s="567">
        <v>89301502</v>
      </c>
      <c r="D494" s="629" t="s">
        <v>3086</v>
      </c>
      <c r="E494" s="630" t="s">
        <v>1976</v>
      </c>
      <c r="F494" s="567" t="s">
        <v>1961</v>
      </c>
      <c r="G494" s="567" t="s">
        <v>1999</v>
      </c>
      <c r="H494" s="567" t="s">
        <v>523</v>
      </c>
      <c r="I494" s="567" t="s">
        <v>2214</v>
      </c>
      <c r="J494" s="567" t="s">
        <v>2215</v>
      </c>
      <c r="K494" s="567" t="s">
        <v>557</v>
      </c>
      <c r="L494" s="568">
        <v>56.02</v>
      </c>
      <c r="M494" s="568">
        <v>168.06</v>
      </c>
      <c r="N494" s="567">
        <v>3</v>
      </c>
      <c r="O494" s="631">
        <v>1</v>
      </c>
      <c r="P494" s="568">
        <v>168.06</v>
      </c>
      <c r="Q494" s="583">
        <v>1</v>
      </c>
      <c r="R494" s="567">
        <v>3</v>
      </c>
      <c r="S494" s="583">
        <v>1</v>
      </c>
      <c r="T494" s="631">
        <v>1</v>
      </c>
      <c r="U494" s="613">
        <v>1</v>
      </c>
    </row>
    <row r="495" spans="1:21" ht="14.4" customHeight="1" x14ac:dyDescent="0.3">
      <c r="A495" s="566">
        <v>50</v>
      </c>
      <c r="B495" s="567" t="s">
        <v>524</v>
      </c>
      <c r="C495" s="567">
        <v>89301502</v>
      </c>
      <c r="D495" s="629" t="s">
        <v>3086</v>
      </c>
      <c r="E495" s="630" t="s">
        <v>1976</v>
      </c>
      <c r="F495" s="567" t="s">
        <v>1961</v>
      </c>
      <c r="G495" s="567" t="s">
        <v>1999</v>
      </c>
      <c r="H495" s="567" t="s">
        <v>984</v>
      </c>
      <c r="I495" s="567" t="s">
        <v>1674</v>
      </c>
      <c r="J495" s="567" t="s">
        <v>1038</v>
      </c>
      <c r="K495" s="567" t="s">
        <v>551</v>
      </c>
      <c r="L495" s="568">
        <v>44.89</v>
      </c>
      <c r="M495" s="568">
        <v>808.02</v>
      </c>
      <c r="N495" s="567">
        <v>18</v>
      </c>
      <c r="O495" s="631">
        <v>3</v>
      </c>
      <c r="P495" s="568">
        <v>404.01</v>
      </c>
      <c r="Q495" s="583">
        <v>0.5</v>
      </c>
      <c r="R495" s="567">
        <v>9</v>
      </c>
      <c r="S495" s="583">
        <v>0.5</v>
      </c>
      <c r="T495" s="631">
        <v>2</v>
      </c>
      <c r="U495" s="613">
        <v>0.66666666666666663</v>
      </c>
    </row>
    <row r="496" spans="1:21" ht="14.4" customHeight="1" x14ac:dyDescent="0.3">
      <c r="A496" s="566">
        <v>50</v>
      </c>
      <c r="B496" s="567" t="s">
        <v>524</v>
      </c>
      <c r="C496" s="567">
        <v>89301502</v>
      </c>
      <c r="D496" s="629" t="s">
        <v>3086</v>
      </c>
      <c r="E496" s="630" t="s">
        <v>1976</v>
      </c>
      <c r="F496" s="567" t="s">
        <v>1961</v>
      </c>
      <c r="G496" s="567" t="s">
        <v>1999</v>
      </c>
      <c r="H496" s="567" t="s">
        <v>523</v>
      </c>
      <c r="I496" s="567" t="s">
        <v>2618</v>
      </c>
      <c r="J496" s="567" t="s">
        <v>2619</v>
      </c>
      <c r="K496" s="567" t="s">
        <v>1087</v>
      </c>
      <c r="L496" s="568">
        <v>60.02</v>
      </c>
      <c r="M496" s="568">
        <v>120.04</v>
      </c>
      <c r="N496" s="567">
        <v>2</v>
      </c>
      <c r="O496" s="631">
        <v>0.5</v>
      </c>
      <c r="P496" s="568">
        <v>120.04</v>
      </c>
      <c r="Q496" s="583">
        <v>1</v>
      </c>
      <c r="R496" s="567">
        <v>2</v>
      </c>
      <c r="S496" s="583">
        <v>1</v>
      </c>
      <c r="T496" s="631">
        <v>0.5</v>
      </c>
      <c r="U496" s="613">
        <v>1</v>
      </c>
    </row>
    <row r="497" spans="1:21" ht="14.4" customHeight="1" x14ac:dyDescent="0.3">
      <c r="A497" s="566">
        <v>50</v>
      </c>
      <c r="B497" s="567" t="s">
        <v>524</v>
      </c>
      <c r="C497" s="567">
        <v>89301502</v>
      </c>
      <c r="D497" s="629" t="s">
        <v>3086</v>
      </c>
      <c r="E497" s="630" t="s">
        <v>1976</v>
      </c>
      <c r="F497" s="567" t="s">
        <v>1961</v>
      </c>
      <c r="G497" s="567" t="s">
        <v>1999</v>
      </c>
      <c r="H497" s="567" t="s">
        <v>523</v>
      </c>
      <c r="I497" s="567" t="s">
        <v>2170</v>
      </c>
      <c r="J497" s="567" t="s">
        <v>2171</v>
      </c>
      <c r="K497" s="567" t="s">
        <v>551</v>
      </c>
      <c r="L497" s="568">
        <v>44.89</v>
      </c>
      <c r="M497" s="568">
        <v>269.34000000000003</v>
      </c>
      <c r="N497" s="567">
        <v>6</v>
      </c>
      <c r="O497" s="631">
        <v>2.5</v>
      </c>
      <c r="P497" s="568">
        <v>44.89</v>
      </c>
      <c r="Q497" s="583">
        <v>0.16666666666666666</v>
      </c>
      <c r="R497" s="567">
        <v>1</v>
      </c>
      <c r="S497" s="583">
        <v>0.16666666666666666</v>
      </c>
      <c r="T497" s="631">
        <v>1</v>
      </c>
      <c r="U497" s="613">
        <v>0.4</v>
      </c>
    </row>
    <row r="498" spans="1:21" ht="14.4" customHeight="1" x14ac:dyDescent="0.3">
      <c r="A498" s="566">
        <v>50</v>
      </c>
      <c r="B498" s="567" t="s">
        <v>524</v>
      </c>
      <c r="C498" s="567">
        <v>89301502</v>
      </c>
      <c r="D498" s="629" t="s">
        <v>3086</v>
      </c>
      <c r="E498" s="630" t="s">
        <v>1976</v>
      </c>
      <c r="F498" s="567" t="s">
        <v>1961</v>
      </c>
      <c r="G498" s="567" t="s">
        <v>2620</v>
      </c>
      <c r="H498" s="567" t="s">
        <v>523</v>
      </c>
      <c r="I498" s="567" t="s">
        <v>2621</v>
      </c>
      <c r="J498" s="567" t="s">
        <v>2622</v>
      </c>
      <c r="K498" s="567" t="s">
        <v>1091</v>
      </c>
      <c r="L498" s="568">
        <v>0</v>
      </c>
      <c r="M498" s="568">
        <v>0</v>
      </c>
      <c r="N498" s="567">
        <v>8</v>
      </c>
      <c r="O498" s="631">
        <v>3</v>
      </c>
      <c r="P498" s="568"/>
      <c r="Q498" s="583"/>
      <c r="R498" s="567"/>
      <c r="S498" s="583">
        <v>0</v>
      </c>
      <c r="T498" s="631"/>
      <c r="U498" s="613">
        <v>0</v>
      </c>
    </row>
    <row r="499" spans="1:21" ht="14.4" customHeight="1" x14ac:dyDescent="0.3">
      <c r="A499" s="566">
        <v>50</v>
      </c>
      <c r="B499" s="567" t="s">
        <v>524</v>
      </c>
      <c r="C499" s="567">
        <v>89301502</v>
      </c>
      <c r="D499" s="629" t="s">
        <v>3086</v>
      </c>
      <c r="E499" s="630" t="s">
        <v>1976</v>
      </c>
      <c r="F499" s="567" t="s">
        <v>1961</v>
      </c>
      <c r="G499" s="567" t="s">
        <v>2120</v>
      </c>
      <c r="H499" s="567" t="s">
        <v>984</v>
      </c>
      <c r="I499" s="567" t="s">
        <v>1759</v>
      </c>
      <c r="J499" s="567" t="s">
        <v>1164</v>
      </c>
      <c r="K499" s="567" t="s">
        <v>1760</v>
      </c>
      <c r="L499" s="568">
        <v>184.22</v>
      </c>
      <c r="M499" s="568">
        <v>368.44</v>
      </c>
      <c r="N499" s="567">
        <v>2</v>
      </c>
      <c r="O499" s="631">
        <v>1</v>
      </c>
      <c r="P499" s="568"/>
      <c r="Q499" s="583">
        <v>0</v>
      </c>
      <c r="R499" s="567"/>
      <c r="S499" s="583">
        <v>0</v>
      </c>
      <c r="T499" s="631"/>
      <c r="U499" s="613">
        <v>0</v>
      </c>
    </row>
    <row r="500" spans="1:21" ht="14.4" customHeight="1" x14ac:dyDescent="0.3">
      <c r="A500" s="566">
        <v>50</v>
      </c>
      <c r="B500" s="567" t="s">
        <v>524</v>
      </c>
      <c r="C500" s="567">
        <v>89301502</v>
      </c>
      <c r="D500" s="629" t="s">
        <v>3086</v>
      </c>
      <c r="E500" s="630" t="s">
        <v>1976</v>
      </c>
      <c r="F500" s="567" t="s">
        <v>1961</v>
      </c>
      <c r="G500" s="567" t="s">
        <v>2562</v>
      </c>
      <c r="H500" s="567" t="s">
        <v>523</v>
      </c>
      <c r="I500" s="567" t="s">
        <v>2623</v>
      </c>
      <c r="J500" s="567" t="s">
        <v>2624</v>
      </c>
      <c r="K500" s="567" t="s">
        <v>579</v>
      </c>
      <c r="L500" s="568">
        <v>413.22</v>
      </c>
      <c r="M500" s="568">
        <v>413.22</v>
      </c>
      <c r="N500" s="567">
        <v>1</v>
      </c>
      <c r="O500" s="631">
        <v>0.5</v>
      </c>
      <c r="P500" s="568"/>
      <c r="Q500" s="583">
        <v>0</v>
      </c>
      <c r="R500" s="567"/>
      <c r="S500" s="583">
        <v>0</v>
      </c>
      <c r="T500" s="631"/>
      <c r="U500" s="613">
        <v>0</v>
      </c>
    </row>
    <row r="501" spans="1:21" ht="14.4" customHeight="1" x14ac:dyDescent="0.3">
      <c r="A501" s="566">
        <v>50</v>
      </c>
      <c r="B501" s="567" t="s">
        <v>524</v>
      </c>
      <c r="C501" s="567">
        <v>89301502</v>
      </c>
      <c r="D501" s="629" t="s">
        <v>3086</v>
      </c>
      <c r="E501" s="630" t="s">
        <v>1976</v>
      </c>
      <c r="F501" s="567" t="s">
        <v>1961</v>
      </c>
      <c r="G501" s="567" t="s">
        <v>2625</v>
      </c>
      <c r="H501" s="567" t="s">
        <v>523</v>
      </c>
      <c r="I501" s="567" t="s">
        <v>2626</v>
      </c>
      <c r="J501" s="567" t="s">
        <v>2627</v>
      </c>
      <c r="K501" s="567" t="s">
        <v>2086</v>
      </c>
      <c r="L501" s="568">
        <v>449.45</v>
      </c>
      <c r="M501" s="568">
        <v>898.9</v>
      </c>
      <c r="N501" s="567">
        <v>2</v>
      </c>
      <c r="O501" s="631">
        <v>1</v>
      </c>
      <c r="P501" s="568"/>
      <c r="Q501" s="583">
        <v>0</v>
      </c>
      <c r="R501" s="567"/>
      <c r="S501" s="583">
        <v>0</v>
      </c>
      <c r="T501" s="631"/>
      <c r="U501" s="613">
        <v>0</v>
      </c>
    </row>
    <row r="502" spans="1:21" ht="14.4" customHeight="1" x14ac:dyDescent="0.3">
      <c r="A502" s="566">
        <v>50</v>
      </c>
      <c r="B502" s="567" t="s">
        <v>524</v>
      </c>
      <c r="C502" s="567">
        <v>89301502</v>
      </c>
      <c r="D502" s="629" t="s">
        <v>3086</v>
      </c>
      <c r="E502" s="630" t="s">
        <v>1976</v>
      </c>
      <c r="F502" s="567" t="s">
        <v>1961</v>
      </c>
      <c r="G502" s="567" t="s">
        <v>2628</v>
      </c>
      <c r="H502" s="567" t="s">
        <v>523</v>
      </c>
      <c r="I502" s="567" t="s">
        <v>2629</v>
      </c>
      <c r="J502" s="567" t="s">
        <v>2630</v>
      </c>
      <c r="K502" s="567" t="s">
        <v>2631</v>
      </c>
      <c r="L502" s="568">
        <v>279.3</v>
      </c>
      <c r="M502" s="568">
        <v>558.6</v>
      </c>
      <c r="N502" s="567">
        <v>2</v>
      </c>
      <c r="O502" s="631">
        <v>0.5</v>
      </c>
      <c r="P502" s="568"/>
      <c r="Q502" s="583">
        <v>0</v>
      </c>
      <c r="R502" s="567"/>
      <c r="S502" s="583">
        <v>0</v>
      </c>
      <c r="T502" s="631"/>
      <c r="U502" s="613">
        <v>0</v>
      </c>
    </row>
    <row r="503" spans="1:21" ht="14.4" customHeight="1" x14ac:dyDescent="0.3">
      <c r="A503" s="566">
        <v>50</v>
      </c>
      <c r="B503" s="567" t="s">
        <v>524</v>
      </c>
      <c r="C503" s="567">
        <v>89301502</v>
      </c>
      <c r="D503" s="629" t="s">
        <v>3086</v>
      </c>
      <c r="E503" s="630" t="s">
        <v>1976</v>
      </c>
      <c r="F503" s="567" t="s">
        <v>1961</v>
      </c>
      <c r="G503" s="567" t="s">
        <v>2632</v>
      </c>
      <c r="H503" s="567" t="s">
        <v>523</v>
      </c>
      <c r="I503" s="567" t="s">
        <v>2629</v>
      </c>
      <c r="J503" s="567" t="s">
        <v>2630</v>
      </c>
      <c r="K503" s="567" t="s">
        <v>2631</v>
      </c>
      <c r="L503" s="568">
        <v>279.3</v>
      </c>
      <c r="M503" s="568">
        <v>558.6</v>
      </c>
      <c r="N503" s="567">
        <v>2</v>
      </c>
      <c r="O503" s="631">
        <v>0.5</v>
      </c>
      <c r="P503" s="568"/>
      <c r="Q503" s="583">
        <v>0</v>
      </c>
      <c r="R503" s="567"/>
      <c r="S503" s="583">
        <v>0</v>
      </c>
      <c r="T503" s="631"/>
      <c r="U503" s="613">
        <v>0</v>
      </c>
    </row>
    <row r="504" spans="1:21" ht="14.4" customHeight="1" x14ac:dyDescent="0.3">
      <c r="A504" s="566">
        <v>50</v>
      </c>
      <c r="B504" s="567" t="s">
        <v>524</v>
      </c>
      <c r="C504" s="567">
        <v>89301502</v>
      </c>
      <c r="D504" s="629" t="s">
        <v>3086</v>
      </c>
      <c r="E504" s="630" t="s">
        <v>1976</v>
      </c>
      <c r="F504" s="567" t="s">
        <v>1961</v>
      </c>
      <c r="G504" s="567" t="s">
        <v>2633</v>
      </c>
      <c r="H504" s="567" t="s">
        <v>523</v>
      </c>
      <c r="I504" s="567" t="s">
        <v>2634</v>
      </c>
      <c r="J504" s="567" t="s">
        <v>2635</v>
      </c>
      <c r="K504" s="567" t="s">
        <v>2636</v>
      </c>
      <c r="L504" s="568">
        <v>0</v>
      </c>
      <c r="M504" s="568">
        <v>0</v>
      </c>
      <c r="N504" s="567">
        <v>1</v>
      </c>
      <c r="O504" s="631">
        <v>1</v>
      </c>
      <c r="P504" s="568">
        <v>0</v>
      </c>
      <c r="Q504" s="583"/>
      <c r="R504" s="567">
        <v>1</v>
      </c>
      <c r="S504" s="583">
        <v>1</v>
      </c>
      <c r="T504" s="631">
        <v>1</v>
      </c>
      <c r="U504" s="613">
        <v>1</v>
      </c>
    </row>
    <row r="505" spans="1:21" ht="14.4" customHeight="1" x14ac:dyDescent="0.3">
      <c r="A505" s="566">
        <v>50</v>
      </c>
      <c r="B505" s="567" t="s">
        <v>524</v>
      </c>
      <c r="C505" s="567">
        <v>89301502</v>
      </c>
      <c r="D505" s="629" t="s">
        <v>3086</v>
      </c>
      <c r="E505" s="630" t="s">
        <v>1976</v>
      </c>
      <c r="F505" s="567" t="s">
        <v>1961</v>
      </c>
      <c r="G505" s="567" t="s">
        <v>2637</v>
      </c>
      <c r="H505" s="567" t="s">
        <v>984</v>
      </c>
      <c r="I505" s="567" t="s">
        <v>2638</v>
      </c>
      <c r="J505" s="567" t="s">
        <v>2639</v>
      </c>
      <c r="K505" s="567" t="s">
        <v>2640</v>
      </c>
      <c r="L505" s="568">
        <v>2118.42</v>
      </c>
      <c r="M505" s="568">
        <v>19065.78</v>
      </c>
      <c r="N505" s="567">
        <v>9</v>
      </c>
      <c r="O505" s="631">
        <v>2.5</v>
      </c>
      <c r="P505" s="568">
        <v>6355.26</v>
      </c>
      <c r="Q505" s="583">
        <v>0.33333333333333337</v>
      </c>
      <c r="R505" s="567">
        <v>3</v>
      </c>
      <c r="S505" s="583">
        <v>0.33333333333333331</v>
      </c>
      <c r="T505" s="631">
        <v>0.5</v>
      </c>
      <c r="U505" s="613">
        <v>0.2</v>
      </c>
    </row>
    <row r="506" spans="1:21" ht="14.4" customHeight="1" x14ac:dyDescent="0.3">
      <c r="A506" s="566">
        <v>50</v>
      </c>
      <c r="B506" s="567" t="s">
        <v>524</v>
      </c>
      <c r="C506" s="567">
        <v>89301502</v>
      </c>
      <c r="D506" s="629" t="s">
        <v>3086</v>
      </c>
      <c r="E506" s="630" t="s">
        <v>1976</v>
      </c>
      <c r="F506" s="567" t="s">
        <v>1961</v>
      </c>
      <c r="G506" s="567" t="s">
        <v>2641</v>
      </c>
      <c r="H506" s="567" t="s">
        <v>523</v>
      </c>
      <c r="I506" s="567" t="s">
        <v>2642</v>
      </c>
      <c r="J506" s="567" t="s">
        <v>2643</v>
      </c>
      <c r="K506" s="567" t="s">
        <v>580</v>
      </c>
      <c r="L506" s="568">
        <v>413.22</v>
      </c>
      <c r="M506" s="568">
        <v>413.22</v>
      </c>
      <c r="N506" s="567">
        <v>1</v>
      </c>
      <c r="O506" s="631">
        <v>1</v>
      </c>
      <c r="P506" s="568"/>
      <c r="Q506" s="583">
        <v>0</v>
      </c>
      <c r="R506" s="567"/>
      <c r="S506" s="583">
        <v>0</v>
      </c>
      <c r="T506" s="631"/>
      <c r="U506" s="613">
        <v>0</v>
      </c>
    </row>
    <row r="507" spans="1:21" ht="14.4" customHeight="1" x14ac:dyDescent="0.3">
      <c r="A507" s="566">
        <v>50</v>
      </c>
      <c r="B507" s="567" t="s">
        <v>524</v>
      </c>
      <c r="C507" s="567">
        <v>89301502</v>
      </c>
      <c r="D507" s="629" t="s">
        <v>3086</v>
      </c>
      <c r="E507" s="630" t="s">
        <v>1976</v>
      </c>
      <c r="F507" s="567" t="s">
        <v>1961</v>
      </c>
      <c r="G507" s="567" t="s">
        <v>2641</v>
      </c>
      <c r="H507" s="567" t="s">
        <v>523</v>
      </c>
      <c r="I507" s="567" t="s">
        <v>2644</v>
      </c>
      <c r="J507" s="567" t="s">
        <v>724</v>
      </c>
      <c r="K507" s="567" t="s">
        <v>580</v>
      </c>
      <c r="L507" s="568">
        <v>413.22</v>
      </c>
      <c r="M507" s="568">
        <v>2066.1000000000004</v>
      </c>
      <c r="N507" s="567">
        <v>5</v>
      </c>
      <c r="O507" s="631">
        <v>2.5</v>
      </c>
      <c r="P507" s="568"/>
      <c r="Q507" s="583">
        <v>0</v>
      </c>
      <c r="R507" s="567"/>
      <c r="S507" s="583">
        <v>0</v>
      </c>
      <c r="T507" s="631"/>
      <c r="U507" s="613">
        <v>0</v>
      </c>
    </row>
    <row r="508" spans="1:21" ht="14.4" customHeight="1" x14ac:dyDescent="0.3">
      <c r="A508" s="566">
        <v>50</v>
      </c>
      <c r="B508" s="567" t="s">
        <v>524</v>
      </c>
      <c r="C508" s="567">
        <v>89301502</v>
      </c>
      <c r="D508" s="629" t="s">
        <v>3086</v>
      </c>
      <c r="E508" s="630" t="s">
        <v>1976</v>
      </c>
      <c r="F508" s="567" t="s">
        <v>1961</v>
      </c>
      <c r="G508" s="567" t="s">
        <v>2641</v>
      </c>
      <c r="H508" s="567" t="s">
        <v>523</v>
      </c>
      <c r="I508" s="567" t="s">
        <v>2645</v>
      </c>
      <c r="J508" s="567" t="s">
        <v>724</v>
      </c>
      <c r="K508" s="567" t="s">
        <v>2646</v>
      </c>
      <c r="L508" s="568">
        <v>413.22</v>
      </c>
      <c r="M508" s="568">
        <v>413.22</v>
      </c>
      <c r="N508" s="567">
        <v>1</v>
      </c>
      <c r="O508" s="631">
        <v>0.5</v>
      </c>
      <c r="P508" s="568"/>
      <c r="Q508" s="583">
        <v>0</v>
      </c>
      <c r="R508" s="567"/>
      <c r="S508" s="583">
        <v>0</v>
      </c>
      <c r="T508" s="631"/>
      <c r="U508" s="613">
        <v>0</v>
      </c>
    </row>
    <row r="509" spans="1:21" ht="14.4" customHeight="1" x14ac:dyDescent="0.3">
      <c r="A509" s="566">
        <v>50</v>
      </c>
      <c r="B509" s="567" t="s">
        <v>524</v>
      </c>
      <c r="C509" s="567">
        <v>89301502</v>
      </c>
      <c r="D509" s="629" t="s">
        <v>3086</v>
      </c>
      <c r="E509" s="630" t="s">
        <v>1976</v>
      </c>
      <c r="F509" s="567" t="s">
        <v>1961</v>
      </c>
      <c r="G509" s="567" t="s">
        <v>2412</v>
      </c>
      <c r="H509" s="567" t="s">
        <v>523</v>
      </c>
      <c r="I509" s="567" t="s">
        <v>2413</v>
      </c>
      <c r="J509" s="567" t="s">
        <v>691</v>
      </c>
      <c r="K509" s="567" t="s">
        <v>692</v>
      </c>
      <c r="L509" s="568">
        <v>138.61000000000001</v>
      </c>
      <c r="M509" s="568">
        <v>138.61000000000001</v>
      </c>
      <c r="N509" s="567">
        <v>1</v>
      </c>
      <c r="O509" s="631">
        <v>1</v>
      </c>
      <c r="P509" s="568">
        <v>138.61000000000001</v>
      </c>
      <c r="Q509" s="583">
        <v>1</v>
      </c>
      <c r="R509" s="567">
        <v>1</v>
      </c>
      <c r="S509" s="583">
        <v>1</v>
      </c>
      <c r="T509" s="631">
        <v>1</v>
      </c>
      <c r="U509" s="613">
        <v>1</v>
      </c>
    </row>
    <row r="510" spans="1:21" ht="14.4" customHeight="1" x14ac:dyDescent="0.3">
      <c r="A510" s="566">
        <v>50</v>
      </c>
      <c r="B510" s="567" t="s">
        <v>524</v>
      </c>
      <c r="C510" s="567">
        <v>89301502</v>
      </c>
      <c r="D510" s="629" t="s">
        <v>3086</v>
      </c>
      <c r="E510" s="630" t="s">
        <v>1976</v>
      </c>
      <c r="F510" s="567" t="s">
        <v>1961</v>
      </c>
      <c r="G510" s="567" t="s">
        <v>2175</v>
      </c>
      <c r="H510" s="567" t="s">
        <v>523</v>
      </c>
      <c r="I510" s="567" t="s">
        <v>2647</v>
      </c>
      <c r="J510" s="567" t="s">
        <v>2648</v>
      </c>
      <c r="K510" s="567" t="s">
        <v>2649</v>
      </c>
      <c r="L510" s="568">
        <v>166.18</v>
      </c>
      <c r="M510" s="568">
        <v>166.18</v>
      </c>
      <c r="N510" s="567">
        <v>1</v>
      </c>
      <c r="O510" s="631">
        <v>0.5</v>
      </c>
      <c r="P510" s="568">
        <v>166.18</v>
      </c>
      <c r="Q510" s="583">
        <v>1</v>
      </c>
      <c r="R510" s="567">
        <v>1</v>
      </c>
      <c r="S510" s="583">
        <v>1</v>
      </c>
      <c r="T510" s="631">
        <v>0.5</v>
      </c>
      <c r="U510" s="613">
        <v>1</v>
      </c>
    </row>
    <row r="511" spans="1:21" ht="14.4" customHeight="1" x14ac:dyDescent="0.3">
      <c r="A511" s="566">
        <v>50</v>
      </c>
      <c r="B511" s="567" t="s">
        <v>524</v>
      </c>
      <c r="C511" s="567">
        <v>89301502</v>
      </c>
      <c r="D511" s="629" t="s">
        <v>3086</v>
      </c>
      <c r="E511" s="630" t="s">
        <v>1976</v>
      </c>
      <c r="F511" s="567" t="s">
        <v>1961</v>
      </c>
      <c r="G511" s="567" t="s">
        <v>2650</v>
      </c>
      <c r="H511" s="567" t="s">
        <v>523</v>
      </c>
      <c r="I511" s="567" t="s">
        <v>2415</v>
      </c>
      <c r="J511" s="567" t="s">
        <v>642</v>
      </c>
      <c r="K511" s="567" t="s">
        <v>954</v>
      </c>
      <c r="L511" s="568">
        <v>0</v>
      </c>
      <c r="M511" s="568">
        <v>0</v>
      </c>
      <c r="N511" s="567">
        <v>2</v>
      </c>
      <c r="O511" s="631">
        <v>0.5</v>
      </c>
      <c r="P511" s="568">
        <v>0</v>
      </c>
      <c r="Q511" s="583"/>
      <c r="R511" s="567">
        <v>2</v>
      </c>
      <c r="S511" s="583">
        <v>1</v>
      </c>
      <c r="T511" s="631">
        <v>0.5</v>
      </c>
      <c r="U511" s="613">
        <v>1</v>
      </c>
    </row>
    <row r="512" spans="1:21" ht="14.4" customHeight="1" x14ac:dyDescent="0.3">
      <c r="A512" s="566">
        <v>50</v>
      </c>
      <c r="B512" s="567" t="s">
        <v>524</v>
      </c>
      <c r="C512" s="567">
        <v>89301502</v>
      </c>
      <c r="D512" s="629" t="s">
        <v>3086</v>
      </c>
      <c r="E512" s="630" t="s">
        <v>1976</v>
      </c>
      <c r="F512" s="567" t="s">
        <v>1961</v>
      </c>
      <c r="G512" s="567" t="s">
        <v>2651</v>
      </c>
      <c r="H512" s="567" t="s">
        <v>523</v>
      </c>
      <c r="I512" s="567" t="s">
        <v>2652</v>
      </c>
      <c r="J512" s="567" t="s">
        <v>2653</v>
      </c>
      <c r="K512" s="567" t="s">
        <v>2654</v>
      </c>
      <c r="L512" s="568">
        <v>50.09</v>
      </c>
      <c r="M512" s="568">
        <v>50.09</v>
      </c>
      <c r="N512" s="567">
        <v>1</v>
      </c>
      <c r="O512" s="631">
        <v>0.5</v>
      </c>
      <c r="P512" s="568"/>
      <c r="Q512" s="583">
        <v>0</v>
      </c>
      <c r="R512" s="567"/>
      <c r="S512" s="583">
        <v>0</v>
      </c>
      <c r="T512" s="631"/>
      <c r="U512" s="613">
        <v>0</v>
      </c>
    </row>
    <row r="513" spans="1:21" ht="14.4" customHeight="1" x14ac:dyDescent="0.3">
      <c r="A513" s="566">
        <v>50</v>
      </c>
      <c r="B513" s="567" t="s">
        <v>524</v>
      </c>
      <c r="C513" s="567">
        <v>89301502</v>
      </c>
      <c r="D513" s="629" t="s">
        <v>3086</v>
      </c>
      <c r="E513" s="630" t="s">
        <v>1976</v>
      </c>
      <c r="F513" s="567" t="s">
        <v>1961</v>
      </c>
      <c r="G513" s="567" t="s">
        <v>2332</v>
      </c>
      <c r="H513" s="567" t="s">
        <v>523</v>
      </c>
      <c r="I513" s="567" t="s">
        <v>2655</v>
      </c>
      <c r="J513" s="567" t="s">
        <v>2334</v>
      </c>
      <c r="K513" s="567" t="s">
        <v>2656</v>
      </c>
      <c r="L513" s="568">
        <v>1113.94</v>
      </c>
      <c r="M513" s="568">
        <v>3341.82</v>
      </c>
      <c r="N513" s="567">
        <v>3</v>
      </c>
      <c r="O513" s="631">
        <v>0.5</v>
      </c>
      <c r="P513" s="568"/>
      <c r="Q513" s="583">
        <v>0</v>
      </c>
      <c r="R513" s="567"/>
      <c r="S513" s="583">
        <v>0</v>
      </c>
      <c r="T513" s="631"/>
      <c r="U513" s="613">
        <v>0</v>
      </c>
    </row>
    <row r="514" spans="1:21" ht="14.4" customHeight="1" x14ac:dyDescent="0.3">
      <c r="A514" s="566">
        <v>50</v>
      </c>
      <c r="B514" s="567" t="s">
        <v>524</v>
      </c>
      <c r="C514" s="567">
        <v>89301502</v>
      </c>
      <c r="D514" s="629" t="s">
        <v>3086</v>
      </c>
      <c r="E514" s="630" t="s">
        <v>1976</v>
      </c>
      <c r="F514" s="567" t="s">
        <v>1961</v>
      </c>
      <c r="G514" s="567" t="s">
        <v>2657</v>
      </c>
      <c r="H514" s="567" t="s">
        <v>523</v>
      </c>
      <c r="I514" s="567" t="s">
        <v>2658</v>
      </c>
      <c r="J514" s="567" t="s">
        <v>2659</v>
      </c>
      <c r="K514" s="567" t="s">
        <v>2660</v>
      </c>
      <c r="L514" s="568">
        <v>471.57</v>
      </c>
      <c r="M514" s="568">
        <v>471.57</v>
      </c>
      <c r="N514" s="567">
        <v>1</v>
      </c>
      <c r="O514" s="631">
        <v>0.5</v>
      </c>
      <c r="P514" s="568"/>
      <c r="Q514" s="583">
        <v>0</v>
      </c>
      <c r="R514" s="567"/>
      <c r="S514" s="583">
        <v>0</v>
      </c>
      <c r="T514" s="631"/>
      <c r="U514" s="613">
        <v>0</v>
      </c>
    </row>
    <row r="515" spans="1:21" ht="14.4" customHeight="1" x14ac:dyDescent="0.3">
      <c r="A515" s="566">
        <v>50</v>
      </c>
      <c r="B515" s="567" t="s">
        <v>524</v>
      </c>
      <c r="C515" s="567">
        <v>89301502</v>
      </c>
      <c r="D515" s="629" t="s">
        <v>3086</v>
      </c>
      <c r="E515" s="630" t="s">
        <v>1976</v>
      </c>
      <c r="F515" s="567" t="s">
        <v>1961</v>
      </c>
      <c r="G515" s="567" t="s">
        <v>2661</v>
      </c>
      <c r="H515" s="567" t="s">
        <v>523</v>
      </c>
      <c r="I515" s="567" t="s">
        <v>2658</v>
      </c>
      <c r="J515" s="567" t="s">
        <v>2659</v>
      </c>
      <c r="K515" s="567" t="s">
        <v>2660</v>
      </c>
      <c r="L515" s="568">
        <v>471.57</v>
      </c>
      <c r="M515" s="568">
        <v>471.57</v>
      </c>
      <c r="N515" s="567">
        <v>1</v>
      </c>
      <c r="O515" s="631">
        <v>0.5</v>
      </c>
      <c r="P515" s="568"/>
      <c r="Q515" s="583">
        <v>0</v>
      </c>
      <c r="R515" s="567"/>
      <c r="S515" s="583">
        <v>0</v>
      </c>
      <c r="T515" s="631"/>
      <c r="U515" s="613">
        <v>0</v>
      </c>
    </row>
    <row r="516" spans="1:21" ht="14.4" customHeight="1" x14ac:dyDescent="0.3">
      <c r="A516" s="566">
        <v>50</v>
      </c>
      <c r="B516" s="567" t="s">
        <v>524</v>
      </c>
      <c r="C516" s="567">
        <v>89301502</v>
      </c>
      <c r="D516" s="629" t="s">
        <v>3086</v>
      </c>
      <c r="E516" s="630" t="s">
        <v>1976</v>
      </c>
      <c r="F516" s="567" t="s">
        <v>1961</v>
      </c>
      <c r="G516" s="567" t="s">
        <v>2359</v>
      </c>
      <c r="H516" s="567" t="s">
        <v>523</v>
      </c>
      <c r="I516" s="567" t="s">
        <v>2662</v>
      </c>
      <c r="J516" s="567" t="s">
        <v>2361</v>
      </c>
      <c r="K516" s="567" t="s">
        <v>2663</v>
      </c>
      <c r="L516" s="568">
        <v>237.21</v>
      </c>
      <c r="M516" s="568">
        <v>237.21</v>
      </c>
      <c r="N516" s="567">
        <v>1</v>
      </c>
      <c r="O516" s="631">
        <v>1</v>
      </c>
      <c r="P516" s="568"/>
      <c r="Q516" s="583">
        <v>0</v>
      </c>
      <c r="R516" s="567"/>
      <c r="S516" s="583">
        <v>0</v>
      </c>
      <c r="T516" s="631"/>
      <c r="U516" s="613">
        <v>0</v>
      </c>
    </row>
    <row r="517" spans="1:21" ht="14.4" customHeight="1" x14ac:dyDescent="0.3">
      <c r="A517" s="566">
        <v>50</v>
      </c>
      <c r="B517" s="567" t="s">
        <v>524</v>
      </c>
      <c r="C517" s="567">
        <v>89301502</v>
      </c>
      <c r="D517" s="629" t="s">
        <v>3086</v>
      </c>
      <c r="E517" s="630" t="s">
        <v>1976</v>
      </c>
      <c r="F517" s="567" t="s">
        <v>1961</v>
      </c>
      <c r="G517" s="567" t="s">
        <v>2416</v>
      </c>
      <c r="H517" s="567" t="s">
        <v>523</v>
      </c>
      <c r="I517" s="567" t="s">
        <v>2664</v>
      </c>
      <c r="J517" s="567" t="s">
        <v>2665</v>
      </c>
      <c r="K517" s="567" t="s">
        <v>2666</v>
      </c>
      <c r="L517" s="568">
        <v>65.650000000000006</v>
      </c>
      <c r="M517" s="568">
        <v>65.650000000000006</v>
      </c>
      <c r="N517" s="567">
        <v>1</v>
      </c>
      <c r="O517" s="631">
        <v>0.5</v>
      </c>
      <c r="P517" s="568"/>
      <c r="Q517" s="583">
        <v>0</v>
      </c>
      <c r="R517" s="567"/>
      <c r="S517" s="583">
        <v>0</v>
      </c>
      <c r="T517" s="631"/>
      <c r="U517" s="613">
        <v>0</v>
      </c>
    </row>
    <row r="518" spans="1:21" ht="14.4" customHeight="1" x14ac:dyDescent="0.3">
      <c r="A518" s="566">
        <v>50</v>
      </c>
      <c r="B518" s="567" t="s">
        <v>524</v>
      </c>
      <c r="C518" s="567">
        <v>89301502</v>
      </c>
      <c r="D518" s="629" t="s">
        <v>3086</v>
      </c>
      <c r="E518" s="630" t="s">
        <v>1976</v>
      </c>
      <c r="F518" s="567" t="s">
        <v>1961</v>
      </c>
      <c r="G518" s="567" t="s">
        <v>2667</v>
      </c>
      <c r="H518" s="567" t="s">
        <v>523</v>
      </c>
      <c r="I518" s="567" t="s">
        <v>2668</v>
      </c>
      <c r="J518" s="567" t="s">
        <v>2669</v>
      </c>
      <c r="K518" s="567" t="s">
        <v>2670</v>
      </c>
      <c r="L518" s="568">
        <v>184.8</v>
      </c>
      <c r="M518" s="568">
        <v>369.6</v>
      </c>
      <c r="N518" s="567">
        <v>2</v>
      </c>
      <c r="O518" s="631">
        <v>0.5</v>
      </c>
      <c r="P518" s="568"/>
      <c r="Q518" s="583">
        <v>0</v>
      </c>
      <c r="R518" s="567"/>
      <c r="S518" s="583">
        <v>0</v>
      </c>
      <c r="T518" s="631"/>
      <c r="U518" s="613">
        <v>0</v>
      </c>
    </row>
    <row r="519" spans="1:21" ht="14.4" customHeight="1" x14ac:dyDescent="0.3">
      <c r="A519" s="566">
        <v>50</v>
      </c>
      <c r="B519" s="567" t="s">
        <v>524</v>
      </c>
      <c r="C519" s="567">
        <v>89301502</v>
      </c>
      <c r="D519" s="629" t="s">
        <v>3086</v>
      </c>
      <c r="E519" s="630" t="s">
        <v>1976</v>
      </c>
      <c r="F519" s="567" t="s">
        <v>1961</v>
      </c>
      <c r="G519" s="567" t="s">
        <v>2568</v>
      </c>
      <c r="H519" s="567" t="s">
        <v>523</v>
      </c>
      <c r="I519" s="567" t="s">
        <v>2571</v>
      </c>
      <c r="J519" s="567" t="s">
        <v>693</v>
      </c>
      <c r="K519" s="567" t="s">
        <v>694</v>
      </c>
      <c r="L519" s="568">
        <v>183.64</v>
      </c>
      <c r="M519" s="568">
        <v>734.56</v>
      </c>
      <c r="N519" s="567">
        <v>4</v>
      </c>
      <c r="O519" s="631">
        <v>0.5</v>
      </c>
      <c r="P519" s="568"/>
      <c r="Q519" s="583">
        <v>0</v>
      </c>
      <c r="R519" s="567"/>
      <c r="S519" s="583">
        <v>0</v>
      </c>
      <c r="T519" s="631"/>
      <c r="U519" s="613">
        <v>0</v>
      </c>
    </row>
    <row r="520" spans="1:21" ht="14.4" customHeight="1" x14ac:dyDescent="0.3">
      <c r="A520" s="566">
        <v>50</v>
      </c>
      <c r="B520" s="567" t="s">
        <v>524</v>
      </c>
      <c r="C520" s="567">
        <v>89301502</v>
      </c>
      <c r="D520" s="629" t="s">
        <v>3086</v>
      </c>
      <c r="E520" s="630" t="s">
        <v>1976</v>
      </c>
      <c r="F520" s="567" t="s">
        <v>1961</v>
      </c>
      <c r="G520" s="567" t="s">
        <v>2568</v>
      </c>
      <c r="H520" s="567" t="s">
        <v>523</v>
      </c>
      <c r="I520" s="567" t="s">
        <v>2571</v>
      </c>
      <c r="J520" s="567" t="s">
        <v>693</v>
      </c>
      <c r="K520" s="567" t="s">
        <v>2671</v>
      </c>
      <c r="L520" s="568">
        <v>183.64</v>
      </c>
      <c r="M520" s="568">
        <v>734.56</v>
      </c>
      <c r="N520" s="567">
        <v>4</v>
      </c>
      <c r="O520" s="631">
        <v>0.5</v>
      </c>
      <c r="P520" s="568"/>
      <c r="Q520" s="583">
        <v>0</v>
      </c>
      <c r="R520" s="567"/>
      <c r="S520" s="583">
        <v>0</v>
      </c>
      <c r="T520" s="631"/>
      <c r="U520" s="613">
        <v>0</v>
      </c>
    </row>
    <row r="521" spans="1:21" ht="14.4" customHeight="1" x14ac:dyDescent="0.3">
      <c r="A521" s="566">
        <v>50</v>
      </c>
      <c r="B521" s="567" t="s">
        <v>524</v>
      </c>
      <c r="C521" s="567">
        <v>89301502</v>
      </c>
      <c r="D521" s="629" t="s">
        <v>3086</v>
      </c>
      <c r="E521" s="630" t="s">
        <v>1976</v>
      </c>
      <c r="F521" s="567" t="s">
        <v>1961</v>
      </c>
      <c r="G521" s="567" t="s">
        <v>2010</v>
      </c>
      <c r="H521" s="567" t="s">
        <v>523</v>
      </c>
      <c r="I521" s="567" t="s">
        <v>2014</v>
      </c>
      <c r="J521" s="567" t="s">
        <v>2012</v>
      </c>
      <c r="K521" s="567" t="s">
        <v>2015</v>
      </c>
      <c r="L521" s="568">
        <v>58.23</v>
      </c>
      <c r="M521" s="568">
        <v>524.06999999999994</v>
      </c>
      <c r="N521" s="567">
        <v>9</v>
      </c>
      <c r="O521" s="631">
        <v>4</v>
      </c>
      <c r="P521" s="568">
        <v>116.46</v>
      </c>
      <c r="Q521" s="583">
        <v>0.22222222222222224</v>
      </c>
      <c r="R521" s="567">
        <v>2</v>
      </c>
      <c r="S521" s="583">
        <v>0.22222222222222221</v>
      </c>
      <c r="T521" s="631">
        <v>1</v>
      </c>
      <c r="U521" s="613">
        <v>0.25</v>
      </c>
    </row>
    <row r="522" spans="1:21" ht="14.4" customHeight="1" x14ac:dyDescent="0.3">
      <c r="A522" s="566">
        <v>50</v>
      </c>
      <c r="B522" s="567" t="s">
        <v>524</v>
      </c>
      <c r="C522" s="567">
        <v>89301502</v>
      </c>
      <c r="D522" s="629" t="s">
        <v>3086</v>
      </c>
      <c r="E522" s="630" t="s">
        <v>1976</v>
      </c>
      <c r="F522" s="567" t="s">
        <v>1961</v>
      </c>
      <c r="G522" s="567" t="s">
        <v>2315</v>
      </c>
      <c r="H522" s="567" t="s">
        <v>523</v>
      </c>
      <c r="I522" s="567" t="s">
        <v>2316</v>
      </c>
      <c r="J522" s="567" t="s">
        <v>790</v>
      </c>
      <c r="K522" s="567" t="s">
        <v>2317</v>
      </c>
      <c r="L522" s="568">
        <v>153.37</v>
      </c>
      <c r="M522" s="568">
        <v>4140.99</v>
      </c>
      <c r="N522" s="567">
        <v>27</v>
      </c>
      <c r="O522" s="631">
        <v>6</v>
      </c>
      <c r="P522" s="568">
        <v>920.22</v>
      </c>
      <c r="Q522" s="583">
        <v>0.22222222222222224</v>
      </c>
      <c r="R522" s="567">
        <v>6</v>
      </c>
      <c r="S522" s="583">
        <v>0.22222222222222221</v>
      </c>
      <c r="T522" s="631">
        <v>2</v>
      </c>
      <c r="U522" s="613">
        <v>0.33333333333333331</v>
      </c>
    </row>
    <row r="523" spans="1:21" ht="14.4" customHeight="1" x14ac:dyDescent="0.3">
      <c r="A523" s="566">
        <v>50</v>
      </c>
      <c r="B523" s="567" t="s">
        <v>524</v>
      </c>
      <c r="C523" s="567">
        <v>89301502</v>
      </c>
      <c r="D523" s="629" t="s">
        <v>3086</v>
      </c>
      <c r="E523" s="630" t="s">
        <v>1976</v>
      </c>
      <c r="F523" s="567" t="s">
        <v>1961</v>
      </c>
      <c r="G523" s="567" t="s">
        <v>2421</v>
      </c>
      <c r="H523" s="567" t="s">
        <v>523</v>
      </c>
      <c r="I523" s="567" t="s">
        <v>2316</v>
      </c>
      <c r="J523" s="567" t="s">
        <v>790</v>
      </c>
      <c r="K523" s="567" t="s">
        <v>2317</v>
      </c>
      <c r="L523" s="568">
        <v>153.37</v>
      </c>
      <c r="M523" s="568">
        <v>30674.000000000011</v>
      </c>
      <c r="N523" s="567">
        <v>200</v>
      </c>
      <c r="O523" s="631">
        <v>40.5</v>
      </c>
      <c r="P523" s="568">
        <v>10735.900000000001</v>
      </c>
      <c r="Q523" s="583">
        <v>0.34999999999999992</v>
      </c>
      <c r="R523" s="567">
        <v>70</v>
      </c>
      <c r="S523" s="583">
        <v>0.35</v>
      </c>
      <c r="T523" s="631">
        <v>18</v>
      </c>
      <c r="U523" s="613">
        <v>0.44444444444444442</v>
      </c>
    </row>
    <row r="524" spans="1:21" ht="14.4" customHeight="1" x14ac:dyDescent="0.3">
      <c r="A524" s="566">
        <v>50</v>
      </c>
      <c r="B524" s="567" t="s">
        <v>524</v>
      </c>
      <c r="C524" s="567">
        <v>89301502</v>
      </c>
      <c r="D524" s="629" t="s">
        <v>3086</v>
      </c>
      <c r="E524" s="630" t="s">
        <v>1976</v>
      </c>
      <c r="F524" s="567" t="s">
        <v>1961</v>
      </c>
      <c r="G524" s="567" t="s">
        <v>2123</v>
      </c>
      <c r="H524" s="567" t="s">
        <v>523</v>
      </c>
      <c r="I524" s="567" t="s">
        <v>2124</v>
      </c>
      <c r="J524" s="567" t="s">
        <v>609</v>
      </c>
      <c r="K524" s="567" t="s">
        <v>2064</v>
      </c>
      <c r="L524" s="568">
        <v>19.059999999999999</v>
      </c>
      <c r="M524" s="568">
        <v>57.179999999999993</v>
      </c>
      <c r="N524" s="567">
        <v>3</v>
      </c>
      <c r="O524" s="631">
        <v>0.5</v>
      </c>
      <c r="P524" s="568"/>
      <c r="Q524" s="583">
        <v>0</v>
      </c>
      <c r="R524" s="567"/>
      <c r="S524" s="583">
        <v>0</v>
      </c>
      <c r="T524" s="631"/>
      <c r="U524" s="613">
        <v>0</v>
      </c>
    </row>
    <row r="525" spans="1:21" ht="14.4" customHeight="1" x14ac:dyDescent="0.3">
      <c r="A525" s="566">
        <v>50</v>
      </c>
      <c r="B525" s="567" t="s">
        <v>524</v>
      </c>
      <c r="C525" s="567">
        <v>89301502</v>
      </c>
      <c r="D525" s="629" t="s">
        <v>3086</v>
      </c>
      <c r="E525" s="630" t="s">
        <v>1976</v>
      </c>
      <c r="F525" s="567" t="s">
        <v>1961</v>
      </c>
      <c r="G525" s="567" t="s">
        <v>2123</v>
      </c>
      <c r="H525" s="567" t="s">
        <v>523</v>
      </c>
      <c r="I525" s="567" t="s">
        <v>2124</v>
      </c>
      <c r="J525" s="567" t="s">
        <v>2125</v>
      </c>
      <c r="K525" s="567" t="s">
        <v>2064</v>
      </c>
      <c r="L525" s="568">
        <v>22.96</v>
      </c>
      <c r="M525" s="568">
        <v>68.88</v>
      </c>
      <c r="N525" s="567">
        <v>3</v>
      </c>
      <c r="O525" s="631">
        <v>0.5</v>
      </c>
      <c r="P525" s="568"/>
      <c r="Q525" s="583">
        <v>0</v>
      </c>
      <c r="R525" s="567"/>
      <c r="S525" s="583">
        <v>0</v>
      </c>
      <c r="T525" s="631"/>
      <c r="U525" s="613">
        <v>0</v>
      </c>
    </row>
    <row r="526" spans="1:21" ht="14.4" customHeight="1" x14ac:dyDescent="0.3">
      <c r="A526" s="566">
        <v>50</v>
      </c>
      <c r="B526" s="567" t="s">
        <v>524</v>
      </c>
      <c r="C526" s="567">
        <v>89301502</v>
      </c>
      <c r="D526" s="629" t="s">
        <v>3086</v>
      </c>
      <c r="E526" s="630" t="s">
        <v>1976</v>
      </c>
      <c r="F526" s="567" t="s">
        <v>1961</v>
      </c>
      <c r="G526" s="567" t="s">
        <v>2672</v>
      </c>
      <c r="H526" s="567" t="s">
        <v>984</v>
      </c>
      <c r="I526" s="567" t="s">
        <v>2673</v>
      </c>
      <c r="J526" s="567" t="s">
        <v>2674</v>
      </c>
      <c r="K526" s="567" t="s">
        <v>2675</v>
      </c>
      <c r="L526" s="568">
        <v>301.05</v>
      </c>
      <c r="M526" s="568">
        <v>301.05</v>
      </c>
      <c r="N526" s="567">
        <v>1</v>
      </c>
      <c r="O526" s="631">
        <v>0.5</v>
      </c>
      <c r="P526" s="568"/>
      <c r="Q526" s="583">
        <v>0</v>
      </c>
      <c r="R526" s="567"/>
      <c r="S526" s="583">
        <v>0</v>
      </c>
      <c r="T526" s="631"/>
      <c r="U526" s="613">
        <v>0</v>
      </c>
    </row>
    <row r="527" spans="1:21" ht="14.4" customHeight="1" x14ac:dyDescent="0.3">
      <c r="A527" s="566">
        <v>50</v>
      </c>
      <c r="B527" s="567" t="s">
        <v>524</v>
      </c>
      <c r="C527" s="567">
        <v>89301502</v>
      </c>
      <c r="D527" s="629" t="s">
        <v>3086</v>
      </c>
      <c r="E527" s="630" t="s">
        <v>1976</v>
      </c>
      <c r="F527" s="567" t="s">
        <v>1961</v>
      </c>
      <c r="G527" s="567" t="s">
        <v>2672</v>
      </c>
      <c r="H527" s="567" t="s">
        <v>984</v>
      </c>
      <c r="I527" s="567" t="s">
        <v>2676</v>
      </c>
      <c r="J527" s="567" t="s">
        <v>2677</v>
      </c>
      <c r="K527" s="567" t="s">
        <v>2675</v>
      </c>
      <c r="L527" s="568">
        <v>249.54</v>
      </c>
      <c r="M527" s="568">
        <v>249.54</v>
      </c>
      <c r="N527" s="567">
        <v>1</v>
      </c>
      <c r="O527" s="631">
        <v>1</v>
      </c>
      <c r="P527" s="568"/>
      <c r="Q527" s="583">
        <v>0</v>
      </c>
      <c r="R527" s="567"/>
      <c r="S527" s="583">
        <v>0</v>
      </c>
      <c r="T527" s="631"/>
      <c r="U527" s="613">
        <v>0</v>
      </c>
    </row>
    <row r="528" spans="1:21" ht="14.4" customHeight="1" x14ac:dyDescent="0.3">
      <c r="A528" s="566">
        <v>50</v>
      </c>
      <c r="B528" s="567" t="s">
        <v>524</v>
      </c>
      <c r="C528" s="567">
        <v>89301502</v>
      </c>
      <c r="D528" s="629" t="s">
        <v>3086</v>
      </c>
      <c r="E528" s="630" t="s">
        <v>1976</v>
      </c>
      <c r="F528" s="567" t="s">
        <v>1961</v>
      </c>
      <c r="G528" s="567" t="s">
        <v>2672</v>
      </c>
      <c r="H528" s="567" t="s">
        <v>984</v>
      </c>
      <c r="I528" s="567" t="s">
        <v>2676</v>
      </c>
      <c r="J528" s="567" t="s">
        <v>2678</v>
      </c>
      <c r="K528" s="567" t="s">
        <v>2675</v>
      </c>
      <c r="L528" s="568">
        <v>249.54</v>
      </c>
      <c r="M528" s="568">
        <v>249.54</v>
      </c>
      <c r="N528" s="567">
        <v>1</v>
      </c>
      <c r="O528" s="631">
        <v>1</v>
      </c>
      <c r="P528" s="568"/>
      <c r="Q528" s="583">
        <v>0</v>
      </c>
      <c r="R528" s="567"/>
      <c r="S528" s="583">
        <v>0</v>
      </c>
      <c r="T528" s="631"/>
      <c r="U528" s="613">
        <v>0</v>
      </c>
    </row>
    <row r="529" spans="1:21" ht="14.4" customHeight="1" x14ac:dyDescent="0.3">
      <c r="A529" s="566">
        <v>50</v>
      </c>
      <c r="B529" s="567" t="s">
        <v>524</v>
      </c>
      <c r="C529" s="567">
        <v>89301502</v>
      </c>
      <c r="D529" s="629" t="s">
        <v>3086</v>
      </c>
      <c r="E529" s="630" t="s">
        <v>1976</v>
      </c>
      <c r="F529" s="567" t="s">
        <v>1961</v>
      </c>
      <c r="G529" s="567" t="s">
        <v>2176</v>
      </c>
      <c r="H529" s="567" t="s">
        <v>523</v>
      </c>
      <c r="I529" s="567" t="s">
        <v>2679</v>
      </c>
      <c r="J529" s="567" t="s">
        <v>699</v>
      </c>
      <c r="K529" s="567" t="s">
        <v>2680</v>
      </c>
      <c r="L529" s="568">
        <v>50.6</v>
      </c>
      <c r="M529" s="568">
        <v>50.6</v>
      </c>
      <c r="N529" s="567">
        <v>1</v>
      </c>
      <c r="O529" s="631">
        <v>0.5</v>
      </c>
      <c r="P529" s="568">
        <v>50.6</v>
      </c>
      <c r="Q529" s="583">
        <v>1</v>
      </c>
      <c r="R529" s="567">
        <v>1</v>
      </c>
      <c r="S529" s="583">
        <v>1</v>
      </c>
      <c r="T529" s="631">
        <v>0.5</v>
      </c>
      <c r="U529" s="613">
        <v>1</v>
      </c>
    </row>
    <row r="530" spans="1:21" ht="14.4" customHeight="1" x14ac:dyDescent="0.3">
      <c r="A530" s="566">
        <v>50</v>
      </c>
      <c r="B530" s="567" t="s">
        <v>524</v>
      </c>
      <c r="C530" s="567">
        <v>89301502</v>
      </c>
      <c r="D530" s="629" t="s">
        <v>3086</v>
      </c>
      <c r="E530" s="630" t="s">
        <v>1976</v>
      </c>
      <c r="F530" s="567" t="s">
        <v>1961</v>
      </c>
      <c r="G530" s="567" t="s">
        <v>2681</v>
      </c>
      <c r="H530" s="567" t="s">
        <v>984</v>
      </c>
      <c r="I530" s="567" t="s">
        <v>2682</v>
      </c>
      <c r="J530" s="567" t="s">
        <v>2683</v>
      </c>
      <c r="K530" s="567" t="s">
        <v>2684</v>
      </c>
      <c r="L530" s="568">
        <v>886.91</v>
      </c>
      <c r="M530" s="568">
        <v>886.91</v>
      </c>
      <c r="N530" s="567">
        <v>1</v>
      </c>
      <c r="O530" s="631">
        <v>0.5</v>
      </c>
      <c r="P530" s="568"/>
      <c r="Q530" s="583">
        <v>0</v>
      </c>
      <c r="R530" s="567"/>
      <c r="S530" s="583">
        <v>0</v>
      </c>
      <c r="T530" s="631"/>
      <c r="U530" s="613">
        <v>0</v>
      </c>
    </row>
    <row r="531" spans="1:21" ht="14.4" customHeight="1" x14ac:dyDescent="0.3">
      <c r="A531" s="566">
        <v>50</v>
      </c>
      <c r="B531" s="567" t="s">
        <v>524</v>
      </c>
      <c r="C531" s="567">
        <v>89301502</v>
      </c>
      <c r="D531" s="629" t="s">
        <v>3086</v>
      </c>
      <c r="E531" s="630" t="s">
        <v>1976</v>
      </c>
      <c r="F531" s="567" t="s">
        <v>1961</v>
      </c>
      <c r="G531" s="567" t="s">
        <v>2685</v>
      </c>
      <c r="H531" s="567" t="s">
        <v>523</v>
      </c>
      <c r="I531" s="567" t="s">
        <v>1610</v>
      </c>
      <c r="J531" s="567" t="s">
        <v>722</v>
      </c>
      <c r="K531" s="567" t="s">
        <v>1611</v>
      </c>
      <c r="L531" s="568">
        <v>1663.07</v>
      </c>
      <c r="M531" s="568">
        <v>1663.07</v>
      </c>
      <c r="N531" s="567">
        <v>1</v>
      </c>
      <c r="O531" s="631">
        <v>0.5</v>
      </c>
      <c r="P531" s="568"/>
      <c r="Q531" s="583">
        <v>0</v>
      </c>
      <c r="R531" s="567"/>
      <c r="S531" s="583">
        <v>0</v>
      </c>
      <c r="T531" s="631"/>
      <c r="U531" s="613">
        <v>0</v>
      </c>
    </row>
    <row r="532" spans="1:21" ht="14.4" customHeight="1" x14ac:dyDescent="0.3">
      <c r="A532" s="566">
        <v>50</v>
      </c>
      <c r="B532" s="567" t="s">
        <v>524</v>
      </c>
      <c r="C532" s="567">
        <v>89301502</v>
      </c>
      <c r="D532" s="629" t="s">
        <v>3086</v>
      </c>
      <c r="E532" s="630" t="s">
        <v>1976</v>
      </c>
      <c r="F532" s="567" t="s">
        <v>1961</v>
      </c>
      <c r="G532" s="567" t="s">
        <v>2546</v>
      </c>
      <c r="H532" s="567" t="s">
        <v>523</v>
      </c>
      <c r="I532" s="567" t="s">
        <v>2547</v>
      </c>
      <c r="J532" s="567" t="s">
        <v>1131</v>
      </c>
      <c r="K532" s="567" t="s">
        <v>2548</v>
      </c>
      <c r="L532" s="568">
        <v>31.64</v>
      </c>
      <c r="M532" s="568">
        <v>31.64</v>
      </c>
      <c r="N532" s="567">
        <v>1</v>
      </c>
      <c r="O532" s="631">
        <v>1</v>
      </c>
      <c r="P532" s="568"/>
      <c r="Q532" s="583">
        <v>0</v>
      </c>
      <c r="R532" s="567"/>
      <c r="S532" s="583">
        <v>0</v>
      </c>
      <c r="T532" s="631"/>
      <c r="U532" s="613">
        <v>0</v>
      </c>
    </row>
    <row r="533" spans="1:21" ht="14.4" customHeight="1" x14ac:dyDescent="0.3">
      <c r="A533" s="566">
        <v>50</v>
      </c>
      <c r="B533" s="567" t="s">
        <v>524</v>
      </c>
      <c r="C533" s="567">
        <v>89301502</v>
      </c>
      <c r="D533" s="629" t="s">
        <v>3086</v>
      </c>
      <c r="E533" s="630" t="s">
        <v>1976</v>
      </c>
      <c r="F533" s="567" t="s">
        <v>1961</v>
      </c>
      <c r="G533" s="567" t="s">
        <v>2546</v>
      </c>
      <c r="H533" s="567" t="s">
        <v>523</v>
      </c>
      <c r="I533" s="567" t="s">
        <v>2435</v>
      </c>
      <c r="J533" s="567" t="s">
        <v>2686</v>
      </c>
      <c r="K533" s="567" t="s">
        <v>2437</v>
      </c>
      <c r="L533" s="568">
        <v>41.07</v>
      </c>
      <c r="M533" s="568">
        <v>82.14</v>
      </c>
      <c r="N533" s="567">
        <v>2</v>
      </c>
      <c r="O533" s="631">
        <v>1.5</v>
      </c>
      <c r="P533" s="568"/>
      <c r="Q533" s="583">
        <v>0</v>
      </c>
      <c r="R533" s="567"/>
      <c r="S533" s="583">
        <v>0</v>
      </c>
      <c r="T533" s="631"/>
      <c r="U533" s="613">
        <v>0</v>
      </c>
    </row>
    <row r="534" spans="1:21" ht="14.4" customHeight="1" x14ac:dyDescent="0.3">
      <c r="A534" s="566">
        <v>50</v>
      </c>
      <c r="B534" s="567" t="s">
        <v>524</v>
      </c>
      <c r="C534" s="567">
        <v>89301502</v>
      </c>
      <c r="D534" s="629" t="s">
        <v>3086</v>
      </c>
      <c r="E534" s="630" t="s">
        <v>1976</v>
      </c>
      <c r="F534" s="567" t="s">
        <v>1961</v>
      </c>
      <c r="G534" s="567" t="s">
        <v>2687</v>
      </c>
      <c r="H534" s="567" t="s">
        <v>523</v>
      </c>
      <c r="I534" s="567" t="s">
        <v>2688</v>
      </c>
      <c r="J534" s="567" t="s">
        <v>2689</v>
      </c>
      <c r="K534" s="567" t="s">
        <v>954</v>
      </c>
      <c r="L534" s="568">
        <v>56.97</v>
      </c>
      <c r="M534" s="568">
        <v>113.94</v>
      </c>
      <c r="N534" s="567">
        <v>2</v>
      </c>
      <c r="O534" s="631">
        <v>1</v>
      </c>
      <c r="P534" s="568"/>
      <c r="Q534" s="583">
        <v>0</v>
      </c>
      <c r="R534" s="567"/>
      <c r="S534" s="583">
        <v>0</v>
      </c>
      <c r="T534" s="631"/>
      <c r="U534" s="613">
        <v>0</v>
      </c>
    </row>
    <row r="535" spans="1:21" ht="14.4" customHeight="1" x14ac:dyDescent="0.3">
      <c r="A535" s="566">
        <v>50</v>
      </c>
      <c r="B535" s="567" t="s">
        <v>524</v>
      </c>
      <c r="C535" s="567">
        <v>89301502</v>
      </c>
      <c r="D535" s="629" t="s">
        <v>3086</v>
      </c>
      <c r="E535" s="630" t="s">
        <v>1976</v>
      </c>
      <c r="F535" s="567" t="s">
        <v>1961</v>
      </c>
      <c r="G535" s="567" t="s">
        <v>2690</v>
      </c>
      <c r="H535" s="567" t="s">
        <v>523</v>
      </c>
      <c r="I535" s="567" t="s">
        <v>2691</v>
      </c>
      <c r="J535" s="567" t="s">
        <v>2692</v>
      </c>
      <c r="K535" s="567" t="s">
        <v>2693</v>
      </c>
      <c r="L535" s="568">
        <v>56.41</v>
      </c>
      <c r="M535" s="568">
        <v>56.41</v>
      </c>
      <c r="N535" s="567">
        <v>1</v>
      </c>
      <c r="O535" s="631">
        <v>0.5</v>
      </c>
      <c r="P535" s="568"/>
      <c r="Q535" s="583">
        <v>0</v>
      </c>
      <c r="R535" s="567"/>
      <c r="S535" s="583">
        <v>0</v>
      </c>
      <c r="T535" s="631"/>
      <c r="U535" s="613">
        <v>0</v>
      </c>
    </row>
    <row r="536" spans="1:21" ht="14.4" customHeight="1" x14ac:dyDescent="0.3">
      <c r="A536" s="566">
        <v>50</v>
      </c>
      <c r="B536" s="567" t="s">
        <v>524</v>
      </c>
      <c r="C536" s="567">
        <v>89301502</v>
      </c>
      <c r="D536" s="629" t="s">
        <v>3086</v>
      </c>
      <c r="E536" s="630" t="s">
        <v>1976</v>
      </c>
      <c r="F536" s="567" t="s">
        <v>1961</v>
      </c>
      <c r="G536" s="567" t="s">
        <v>2694</v>
      </c>
      <c r="H536" s="567" t="s">
        <v>523</v>
      </c>
      <c r="I536" s="567" t="s">
        <v>2695</v>
      </c>
      <c r="J536" s="567" t="s">
        <v>2696</v>
      </c>
      <c r="K536" s="567" t="s">
        <v>2697</v>
      </c>
      <c r="L536" s="568">
        <v>55.71</v>
      </c>
      <c r="M536" s="568">
        <v>55.71</v>
      </c>
      <c r="N536" s="567">
        <v>1</v>
      </c>
      <c r="O536" s="631">
        <v>0.5</v>
      </c>
      <c r="P536" s="568"/>
      <c r="Q536" s="583">
        <v>0</v>
      </c>
      <c r="R536" s="567"/>
      <c r="S536" s="583">
        <v>0</v>
      </c>
      <c r="T536" s="631"/>
      <c r="U536" s="613">
        <v>0</v>
      </c>
    </row>
    <row r="537" spans="1:21" ht="14.4" customHeight="1" x14ac:dyDescent="0.3">
      <c r="A537" s="566">
        <v>50</v>
      </c>
      <c r="B537" s="567" t="s">
        <v>524</v>
      </c>
      <c r="C537" s="567">
        <v>89301502</v>
      </c>
      <c r="D537" s="629" t="s">
        <v>3086</v>
      </c>
      <c r="E537" s="630" t="s">
        <v>1976</v>
      </c>
      <c r="F537" s="567" t="s">
        <v>1961</v>
      </c>
      <c r="G537" s="567" t="s">
        <v>2019</v>
      </c>
      <c r="H537" s="567" t="s">
        <v>984</v>
      </c>
      <c r="I537" s="567" t="s">
        <v>1645</v>
      </c>
      <c r="J537" s="567" t="s">
        <v>1101</v>
      </c>
      <c r="K537" s="567" t="s">
        <v>1102</v>
      </c>
      <c r="L537" s="568">
        <v>414.85</v>
      </c>
      <c r="M537" s="568">
        <v>6222.7500000000009</v>
      </c>
      <c r="N537" s="567">
        <v>15</v>
      </c>
      <c r="O537" s="631">
        <v>3</v>
      </c>
      <c r="P537" s="568">
        <v>3733.6500000000005</v>
      </c>
      <c r="Q537" s="583">
        <v>0.6</v>
      </c>
      <c r="R537" s="567">
        <v>9</v>
      </c>
      <c r="S537" s="583">
        <v>0.6</v>
      </c>
      <c r="T537" s="631">
        <v>2</v>
      </c>
      <c r="U537" s="613">
        <v>0.66666666666666663</v>
      </c>
    </row>
    <row r="538" spans="1:21" ht="14.4" customHeight="1" x14ac:dyDescent="0.3">
      <c r="A538" s="566">
        <v>50</v>
      </c>
      <c r="B538" s="567" t="s">
        <v>524</v>
      </c>
      <c r="C538" s="567">
        <v>89301502</v>
      </c>
      <c r="D538" s="629" t="s">
        <v>3086</v>
      </c>
      <c r="E538" s="630" t="s">
        <v>1976</v>
      </c>
      <c r="F538" s="567" t="s">
        <v>1961</v>
      </c>
      <c r="G538" s="567" t="s">
        <v>2178</v>
      </c>
      <c r="H538" s="567" t="s">
        <v>523</v>
      </c>
      <c r="I538" s="567" t="s">
        <v>2698</v>
      </c>
      <c r="J538" s="567" t="s">
        <v>2180</v>
      </c>
      <c r="K538" s="567" t="s">
        <v>2181</v>
      </c>
      <c r="L538" s="568">
        <v>72.05</v>
      </c>
      <c r="M538" s="568">
        <v>72.05</v>
      </c>
      <c r="N538" s="567">
        <v>1</v>
      </c>
      <c r="O538" s="631">
        <v>0.5</v>
      </c>
      <c r="P538" s="568"/>
      <c r="Q538" s="583">
        <v>0</v>
      </c>
      <c r="R538" s="567"/>
      <c r="S538" s="583">
        <v>0</v>
      </c>
      <c r="T538" s="631"/>
      <c r="U538" s="613">
        <v>0</v>
      </c>
    </row>
    <row r="539" spans="1:21" ht="14.4" customHeight="1" x14ac:dyDescent="0.3">
      <c r="A539" s="566">
        <v>50</v>
      </c>
      <c r="B539" s="567" t="s">
        <v>524</v>
      </c>
      <c r="C539" s="567">
        <v>89301502</v>
      </c>
      <c r="D539" s="629" t="s">
        <v>3086</v>
      </c>
      <c r="E539" s="630" t="s">
        <v>1976</v>
      </c>
      <c r="F539" s="567" t="s">
        <v>1961</v>
      </c>
      <c r="G539" s="567" t="s">
        <v>2575</v>
      </c>
      <c r="H539" s="567" t="s">
        <v>523</v>
      </c>
      <c r="I539" s="567" t="s">
        <v>2576</v>
      </c>
      <c r="J539" s="567" t="s">
        <v>1133</v>
      </c>
      <c r="K539" s="567" t="s">
        <v>2577</v>
      </c>
      <c r="L539" s="568">
        <v>38.65</v>
      </c>
      <c r="M539" s="568">
        <v>38.65</v>
      </c>
      <c r="N539" s="567">
        <v>1</v>
      </c>
      <c r="O539" s="631">
        <v>1</v>
      </c>
      <c r="P539" s="568">
        <v>38.65</v>
      </c>
      <c r="Q539" s="583">
        <v>1</v>
      </c>
      <c r="R539" s="567">
        <v>1</v>
      </c>
      <c r="S539" s="583">
        <v>1</v>
      </c>
      <c r="T539" s="631">
        <v>1</v>
      </c>
      <c r="U539" s="613">
        <v>1</v>
      </c>
    </row>
    <row r="540" spans="1:21" ht="14.4" customHeight="1" x14ac:dyDescent="0.3">
      <c r="A540" s="566">
        <v>50</v>
      </c>
      <c r="B540" s="567" t="s">
        <v>524</v>
      </c>
      <c r="C540" s="567">
        <v>89301502</v>
      </c>
      <c r="D540" s="629" t="s">
        <v>3086</v>
      </c>
      <c r="E540" s="630" t="s">
        <v>1976</v>
      </c>
      <c r="F540" s="567" t="s">
        <v>1961</v>
      </c>
      <c r="G540" s="567" t="s">
        <v>2030</v>
      </c>
      <c r="H540" s="567" t="s">
        <v>523</v>
      </c>
      <c r="I540" s="567" t="s">
        <v>2037</v>
      </c>
      <c r="J540" s="567" t="s">
        <v>953</v>
      </c>
      <c r="K540" s="567" t="s">
        <v>570</v>
      </c>
      <c r="L540" s="568">
        <v>30.65</v>
      </c>
      <c r="M540" s="568">
        <v>306.5</v>
      </c>
      <c r="N540" s="567">
        <v>10</v>
      </c>
      <c r="O540" s="631">
        <v>3.5</v>
      </c>
      <c r="P540" s="568">
        <v>122.6</v>
      </c>
      <c r="Q540" s="583">
        <v>0.39999999999999997</v>
      </c>
      <c r="R540" s="567">
        <v>4</v>
      </c>
      <c r="S540" s="583">
        <v>0.4</v>
      </c>
      <c r="T540" s="631">
        <v>1</v>
      </c>
      <c r="U540" s="613">
        <v>0.2857142857142857</v>
      </c>
    </row>
    <row r="541" spans="1:21" ht="14.4" customHeight="1" x14ac:dyDescent="0.3">
      <c r="A541" s="566">
        <v>50</v>
      </c>
      <c r="B541" s="567" t="s">
        <v>524</v>
      </c>
      <c r="C541" s="567">
        <v>89301502</v>
      </c>
      <c r="D541" s="629" t="s">
        <v>3086</v>
      </c>
      <c r="E541" s="630" t="s">
        <v>1976</v>
      </c>
      <c r="F541" s="567" t="s">
        <v>1961</v>
      </c>
      <c r="G541" s="567" t="s">
        <v>2036</v>
      </c>
      <c r="H541" s="567" t="s">
        <v>523</v>
      </c>
      <c r="I541" s="567" t="s">
        <v>2135</v>
      </c>
      <c r="J541" s="567" t="s">
        <v>2032</v>
      </c>
      <c r="K541" s="567" t="s">
        <v>2136</v>
      </c>
      <c r="L541" s="568">
        <v>36.78</v>
      </c>
      <c r="M541" s="568">
        <v>73.56</v>
      </c>
      <c r="N541" s="567">
        <v>2</v>
      </c>
      <c r="O541" s="631">
        <v>0.5</v>
      </c>
      <c r="P541" s="568"/>
      <c r="Q541" s="583">
        <v>0</v>
      </c>
      <c r="R541" s="567"/>
      <c r="S541" s="583">
        <v>0</v>
      </c>
      <c r="T541" s="631"/>
      <c r="U541" s="613">
        <v>0</v>
      </c>
    </row>
    <row r="542" spans="1:21" ht="14.4" customHeight="1" x14ac:dyDescent="0.3">
      <c r="A542" s="566">
        <v>50</v>
      </c>
      <c r="B542" s="567" t="s">
        <v>524</v>
      </c>
      <c r="C542" s="567">
        <v>89301502</v>
      </c>
      <c r="D542" s="629" t="s">
        <v>3086</v>
      </c>
      <c r="E542" s="630" t="s">
        <v>1976</v>
      </c>
      <c r="F542" s="567" t="s">
        <v>1961</v>
      </c>
      <c r="G542" s="567" t="s">
        <v>2036</v>
      </c>
      <c r="H542" s="567" t="s">
        <v>523</v>
      </c>
      <c r="I542" s="567" t="s">
        <v>2037</v>
      </c>
      <c r="J542" s="567" t="s">
        <v>953</v>
      </c>
      <c r="K542" s="567" t="s">
        <v>570</v>
      </c>
      <c r="L542" s="568">
        <v>30.65</v>
      </c>
      <c r="M542" s="568">
        <v>306.5</v>
      </c>
      <c r="N542" s="567">
        <v>10</v>
      </c>
      <c r="O542" s="631">
        <v>4</v>
      </c>
      <c r="P542" s="568">
        <v>245.2</v>
      </c>
      <c r="Q542" s="583">
        <v>0.79999999999999993</v>
      </c>
      <c r="R542" s="567">
        <v>8</v>
      </c>
      <c r="S542" s="583">
        <v>0.8</v>
      </c>
      <c r="T542" s="631">
        <v>3</v>
      </c>
      <c r="U542" s="613">
        <v>0.75</v>
      </c>
    </row>
    <row r="543" spans="1:21" ht="14.4" customHeight="1" x14ac:dyDescent="0.3">
      <c r="A543" s="566">
        <v>50</v>
      </c>
      <c r="B543" s="567" t="s">
        <v>524</v>
      </c>
      <c r="C543" s="567">
        <v>89301502</v>
      </c>
      <c r="D543" s="629" t="s">
        <v>3086</v>
      </c>
      <c r="E543" s="630" t="s">
        <v>1976</v>
      </c>
      <c r="F543" s="567" t="s">
        <v>1961</v>
      </c>
      <c r="G543" s="567" t="s">
        <v>2036</v>
      </c>
      <c r="H543" s="567" t="s">
        <v>523</v>
      </c>
      <c r="I543" s="567" t="s">
        <v>2699</v>
      </c>
      <c r="J543" s="567" t="s">
        <v>953</v>
      </c>
      <c r="K543" s="567" t="s">
        <v>954</v>
      </c>
      <c r="L543" s="568">
        <v>61.29</v>
      </c>
      <c r="M543" s="568">
        <v>122.58</v>
      </c>
      <c r="N543" s="567">
        <v>2</v>
      </c>
      <c r="O543" s="631">
        <v>0.5</v>
      </c>
      <c r="P543" s="568"/>
      <c r="Q543" s="583">
        <v>0</v>
      </c>
      <c r="R543" s="567"/>
      <c r="S543" s="583">
        <v>0</v>
      </c>
      <c r="T543" s="631"/>
      <c r="U543" s="613">
        <v>0</v>
      </c>
    </row>
    <row r="544" spans="1:21" ht="14.4" customHeight="1" x14ac:dyDescent="0.3">
      <c r="A544" s="566">
        <v>50</v>
      </c>
      <c r="B544" s="567" t="s">
        <v>524</v>
      </c>
      <c r="C544" s="567">
        <v>89301502</v>
      </c>
      <c r="D544" s="629" t="s">
        <v>3086</v>
      </c>
      <c r="E544" s="630" t="s">
        <v>1976</v>
      </c>
      <c r="F544" s="567" t="s">
        <v>1961</v>
      </c>
      <c r="G544" s="567" t="s">
        <v>2036</v>
      </c>
      <c r="H544" s="567" t="s">
        <v>523</v>
      </c>
      <c r="I544" s="567" t="s">
        <v>2242</v>
      </c>
      <c r="J544" s="567" t="s">
        <v>953</v>
      </c>
      <c r="K544" s="567" t="s">
        <v>954</v>
      </c>
      <c r="L544" s="568">
        <v>61.29</v>
      </c>
      <c r="M544" s="568">
        <v>1348.38</v>
      </c>
      <c r="N544" s="567">
        <v>22</v>
      </c>
      <c r="O544" s="631">
        <v>8</v>
      </c>
      <c r="P544" s="568">
        <v>858.06</v>
      </c>
      <c r="Q544" s="583">
        <v>0.63636363636363624</v>
      </c>
      <c r="R544" s="567">
        <v>14</v>
      </c>
      <c r="S544" s="583">
        <v>0.63636363636363635</v>
      </c>
      <c r="T544" s="631">
        <v>3.5</v>
      </c>
      <c r="U544" s="613">
        <v>0.4375</v>
      </c>
    </row>
    <row r="545" spans="1:21" ht="14.4" customHeight="1" x14ac:dyDescent="0.3">
      <c r="A545" s="566">
        <v>50</v>
      </c>
      <c r="B545" s="567" t="s">
        <v>524</v>
      </c>
      <c r="C545" s="567">
        <v>89301502</v>
      </c>
      <c r="D545" s="629" t="s">
        <v>3086</v>
      </c>
      <c r="E545" s="630" t="s">
        <v>1976</v>
      </c>
      <c r="F545" s="567" t="s">
        <v>1961</v>
      </c>
      <c r="G545" s="567" t="s">
        <v>2700</v>
      </c>
      <c r="H545" s="567" t="s">
        <v>523</v>
      </c>
      <c r="I545" s="567" t="s">
        <v>2701</v>
      </c>
      <c r="J545" s="567" t="s">
        <v>809</v>
      </c>
      <c r="K545" s="567" t="s">
        <v>2702</v>
      </c>
      <c r="L545" s="568">
        <v>91.14</v>
      </c>
      <c r="M545" s="568">
        <v>182.28</v>
      </c>
      <c r="N545" s="567">
        <v>2</v>
      </c>
      <c r="O545" s="631">
        <v>1</v>
      </c>
      <c r="P545" s="568"/>
      <c r="Q545" s="583">
        <v>0</v>
      </c>
      <c r="R545" s="567"/>
      <c r="S545" s="583">
        <v>0</v>
      </c>
      <c r="T545" s="631"/>
      <c r="U545" s="613">
        <v>0</v>
      </c>
    </row>
    <row r="546" spans="1:21" ht="14.4" customHeight="1" x14ac:dyDescent="0.3">
      <c r="A546" s="566">
        <v>50</v>
      </c>
      <c r="B546" s="567" t="s">
        <v>524</v>
      </c>
      <c r="C546" s="567">
        <v>89301502</v>
      </c>
      <c r="D546" s="629" t="s">
        <v>3086</v>
      </c>
      <c r="E546" s="630" t="s">
        <v>1976</v>
      </c>
      <c r="F546" s="567" t="s">
        <v>1961</v>
      </c>
      <c r="G546" s="567" t="s">
        <v>2703</v>
      </c>
      <c r="H546" s="567" t="s">
        <v>523</v>
      </c>
      <c r="I546" s="567" t="s">
        <v>2701</v>
      </c>
      <c r="J546" s="567" t="s">
        <v>2704</v>
      </c>
      <c r="K546" s="567" t="s">
        <v>2702</v>
      </c>
      <c r="L546" s="568">
        <v>91.14</v>
      </c>
      <c r="M546" s="568">
        <v>273.42</v>
      </c>
      <c r="N546" s="567">
        <v>3</v>
      </c>
      <c r="O546" s="631">
        <v>1</v>
      </c>
      <c r="P546" s="568"/>
      <c r="Q546" s="583">
        <v>0</v>
      </c>
      <c r="R546" s="567"/>
      <c r="S546" s="583">
        <v>0</v>
      </c>
      <c r="T546" s="631"/>
      <c r="U546" s="613">
        <v>0</v>
      </c>
    </row>
    <row r="547" spans="1:21" ht="14.4" customHeight="1" x14ac:dyDescent="0.3">
      <c r="A547" s="566">
        <v>50</v>
      </c>
      <c r="B547" s="567" t="s">
        <v>524</v>
      </c>
      <c r="C547" s="567">
        <v>89301502</v>
      </c>
      <c r="D547" s="629" t="s">
        <v>3086</v>
      </c>
      <c r="E547" s="630" t="s">
        <v>1976</v>
      </c>
      <c r="F547" s="567" t="s">
        <v>1961</v>
      </c>
      <c r="G547" s="567" t="s">
        <v>2038</v>
      </c>
      <c r="H547" s="567" t="s">
        <v>984</v>
      </c>
      <c r="I547" s="567" t="s">
        <v>1594</v>
      </c>
      <c r="J547" s="567" t="s">
        <v>1592</v>
      </c>
      <c r="K547" s="567" t="s">
        <v>1595</v>
      </c>
      <c r="L547" s="568">
        <v>380.96</v>
      </c>
      <c r="M547" s="568">
        <v>2285.7599999999998</v>
      </c>
      <c r="N547" s="567">
        <v>6</v>
      </c>
      <c r="O547" s="631">
        <v>1.5</v>
      </c>
      <c r="P547" s="568">
        <v>1523.84</v>
      </c>
      <c r="Q547" s="583">
        <v>0.66666666666666674</v>
      </c>
      <c r="R547" s="567">
        <v>4</v>
      </c>
      <c r="S547" s="583">
        <v>0.66666666666666663</v>
      </c>
      <c r="T547" s="631">
        <v>1</v>
      </c>
      <c r="U547" s="613">
        <v>0.66666666666666663</v>
      </c>
    </row>
    <row r="548" spans="1:21" ht="14.4" customHeight="1" x14ac:dyDescent="0.3">
      <c r="A548" s="566">
        <v>50</v>
      </c>
      <c r="B548" s="567" t="s">
        <v>524</v>
      </c>
      <c r="C548" s="567">
        <v>89301502</v>
      </c>
      <c r="D548" s="629" t="s">
        <v>3086</v>
      </c>
      <c r="E548" s="630" t="s">
        <v>1976</v>
      </c>
      <c r="F548" s="567" t="s">
        <v>1961</v>
      </c>
      <c r="G548" s="567" t="s">
        <v>2705</v>
      </c>
      <c r="H548" s="567" t="s">
        <v>523</v>
      </c>
      <c r="I548" s="567" t="s">
        <v>2706</v>
      </c>
      <c r="J548" s="567" t="s">
        <v>1358</v>
      </c>
      <c r="K548" s="567" t="s">
        <v>2707</v>
      </c>
      <c r="L548" s="568">
        <v>0</v>
      </c>
      <c r="M548" s="568">
        <v>0</v>
      </c>
      <c r="N548" s="567">
        <v>4</v>
      </c>
      <c r="O548" s="631">
        <v>1</v>
      </c>
      <c r="P548" s="568">
        <v>0</v>
      </c>
      <c r="Q548" s="583"/>
      <c r="R548" s="567">
        <v>4</v>
      </c>
      <c r="S548" s="583">
        <v>1</v>
      </c>
      <c r="T548" s="631">
        <v>1</v>
      </c>
      <c r="U548" s="613">
        <v>1</v>
      </c>
    </row>
    <row r="549" spans="1:21" ht="14.4" customHeight="1" x14ac:dyDescent="0.3">
      <c r="A549" s="566">
        <v>50</v>
      </c>
      <c r="B549" s="567" t="s">
        <v>524</v>
      </c>
      <c r="C549" s="567">
        <v>89301502</v>
      </c>
      <c r="D549" s="629" t="s">
        <v>3086</v>
      </c>
      <c r="E549" s="630" t="s">
        <v>1976</v>
      </c>
      <c r="F549" s="567" t="s">
        <v>1961</v>
      </c>
      <c r="G549" s="567" t="s">
        <v>2440</v>
      </c>
      <c r="H549" s="567" t="s">
        <v>984</v>
      </c>
      <c r="I549" s="567" t="s">
        <v>2441</v>
      </c>
      <c r="J549" s="567" t="s">
        <v>1398</v>
      </c>
      <c r="K549" s="567" t="s">
        <v>580</v>
      </c>
      <c r="L549" s="568">
        <v>413.22</v>
      </c>
      <c r="M549" s="568">
        <v>413.22</v>
      </c>
      <c r="N549" s="567">
        <v>1</v>
      </c>
      <c r="O549" s="631">
        <v>0.5</v>
      </c>
      <c r="P549" s="568">
        <v>413.22</v>
      </c>
      <c r="Q549" s="583">
        <v>1</v>
      </c>
      <c r="R549" s="567">
        <v>1</v>
      </c>
      <c r="S549" s="583">
        <v>1</v>
      </c>
      <c r="T549" s="631">
        <v>0.5</v>
      </c>
      <c r="U549" s="613">
        <v>1</v>
      </c>
    </row>
    <row r="550" spans="1:21" ht="14.4" customHeight="1" x14ac:dyDescent="0.3">
      <c r="A550" s="566">
        <v>50</v>
      </c>
      <c r="B550" s="567" t="s">
        <v>524</v>
      </c>
      <c r="C550" s="567">
        <v>89301502</v>
      </c>
      <c r="D550" s="629" t="s">
        <v>3086</v>
      </c>
      <c r="E550" s="630" t="s">
        <v>1976</v>
      </c>
      <c r="F550" s="567" t="s">
        <v>1961</v>
      </c>
      <c r="G550" s="567" t="s">
        <v>2440</v>
      </c>
      <c r="H550" s="567" t="s">
        <v>523</v>
      </c>
      <c r="I550" s="567" t="s">
        <v>2442</v>
      </c>
      <c r="J550" s="567" t="s">
        <v>2443</v>
      </c>
      <c r="K550" s="567" t="s">
        <v>2444</v>
      </c>
      <c r="L550" s="568">
        <v>0</v>
      </c>
      <c r="M550" s="568">
        <v>0</v>
      </c>
      <c r="N550" s="567">
        <v>1</v>
      </c>
      <c r="O550" s="631">
        <v>1</v>
      </c>
      <c r="P550" s="568">
        <v>0</v>
      </c>
      <c r="Q550" s="583"/>
      <c r="R550" s="567">
        <v>1</v>
      </c>
      <c r="S550" s="583">
        <v>1</v>
      </c>
      <c r="T550" s="631">
        <v>1</v>
      </c>
      <c r="U550" s="613">
        <v>1</v>
      </c>
    </row>
    <row r="551" spans="1:21" ht="14.4" customHeight="1" x14ac:dyDescent="0.3">
      <c r="A551" s="566">
        <v>50</v>
      </c>
      <c r="B551" s="567" t="s">
        <v>524</v>
      </c>
      <c r="C551" s="567">
        <v>89301502</v>
      </c>
      <c r="D551" s="629" t="s">
        <v>3086</v>
      </c>
      <c r="E551" s="630" t="s">
        <v>1976</v>
      </c>
      <c r="F551" s="567" t="s">
        <v>1961</v>
      </c>
      <c r="G551" s="567" t="s">
        <v>2440</v>
      </c>
      <c r="H551" s="567" t="s">
        <v>523</v>
      </c>
      <c r="I551" s="567" t="s">
        <v>2708</v>
      </c>
      <c r="J551" s="567" t="s">
        <v>2443</v>
      </c>
      <c r="K551" s="567" t="s">
        <v>2709</v>
      </c>
      <c r="L551" s="568">
        <v>413.22</v>
      </c>
      <c r="M551" s="568">
        <v>413.22</v>
      </c>
      <c r="N551" s="567">
        <v>1</v>
      </c>
      <c r="O551" s="631">
        <v>1</v>
      </c>
      <c r="P551" s="568">
        <v>413.22</v>
      </c>
      <c r="Q551" s="583">
        <v>1</v>
      </c>
      <c r="R551" s="567">
        <v>1</v>
      </c>
      <c r="S551" s="583">
        <v>1</v>
      </c>
      <c r="T551" s="631">
        <v>1</v>
      </c>
      <c r="U551" s="613">
        <v>1</v>
      </c>
    </row>
    <row r="552" spans="1:21" ht="14.4" customHeight="1" x14ac:dyDescent="0.3">
      <c r="A552" s="566">
        <v>50</v>
      </c>
      <c r="B552" s="567" t="s">
        <v>524</v>
      </c>
      <c r="C552" s="567">
        <v>89301502</v>
      </c>
      <c r="D552" s="629" t="s">
        <v>3086</v>
      </c>
      <c r="E552" s="630" t="s">
        <v>1976</v>
      </c>
      <c r="F552" s="567" t="s">
        <v>1961</v>
      </c>
      <c r="G552" s="567" t="s">
        <v>2440</v>
      </c>
      <c r="H552" s="567" t="s">
        <v>523</v>
      </c>
      <c r="I552" s="567" t="s">
        <v>2710</v>
      </c>
      <c r="J552" s="567" t="s">
        <v>1196</v>
      </c>
      <c r="K552" s="567" t="s">
        <v>580</v>
      </c>
      <c r="L552" s="568">
        <v>413.22</v>
      </c>
      <c r="M552" s="568">
        <v>826.44</v>
      </c>
      <c r="N552" s="567">
        <v>2</v>
      </c>
      <c r="O552" s="631">
        <v>1.5</v>
      </c>
      <c r="P552" s="568"/>
      <c r="Q552" s="583">
        <v>0</v>
      </c>
      <c r="R552" s="567"/>
      <c r="S552" s="583">
        <v>0</v>
      </c>
      <c r="T552" s="631"/>
      <c r="U552" s="613">
        <v>0</v>
      </c>
    </row>
    <row r="553" spans="1:21" ht="14.4" customHeight="1" x14ac:dyDescent="0.3">
      <c r="A553" s="566">
        <v>50</v>
      </c>
      <c r="B553" s="567" t="s">
        <v>524</v>
      </c>
      <c r="C553" s="567">
        <v>89301502</v>
      </c>
      <c r="D553" s="629" t="s">
        <v>3086</v>
      </c>
      <c r="E553" s="630" t="s">
        <v>1976</v>
      </c>
      <c r="F553" s="567" t="s">
        <v>1961</v>
      </c>
      <c r="G553" s="567" t="s">
        <v>2711</v>
      </c>
      <c r="H553" s="567" t="s">
        <v>523</v>
      </c>
      <c r="I553" s="567" t="s">
        <v>2712</v>
      </c>
      <c r="J553" s="567" t="s">
        <v>2713</v>
      </c>
      <c r="K553" s="567" t="s">
        <v>2714</v>
      </c>
      <c r="L553" s="568">
        <v>0</v>
      </c>
      <c r="M553" s="568">
        <v>0</v>
      </c>
      <c r="N553" s="567">
        <v>1</v>
      </c>
      <c r="O553" s="631">
        <v>1</v>
      </c>
      <c r="P553" s="568"/>
      <c r="Q553" s="583"/>
      <c r="R553" s="567"/>
      <c r="S553" s="583">
        <v>0</v>
      </c>
      <c r="T553" s="631"/>
      <c r="U553" s="613">
        <v>0</v>
      </c>
    </row>
    <row r="554" spans="1:21" ht="14.4" customHeight="1" x14ac:dyDescent="0.3">
      <c r="A554" s="566">
        <v>50</v>
      </c>
      <c r="B554" s="567" t="s">
        <v>524</v>
      </c>
      <c r="C554" s="567">
        <v>89301502</v>
      </c>
      <c r="D554" s="629" t="s">
        <v>3086</v>
      </c>
      <c r="E554" s="630" t="s">
        <v>1976</v>
      </c>
      <c r="F554" s="567" t="s">
        <v>1961</v>
      </c>
      <c r="G554" s="567" t="s">
        <v>2039</v>
      </c>
      <c r="H554" s="567" t="s">
        <v>523</v>
      </c>
      <c r="I554" s="567" t="s">
        <v>1736</v>
      </c>
      <c r="J554" s="567" t="s">
        <v>1737</v>
      </c>
      <c r="K554" s="567" t="s">
        <v>1738</v>
      </c>
      <c r="L554" s="568">
        <v>50.57</v>
      </c>
      <c r="M554" s="568">
        <v>50.57</v>
      </c>
      <c r="N554" s="567">
        <v>1</v>
      </c>
      <c r="O554" s="631">
        <v>1</v>
      </c>
      <c r="P554" s="568">
        <v>50.57</v>
      </c>
      <c r="Q554" s="583">
        <v>1</v>
      </c>
      <c r="R554" s="567">
        <v>1</v>
      </c>
      <c r="S554" s="583">
        <v>1</v>
      </c>
      <c r="T554" s="631">
        <v>1</v>
      </c>
      <c r="U554" s="613">
        <v>1</v>
      </c>
    </row>
    <row r="555" spans="1:21" ht="14.4" customHeight="1" x14ac:dyDescent="0.3">
      <c r="A555" s="566">
        <v>50</v>
      </c>
      <c r="B555" s="567" t="s">
        <v>524</v>
      </c>
      <c r="C555" s="567">
        <v>89301502</v>
      </c>
      <c r="D555" s="629" t="s">
        <v>3086</v>
      </c>
      <c r="E555" s="630" t="s">
        <v>1976</v>
      </c>
      <c r="F555" s="567" t="s">
        <v>1961</v>
      </c>
      <c r="G555" s="567" t="s">
        <v>2453</v>
      </c>
      <c r="H555" s="567" t="s">
        <v>984</v>
      </c>
      <c r="I555" s="567" t="s">
        <v>2715</v>
      </c>
      <c r="J555" s="567" t="s">
        <v>2716</v>
      </c>
      <c r="K555" s="567" t="s">
        <v>2717</v>
      </c>
      <c r="L555" s="568">
        <v>107.81</v>
      </c>
      <c r="M555" s="568">
        <v>323.43</v>
      </c>
      <c r="N555" s="567">
        <v>3</v>
      </c>
      <c r="O555" s="631">
        <v>0.5</v>
      </c>
      <c r="P555" s="568">
        <v>323.43</v>
      </c>
      <c r="Q555" s="583">
        <v>1</v>
      </c>
      <c r="R555" s="567">
        <v>3</v>
      </c>
      <c r="S555" s="583">
        <v>1</v>
      </c>
      <c r="T555" s="631">
        <v>0.5</v>
      </c>
      <c r="U555" s="613">
        <v>1</v>
      </c>
    </row>
    <row r="556" spans="1:21" ht="14.4" customHeight="1" x14ac:dyDescent="0.3">
      <c r="A556" s="566">
        <v>50</v>
      </c>
      <c r="B556" s="567" t="s">
        <v>524</v>
      </c>
      <c r="C556" s="567">
        <v>89301502</v>
      </c>
      <c r="D556" s="629" t="s">
        <v>3086</v>
      </c>
      <c r="E556" s="630" t="s">
        <v>1976</v>
      </c>
      <c r="F556" s="567" t="s">
        <v>1961</v>
      </c>
      <c r="G556" s="567" t="s">
        <v>2718</v>
      </c>
      <c r="H556" s="567" t="s">
        <v>523</v>
      </c>
      <c r="I556" s="567" t="s">
        <v>2719</v>
      </c>
      <c r="J556" s="567" t="s">
        <v>869</v>
      </c>
      <c r="K556" s="567" t="s">
        <v>2720</v>
      </c>
      <c r="L556" s="568">
        <v>0</v>
      </c>
      <c r="M556" s="568">
        <v>0</v>
      </c>
      <c r="N556" s="567">
        <v>4</v>
      </c>
      <c r="O556" s="631">
        <v>0.5</v>
      </c>
      <c r="P556" s="568"/>
      <c r="Q556" s="583"/>
      <c r="R556" s="567"/>
      <c r="S556" s="583">
        <v>0</v>
      </c>
      <c r="T556" s="631"/>
      <c r="U556" s="613">
        <v>0</v>
      </c>
    </row>
    <row r="557" spans="1:21" ht="14.4" customHeight="1" x14ac:dyDescent="0.3">
      <c r="A557" s="566">
        <v>50</v>
      </c>
      <c r="B557" s="567" t="s">
        <v>524</v>
      </c>
      <c r="C557" s="567">
        <v>89301502</v>
      </c>
      <c r="D557" s="629" t="s">
        <v>3086</v>
      </c>
      <c r="E557" s="630" t="s">
        <v>1976</v>
      </c>
      <c r="F557" s="567" t="s">
        <v>1961</v>
      </c>
      <c r="G557" s="567" t="s">
        <v>2721</v>
      </c>
      <c r="H557" s="567" t="s">
        <v>523</v>
      </c>
      <c r="I557" s="567" t="s">
        <v>2719</v>
      </c>
      <c r="J557" s="567" t="s">
        <v>869</v>
      </c>
      <c r="K557" s="567" t="s">
        <v>2720</v>
      </c>
      <c r="L557" s="568">
        <v>0</v>
      </c>
      <c r="M557" s="568">
        <v>0</v>
      </c>
      <c r="N557" s="567">
        <v>3</v>
      </c>
      <c r="O557" s="631">
        <v>0.5</v>
      </c>
      <c r="P557" s="568"/>
      <c r="Q557" s="583"/>
      <c r="R557" s="567"/>
      <c r="S557" s="583">
        <v>0</v>
      </c>
      <c r="T557" s="631"/>
      <c r="U557" s="613">
        <v>0</v>
      </c>
    </row>
    <row r="558" spans="1:21" ht="14.4" customHeight="1" x14ac:dyDescent="0.3">
      <c r="A558" s="566">
        <v>50</v>
      </c>
      <c r="B558" s="567" t="s">
        <v>524</v>
      </c>
      <c r="C558" s="567">
        <v>89301502</v>
      </c>
      <c r="D558" s="629" t="s">
        <v>3086</v>
      </c>
      <c r="E558" s="630" t="s">
        <v>1976</v>
      </c>
      <c r="F558" s="567" t="s">
        <v>1961</v>
      </c>
      <c r="G558" s="567" t="s">
        <v>2722</v>
      </c>
      <c r="H558" s="567" t="s">
        <v>523</v>
      </c>
      <c r="I558" s="567" t="s">
        <v>2723</v>
      </c>
      <c r="J558" s="567" t="s">
        <v>2724</v>
      </c>
      <c r="K558" s="567" t="s">
        <v>2725</v>
      </c>
      <c r="L558" s="568">
        <v>0</v>
      </c>
      <c r="M558" s="568">
        <v>0</v>
      </c>
      <c r="N558" s="567">
        <v>6</v>
      </c>
      <c r="O558" s="631">
        <v>2</v>
      </c>
      <c r="P558" s="568">
        <v>0</v>
      </c>
      <c r="Q558" s="583"/>
      <c r="R558" s="567">
        <v>1</v>
      </c>
      <c r="S558" s="583">
        <v>0.16666666666666666</v>
      </c>
      <c r="T558" s="631">
        <v>1</v>
      </c>
      <c r="U558" s="613">
        <v>0.5</v>
      </c>
    </row>
    <row r="559" spans="1:21" ht="14.4" customHeight="1" x14ac:dyDescent="0.3">
      <c r="A559" s="566">
        <v>50</v>
      </c>
      <c r="B559" s="567" t="s">
        <v>524</v>
      </c>
      <c r="C559" s="567">
        <v>89301502</v>
      </c>
      <c r="D559" s="629" t="s">
        <v>3086</v>
      </c>
      <c r="E559" s="630" t="s">
        <v>1976</v>
      </c>
      <c r="F559" s="567" t="s">
        <v>1961</v>
      </c>
      <c r="G559" s="567" t="s">
        <v>2182</v>
      </c>
      <c r="H559" s="567" t="s">
        <v>523</v>
      </c>
      <c r="I559" s="567" t="s">
        <v>2726</v>
      </c>
      <c r="J559" s="567" t="s">
        <v>2727</v>
      </c>
      <c r="K559" s="567" t="s">
        <v>2728</v>
      </c>
      <c r="L559" s="568">
        <v>0</v>
      </c>
      <c r="M559" s="568">
        <v>0</v>
      </c>
      <c r="N559" s="567">
        <v>8</v>
      </c>
      <c r="O559" s="631">
        <v>1</v>
      </c>
      <c r="P559" s="568">
        <v>0</v>
      </c>
      <c r="Q559" s="583"/>
      <c r="R559" s="567">
        <v>4</v>
      </c>
      <c r="S559" s="583">
        <v>0.5</v>
      </c>
      <c r="T559" s="631">
        <v>0.5</v>
      </c>
      <c r="U559" s="613">
        <v>0.5</v>
      </c>
    </row>
    <row r="560" spans="1:21" ht="14.4" customHeight="1" x14ac:dyDescent="0.3">
      <c r="A560" s="566">
        <v>50</v>
      </c>
      <c r="B560" s="567" t="s">
        <v>524</v>
      </c>
      <c r="C560" s="567">
        <v>89301502</v>
      </c>
      <c r="D560" s="629" t="s">
        <v>3086</v>
      </c>
      <c r="E560" s="630" t="s">
        <v>1976</v>
      </c>
      <c r="F560" s="567" t="s">
        <v>1961</v>
      </c>
      <c r="G560" s="567" t="s">
        <v>2182</v>
      </c>
      <c r="H560" s="567" t="s">
        <v>984</v>
      </c>
      <c r="I560" s="567" t="s">
        <v>1616</v>
      </c>
      <c r="J560" s="567" t="s">
        <v>1048</v>
      </c>
      <c r="K560" s="567" t="s">
        <v>1617</v>
      </c>
      <c r="L560" s="568">
        <v>86.41</v>
      </c>
      <c r="M560" s="568">
        <v>172.82</v>
      </c>
      <c r="N560" s="567">
        <v>2</v>
      </c>
      <c r="O560" s="631">
        <v>0.5</v>
      </c>
      <c r="P560" s="568">
        <v>172.82</v>
      </c>
      <c r="Q560" s="583">
        <v>1</v>
      </c>
      <c r="R560" s="567">
        <v>2</v>
      </c>
      <c r="S560" s="583">
        <v>1</v>
      </c>
      <c r="T560" s="631">
        <v>0.5</v>
      </c>
      <c r="U560" s="613">
        <v>1</v>
      </c>
    </row>
    <row r="561" spans="1:21" ht="14.4" customHeight="1" x14ac:dyDescent="0.3">
      <c r="A561" s="566">
        <v>50</v>
      </c>
      <c r="B561" s="567" t="s">
        <v>524</v>
      </c>
      <c r="C561" s="567">
        <v>89301502</v>
      </c>
      <c r="D561" s="629" t="s">
        <v>3086</v>
      </c>
      <c r="E561" s="630" t="s">
        <v>1976</v>
      </c>
      <c r="F561" s="567" t="s">
        <v>1961</v>
      </c>
      <c r="G561" s="567" t="s">
        <v>2139</v>
      </c>
      <c r="H561" s="567" t="s">
        <v>523</v>
      </c>
      <c r="I561" s="567" t="s">
        <v>2140</v>
      </c>
      <c r="J561" s="567" t="s">
        <v>2141</v>
      </c>
      <c r="K561" s="567" t="s">
        <v>2142</v>
      </c>
      <c r="L561" s="568">
        <v>81.540000000000006</v>
      </c>
      <c r="M561" s="568">
        <v>244.62</v>
      </c>
      <c r="N561" s="567">
        <v>3</v>
      </c>
      <c r="O561" s="631">
        <v>1.5</v>
      </c>
      <c r="P561" s="568">
        <v>81.540000000000006</v>
      </c>
      <c r="Q561" s="583">
        <v>0.33333333333333337</v>
      </c>
      <c r="R561" s="567">
        <v>1</v>
      </c>
      <c r="S561" s="583">
        <v>0.33333333333333331</v>
      </c>
      <c r="T561" s="631">
        <v>0.5</v>
      </c>
      <c r="U561" s="613">
        <v>0.33333333333333331</v>
      </c>
    </row>
    <row r="562" spans="1:21" ht="14.4" customHeight="1" x14ac:dyDescent="0.3">
      <c r="A562" s="566">
        <v>50</v>
      </c>
      <c r="B562" s="567" t="s">
        <v>524</v>
      </c>
      <c r="C562" s="567">
        <v>89301502</v>
      </c>
      <c r="D562" s="629" t="s">
        <v>3086</v>
      </c>
      <c r="E562" s="630" t="s">
        <v>1976</v>
      </c>
      <c r="F562" s="567" t="s">
        <v>1961</v>
      </c>
      <c r="G562" s="567" t="s">
        <v>2094</v>
      </c>
      <c r="H562" s="567" t="s">
        <v>523</v>
      </c>
      <c r="I562" s="567" t="s">
        <v>2143</v>
      </c>
      <c r="J562" s="567" t="s">
        <v>728</v>
      </c>
      <c r="K562" s="567" t="s">
        <v>2144</v>
      </c>
      <c r="L562" s="568">
        <v>83.56</v>
      </c>
      <c r="M562" s="568">
        <v>250.68</v>
      </c>
      <c r="N562" s="567">
        <v>3</v>
      </c>
      <c r="O562" s="631">
        <v>1.5</v>
      </c>
      <c r="P562" s="568"/>
      <c r="Q562" s="583">
        <v>0</v>
      </c>
      <c r="R562" s="567"/>
      <c r="S562" s="583">
        <v>0</v>
      </c>
      <c r="T562" s="631"/>
      <c r="U562" s="613">
        <v>0</v>
      </c>
    </row>
    <row r="563" spans="1:21" ht="14.4" customHeight="1" x14ac:dyDescent="0.3">
      <c r="A563" s="566">
        <v>50</v>
      </c>
      <c r="B563" s="567" t="s">
        <v>524</v>
      </c>
      <c r="C563" s="567">
        <v>89301502</v>
      </c>
      <c r="D563" s="629" t="s">
        <v>3086</v>
      </c>
      <c r="E563" s="630" t="s">
        <v>1976</v>
      </c>
      <c r="F563" s="567" t="s">
        <v>1961</v>
      </c>
      <c r="G563" s="567" t="s">
        <v>2094</v>
      </c>
      <c r="H563" s="567" t="s">
        <v>523</v>
      </c>
      <c r="I563" s="567" t="s">
        <v>2729</v>
      </c>
      <c r="J563" s="567" t="s">
        <v>728</v>
      </c>
      <c r="K563" s="567" t="s">
        <v>2730</v>
      </c>
      <c r="L563" s="568">
        <v>23.4</v>
      </c>
      <c r="M563" s="568">
        <v>46.8</v>
      </c>
      <c r="N563" s="567">
        <v>2</v>
      </c>
      <c r="O563" s="631">
        <v>1</v>
      </c>
      <c r="P563" s="568"/>
      <c r="Q563" s="583">
        <v>0</v>
      </c>
      <c r="R563" s="567"/>
      <c r="S563" s="583">
        <v>0</v>
      </c>
      <c r="T563" s="631"/>
      <c r="U563" s="613">
        <v>0</v>
      </c>
    </row>
    <row r="564" spans="1:21" ht="14.4" customHeight="1" x14ac:dyDescent="0.3">
      <c r="A564" s="566">
        <v>50</v>
      </c>
      <c r="B564" s="567" t="s">
        <v>524</v>
      </c>
      <c r="C564" s="567">
        <v>89301502</v>
      </c>
      <c r="D564" s="629" t="s">
        <v>3086</v>
      </c>
      <c r="E564" s="630" t="s">
        <v>1976</v>
      </c>
      <c r="F564" s="567" t="s">
        <v>1961</v>
      </c>
      <c r="G564" s="567" t="s">
        <v>2094</v>
      </c>
      <c r="H564" s="567" t="s">
        <v>984</v>
      </c>
      <c r="I564" s="567" t="s">
        <v>2731</v>
      </c>
      <c r="J564" s="567" t="s">
        <v>2732</v>
      </c>
      <c r="K564" s="567" t="s">
        <v>2733</v>
      </c>
      <c r="L564" s="568">
        <v>100.04</v>
      </c>
      <c r="M564" s="568">
        <v>200.08</v>
      </c>
      <c r="N564" s="567">
        <v>2</v>
      </c>
      <c r="O564" s="631">
        <v>1</v>
      </c>
      <c r="P564" s="568"/>
      <c r="Q564" s="583">
        <v>0</v>
      </c>
      <c r="R564" s="567"/>
      <c r="S564" s="583">
        <v>0</v>
      </c>
      <c r="T564" s="631"/>
      <c r="U564" s="613">
        <v>0</v>
      </c>
    </row>
    <row r="565" spans="1:21" ht="14.4" customHeight="1" x14ac:dyDescent="0.3">
      <c r="A565" s="566">
        <v>50</v>
      </c>
      <c r="B565" s="567" t="s">
        <v>524</v>
      </c>
      <c r="C565" s="567">
        <v>89301502</v>
      </c>
      <c r="D565" s="629" t="s">
        <v>3086</v>
      </c>
      <c r="E565" s="630" t="s">
        <v>1976</v>
      </c>
      <c r="F565" s="567" t="s">
        <v>1961</v>
      </c>
      <c r="G565" s="567" t="s">
        <v>2094</v>
      </c>
      <c r="H565" s="567" t="s">
        <v>523</v>
      </c>
      <c r="I565" s="567" t="s">
        <v>2734</v>
      </c>
      <c r="J565" s="567" t="s">
        <v>2735</v>
      </c>
      <c r="K565" s="567" t="s">
        <v>2736</v>
      </c>
      <c r="L565" s="568">
        <v>200.07</v>
      </c>
      <c r="M565" s="568">
        <v>1000.35</v>
      </c>
      <c r="N565" s="567">
        <v>5</v>
      </c>
      <c r="O565" s="631">
        <v>3</v>
      </c>
      <c r="P565" s="568">
        <v>600.21</v>
      </c>
      <c r="Q565" s="583">
        <v>0.6</v>
      </c>
      <c r="R565" s="567">
        <v>3</v>
      </c>
      <c r="S565" s="583">
        <v>0.6</v>
      </c>
      <c r="T565" s="631">
        <v>2</v>
      </c>
      <c r="U565" s="613">
        <v>0.66666666666666663</v>
      </c>
    </row>
    <row r="566" spans="1:21" ht="14.4" customHeight="1" x14ac:dyDescent="0.3">
      <c r="A566" s="566">
        <v>50</v>
      </c>
      <c r="B566" s="567" t="s">
        <v>524</v>
      </c>
      <c r="C566" s="567">
        <v>89301502</v>
      </c>
      <c r="D566" s="629" t="s">
        <v>3086</v>
      </c>
      <c r="E566" s="630" t="s">
        <v>1976</v>
      </c>
      <c r="F566" s="567" t="s">
        <v>1961</v>
      </c>
      <c r="G566" s="567" t="s">
        <v>2094</v>
      </c>
      <c r="H566" s="567" t="s">
        <v>523</v>
      </c>
      <c r="I566" s="567" t="s">
        <v>2737</v>
      </c>
      <c r="J566" s="567" t="s">
        <v>2735</v>
      </c>
      <c r="K566" s="567" t="s">
        <v>2347</v>
      </c>
      <c r="L566" s="568">
        <v>60.02</v>
      </c>
      <c r="M566" s="568">
        <v>360.12</v>
      </c>
      <c r="N566" s="567">
        <v>6</v>
      </c>
      <c r="O566" s="631">
        <v>1.5</v>
      </c>
      <c r="P566" s="568">
        <v>120.04</v>
      </c>
      <c r="Q566" s="583">
        <v>0.33333333333333337</v>
      </c>
      <c r="R566" s="567">
        <v>2</v>
      </c>
      <c r="S566" s="583">
        <v>0.33333333333333331</v>
      </c>
      <c r="T566" s="631">
        <v>0.5</v>
      </c>
      <c r="U566" s="613">
        <v>0.33333333333333331</v>
      </c>
    </row>
    <row r="567" spans="1:21" ht="14.4" customHeight="1" x14ac:dyDescent="0.3">
      <c r="A567" s="566">
        <v>50</v>
      </c>
      <c r="B567" s="567" t="s">
        <v>524</v>
      </c>
      <c r="C567" s="567">
        <v>89301502</v>
      </c>
      <c r="D567" s="629" t="s">
        <v>3086</v>
      </c>
      <c r="E567" s="630" t="s">
        <v>1976</v>
      </c>
      <c r="F567" s="567" t="s">
        <v>1961</v>
      </c>
      <c r="G567" s="567" t="s">
        <v>2094</v>
      </c>
      <c r="H567" s="567" t="s">
        <v>523</v>
      </c>
      <c r="I567" s="567" t="s">
        <v>2147</v>
      </c>
      <c r="J567" s="567" t="s">
        <v>596</v>
      </c>
      <c r="K567" s="567" t="s">
        <v>597</v>
      </c>
      <c r="L567" s="568">
        <v>149.62</v>
      </c>
      <c r="M567" s="568">
        <v>299.24</v>
      </c>
      <c r="N567" s="567">
        <v>2</v>
      </c>
      <c r="O567" s="631">
        <v>1</v>
      </c>
      <c r="P567" s="568">
        <v>149.62</v>
      </c>
      <c r="Q567" s="583">
        <v>0.5</v>
      </c>
      <c r="R567" s="567">
        <v>1</v>
      </c>
      <c r="S567" s="583">
        <v>0.5</v>
      </c>
      <c r="T567" s="631">
        <v>0.5</v>
      </c>
      <c r="U567" s="613">
        <v>0.5</v>
      </c>
    </row>
    <row r="568" spans="1:21" ht="14.4" customHeight="1" x14ac:dyDescent="0.3">
      <c r="A568" s="566">
        <v>50</v>
      </c>
      <c r="B568" s="567" t="s">
        <v>524</v>
      </c>
      <c r="C568" s="567">
        <v>89301502</v>
      </c>
      <c r="D568" s="629" t="s">
        <v>3086</v>
      </c>
      <c r="E568" s="630" t="s">
        <v>1976</v>
      </c>
      <c r="F568" s="567" t="s">
        <v>1961</v>
      </c>
      <c r="G568" s="567" t="s">
        <v>2094</v>
      </c>
      <c r="H568" s="567" t="s">
        <v>523</v>
      </c>
      <c r="I568" s="567" t="s">
        <v>2738</v>
      </c>
      <c r="J568" s="567" t="s">
        <v>2739</v>
      </c>
      <c r="K568" s="567" t="s">
        <v>2740</v>
      </c>
      <c r="L568" s="568">
        <v>49.92</v>
      </c>
      <c r="M568" s="568">
        <v>199.68</v>
      </c>
      <c r="N568" s="567">
        <v>4</v>
      </c>
      <c r="O568" s="631">
        <v>1</v>
      </c>
      <c r="P568" s="568"/>
      <c r="Q568" s="583">
        <v>0</v>
      </c>
      <c r="R568" s="567"/>
      <c r="S568" s="583">
        <v>0</v>
      </c>
      <c r="T568" s="631"/>
      <c r="U568" s="613">
        <v>0</v>
      </c>
    </row>
    <row r="569" spans="1:21" ht="14.4" customHeight="1" x14ac:dyDescent="0.3">
      <c r="A569" s="566">
        <v>50</v>
      </c>
      <c r="B569" s="567" t="s">
        <v>524</v>
      </c>
      <c r="C569" s="567">
        <v>89301502</v>
      </c>
      <c r="D569" s="629" t="s">
        <v>3086</v>
      </c>
      <c r="E569" s="630" t="s">
        <v>1976</v>
      </c>
      <c r="F569" s="567" t="s">
        <v>1961</v>
      </c>
      <c r="G569" s="567" t="s">
        <v>2094</v>
      </c>
      <c r="H569" s="567" t="s">
        <v>523</v>
      </c>
      <c r="I569" s="567" t="s">
        <v>2109</v>
      </c>
      <c r="J569" s="567" t="s">
        <v>2096</v>
      </c>
      <c r="K569" s="567" t="s">
        <v>2110</v>
      </c>
      <c r="L569" s="568">
        <v>33.68</v>
      </c>
      <c r="M569" s="568">
        <v>67.36</v>
      </c>
      <c r="N569" s="567">
        <v>2</v>
      </c>
      <c r="O569" s="631">
        <v>0.5</v>
      </c>
      <c r="P569" s="568"/>
      <c r="Q569" s="583">
        <v>0</v>
      </c>
      <c r="R569" s="567"/>
      <c r="S569" s="583">
        <v>0</v>
      </c>
      <c r="T569" s="631"/>
      <c r="U569" s="613">
        <v>0</v>
      </c>
    </row>
    <row r="570" spans="1:21" ht="14.4" customHeight="1" x14ac:dyDescent="0.3">
      <c r="A570" s="566">
        <v>50</v>
      </c>
      <c r="B570" s="567" t="s">
        <v>524</v>
      </c>
      <c r="C570" s="567">
        <v>89301502</v>
      </c>
      <c r="D570" s="629" t="s">
        <v>3086</v>
      </c>
      <c r="E570" s="630" t="s">
        <v>1976</v>
      </c>
      <c r="F570" s="567" t="s">
        <v>1961</v>
      </c>
      <c r="G570" s="567" t="s">
        <v>2094</v>
      </c>
      <c r="H570" s="567" t="s">
        <v>523</v>
      </c>
      <c r="I570" s="567" t="s">
        <v>2095</v>
      </c>
      <c r="J570" s="567" t="s">
        <v>2096</v>
      </c>
      <c r="K570" s="567" t="s">
        <v>2097</v>
      </c>
      <c r="L570" s="568">
        <v>112.27</v>
      </c>
      <c r="M570" s="568">
        <v>112.27</v>
      </c>
      <c r="N570" s="567">
        <v>1</v>
      </c>
      <c r="O570" s="631">
        <v>1</v>
      </c>
      <c r="P570" s="568"/>
      <c r="Q570" s="583">
        <v>0</v>
      </c>
      <c r="R570" s="567"/>
      <c r="S570" s="583">
        <v>0</v>
      </c>
      <c r="T570" s="631"/>
      <c r="U570" s="613">
        <v>0</v>
      </c>
    </row>
    <row r="571" spans="1:21" ht="14.4" customHeight="1" x14ac:dyDescent="0.3">
      <c r="A571" s="566">
        <v>50</v>
      </c>
      <c r="B571" s="567" t="s">
        <v>524</v>
      </c>
      <c r="C571" s="567">
        <v>89301502</v>
      </c>
      <c r="D571" s="629" t="s">
        <v>3086</v>
      </c>
      <c r="E571" s="630" t="s">
        <v>1976</v>
      </c>
      <c r="F571" s="567" t="s">
        <v>1961</v>
      </c>
      <c r="G571" s="567" t="s">
        <v>2741</v>
      </c>
      <c r="H571" s="567" t="s">
        <v>523</v>
      </c>
      <c r="I571" s="567" t="s">
        <v>2742</v>
      </c>
      <c r="J571" s="567" t="s">
        <v>2743</v>
      </c>
      <c r="K571" s="567" t="s">
        <v>2744</v>
      </c>
      <c r="L571" s="568">
        <v>347.08</v>
      </c>
      <c r="M571" s="568">
        <v>347.08</v>
      </c>
      <c r="N571" s="567">
        <v>1</v>
      </c>
      <c r="O571" s="631">
        <v>0.5</v>
      </c>
      <c r="P571" s="568"/>
      <c r="Q571" s="583">
        <v>0</v>
      </c>
      <c r="R571" s="567"/>
      <c r="S571" s="583">
        <v>0</v>
      </c>
      <c r="T571" s="631"/>
      <c r="U571" s="613">
        <v>0</v>
      </c>
    </row>
    <row r="572" spans="1:21" ht="14.4" customHeight="1" x14ac:dyDescent="0.3">
      <c r="A572" s="566">
        <v>50</v>
      </c>
      <c r="B572" s="567" t="s">
        <v>524</v>
      </c>
      <c r="C572" s="567">
        <v>89301502</v>
      </c>
      <c r="D572" s="629" t="s">
        <v>3086</v>
      </c>
      <c r="E572" s="630" t="s">
        <v>1976</v>
      </c>
      <c r="F572" s="567" t="s">
        <v>1961</v>
      </c>
      <c r="G572" s="567" t="s">
        <v>2745</v>
      </c>
      <c r="H572" s="567" t="s">
        <v>523</v>
      </c>
      <c r="I572" s="567" t="s">
        <v>2746</v>
      </c>
      <c r="J572" s="567" t="s">
        <v>2747</v>
      </c>
      <c r="K572" s="567" t="s">
        <v>2748</v>
      </c>
      <c r="L572" s="568">
        <v>479.92</v>
      </c>
      <c r="M572" s="568">
        <v>959.84</v>
      </c>
      <c r="N572" s="567">
        <v>2</v>
      </c>
      <c r="O572" s="631">
        <v>1</v>
      </c>
      <c r="P572" s="568">
        <v>479.92</v>
      </c>
      <c r="Q572" s="583">
        <v>0.5</v>
      </c>
      <c r="R572" s="567">
        <v>1</v>
      </c>
      <c r="S572" s="583">
        <v>0.5</v>
      </c>
      <c r="T572" s="631">
        <v>0.5</v>
      </c>
      <c r="U572" s="613">
        <v>0.5</v>
      </c>
    </row>
    <row r="573" spans="1:21" ht="14.4" customHeight="1" x14ac:dyDescent="0.3">
      <c r="A573" s="566">
        <v>50</v>
      </c>
      <c r="B573" s="567" t="s">
        <v>524</v>
      </c>
      <c r="C573" s="567">
        <v>89301502</v>
      </c>
      <c r="D573" s="629" t="s">
        <v>3086</v>
      </c>
      <c r="E573" s="630" t="s">
        <v>1976</v>
      </c>
      <c r="F573" s="567" t="s">
        <v>1961</v>
      </c>
      <c r="G573" s="567" t="s">
        <v>2111</v>
      </c>
      <c r="H573" s="567" t="s">
        <v>984</v>
      </c>
      <c r="I573" s="567" t="s">
        <v>1635</v>
      </c>
      <c r="J573" s="567" t="s">
        <v>1025</v>
      </c>
      <c r="K573" s="567" t="s">
        <v>1027</v>
      </c>
      <c r="L573" s="568">
        <v>625.29</v>
      </c>
      <c r="M573" s="568">
        <v>625.29</v>
      </c>
      <c r="N573" s="567">
        <v>1</v>
      </c>
      <c r="O573" s="631">
        <v>1</v>
      </c>
      <c r="P573" s="568"/>
      <c r="Q573" s="583">
        <v>0</v>
      </c>
      <c r="R573" s="567"/>
      <c r="S573" s="583">
        <v>0</v>
      </c>
      <c r="T573" s="631"/>
      <c r="U573" s="613">
        <v>0</v>
      </c>
    </row>
    <row r="574" spans="1:21" ht="14.4" customHeight="1" x14ac:dyDescent="0.3">
      <c r="A574" s="566">
        <v>50</v>
      </c>
      <c r="B574" s="567" t="s">
        <v>524</v>
      </c>
      <c r="C574" s="567">
        <v>89301502</v>
      </c>
      <c r="D574" s="629" t="s">
        <v>3086</v>
      </c>
      <c r="E574" s="630" t="s">
        <v>1976</v>
      </c>
      <c r="F574" s="567" t="s">
        <v>1961</v>
      </c>
      <c r="G574" s="567" t="s">
        <v>2111</v>
      </c>
      <c r="H574" s="567" t="s">
        <v>984</v>
      </c>
      <c r="I574" s="567" t="s">
        <v>2749</v>
      </c>
      <c r="J574" s="567" t="s">
        <v>1025</v>
      </c>
      <c r="K574" s="567" t="s">
        <v>2750</v>
      </c>
      <c r="L574" s="568">
        <v>187.59</v>
      </c>
      <c r="M574" s="568">
        <v>562.77</v>
      </c>
      <c r="N574" s="567">
        <v>3</v>
      </c>
      <c r="O574" s="631">
        <v>1</v>
      </c>
      <c r="P574" s="568">
        <v>562.77</v>
      </c>
      <c r="Q574" s="583">
        <v>1</v>
      </c>
      <c r="R574" s="567">
        <v>3</v>
      </c>
      <c r="S574" s="583">
        <v>1</v>
      </c>
      <c r="T574" s="631">
        <v>1</v>
      </c>
      <c r="U574" s="613">
        <v>1</v>
      </c>
    </row>
    <row r="575" spans="1:21" ht="14.4" customHeight="1" x14ac:dyDescent="0.3">
      <c r="A575" s="566">
        <v>50</v>
      </c>
      <c r="B575" s="567" t="s">
        <v>524</v>
      </c>
      <c r="C575" s="567">
        <v>89301502</v>
      </c>
      <c r="D575" s="629" t="s">
        <v>3086</v>
      </c>
      <c r="E575" s="630" t="s">
        <v>1976</v>
      </c>
      <c r="F575" s="567" t="s">
        <v>1961</v>
      </c>
      <c r="G575" s="567" t="s">
        <v>2111</v>
      </c>
      <c r="H575" s="567" t="s">
        <v>984</v>
      </c>
      <c r="I575" s="567" t="s">
        <v>1639</v>
      </c>
      <c r="J575" s="567" t="s">
        <v>989</v>
      </c>
      <c r="K575" s="567" t="s">
        <v>1028</v>
      </c>
      <c r="L575" s="568">
        <v>1749.69</v>
      </c>
      <c r="M575" s="568">
        <v>3499.38</v>
      </c>
      <c r="N575" s="567">
        <v>2</v>
      </c>
      <c r="O575" s="631">
        <v>1.5</v>
      </c>
      <c r="P575" s="568">
        <v>3499.38</v>
      </c>
      <c r="Q575" s="583">
        <v>1</v>
      </c>
      <c r="R575" s="567">
        <v>2</v>
      </c>
      <c r="S575" s="583">
        <v>1</v>
      </c>
      <c r="T575" s="631">
        <v>1.5</v>
      </c>
      <c r="U575" s="613">
        <v>1</v>
      </c>
    </row>
    <row r="576" spans="1:21" ht="14.4" customHeight="1" x14ac:dyDescent="0.3">
      <c r="A576" s="566">
        <v>50</v>
      </c>
      <c r="B576" s="567" t="s">
        <v>524</v>
      </c>
      <c r="C576" s="567">
        <v>89301502</v>
      </c>
      <c r="D576" s="629" t="s">
        <v>3086</v>
      </c>
      <c r="E576" s="630" t="s">
        <v>1976</v>
      </c>
      <c r="F576" s="567" t="s">
        <v>1961</v>
      </c>
      <c r="G576" s="567" t="s">
        <v>2111</v>
      </c>
      <c r="H576" s="567" t="s">
        <v>984</v>
      </c>
      <c r="I576" s="567" t="s">
        <v>1641</v>
      </c>
      <c r="J576" s="567" t="s">
        <v>989</v>
      </c>
      <c r="K576" s="567" t="s">
        <v>1029</v>
      </c>
      <c r="L576" s="568">
        <v>2332.92</v>
      </c>
      <c r="M576" s="568">
        <v>2332.92</v>
      </c>
      <c r="N576" s="567">
        <v>1</v>
      </c>
      <c r="O576" s="631">
        <v>1</v>
      </c>
      <c r="P576" s="568">
        <v>2332.92</v>
      </c>
      <c r="Q576" s="583">
        <v>1</v>
      </c>
      <c r="R576" s="567">
        <v>1</v>
      </c>
      <c r="S576" s="583">
        <v>1</v>
      </c>
      <c r="T576" s="631">
        <v>1</v>
      </c>
      <c r="U576" s="613">
        <v>1</v>
      </c>
    </row>
    <row r="577" spans="1:21" ht="14.4" customHeight="1" x14ac:dyDescent="0.3">
      <c r="A577" s="566">
        <v>50</v>
      </c>
      <c r="B577" s="567" t="s">
        <v>524</v>
      </c>
      <c r="C577" s="567">
        <v>89301502</v>
      </c>
      <c r="D577" s="629" t="s">
        <v>3086</v>
      </c>
      <c r="E577" s="630" t="s">
        <v>1976</v>
      </c>
      <c r="F577" s="567" t="s">
        <v>1961</v>
      </c>
      <c r="G577" s="567" t="s">
        <v>2111</v>
      </c>
      <c r="H577" s="567" t="s">
        <v>984</v>
      </c>
      <c r="I577" s="567" t="s">
        <v>1642</v>
      </c>
      <c r="J577" s="567" t="s">
        <v>989</v>
      </c>
      <c r="K577" s="567" t="s">
        <v>1030</v>
      </c>
      <c r="L577" s="568">
        <v>2916.16</v>
      </c>
      <c r="M577" s="568">
        <v>8748.48</v>
      </c>
      <c r="N577" s="567">
        <v>3</v>
      </c>
      <c r="O577" s="631">
        <v>2</v>
      </c>
      <c r="P577" s="568">
        <v>8748.48</v>
      </c>
      <c r="Q577" s="583">
        <v>1</v>
      </c>
      <c r="R577" s="567">
        <v>3</v>
      </c>
      <c r="S577" s="583">
        <v>1</v>
      </c>
      <c r="T577" s="631">
        <v>2</v>
      </c>
      <c r="U577" s="613">
        <v>1</v>
      </c>
    </row>
    <row r="578" spans="1:21" ht="14.4" customHeight="1" x14ac:dyDescent="0.3">
      <c r="A578" s="566">
        <v>50</v>
      </c>
      <c r="B578" s="567" t="s">
        <v>524</v>
      </c>
      <c r="C578" s="567">
        <v>89301502</v>
      </c>
      <c r="D578" s="629" t="s">
        <v>3086</v>
      </c>
      <c r="E578" s="630" t="s">
        <v>1976</v>
      </c>
      <c r="F578" s="567" t="s">
        <v>1961</v>
      </c>
      <c r="G578" s="567" t="s">
        <v>2751</v>
      </c>
      <c r="H578" s="567" t="s">
        <v>523</v>
      </c>
      <c r="I578" s="567" t="s">
        <v>2752</v>
      </c>
      <c r="J578" s="567" t="s">
        <v>2753</v>
      </c>
      <c r="K578" s="567" t="s">
        <v>597</v>
      </c>
      <c r="L578" s="568">
        <v>140.59</v>
      </c>
      <c r="M578" s="568">
        <v>281.18</v>
      </c>
      <c r="N578" s="567">
        <v>2</v>
      </c>
      <c r="O578" s="631">
        <v>0.5</v>
      </c>
      <c r="P578" s="568"/>
      <c r="Q578" s="583">
        <v>0</v>
      </c>
      <c r="R578" s="567"/>
      <c r="S578" s="583">
        <v>0</v>
      </c>
      <c r="T578" s="631"/>
      <c r="U578" s="613">
        <v>0</v>
      </c>
    </row>
    <row r="579" spans="1:21" ht="14.4" customHeight="1" x14ac:dyDescent="0.3">
      <c r="A579" s="566">
        <v>50</v>
      </c>
      <c r="B579" s="567" t="s">
        <v>524</v>
      </c>
      <c r="C579" s="567">
        <v>89301502</v>
      </c>
      <c r="D579" s="629" t="s">
        <v>3086</v>
      </c>
      <c r="E579" s="630" t="s">
        <v>1976</v>
      </c>
      <c r="F579" s="567" t="s">
        <v>1961</v>
      </c>
      <c r="G579" s="567" t="s">
        <v>2582</v>
      </c>
      <c r="H579" s="567" t="s">
        <v>984</v>
      </c>
      <c r="I579" s="567" t="s">
        <v>2754</v>
      </c>
      <c r="J579" s="567" t="s">
        <v>2755</v>
      </c>
      <c r="K579" s="567" t="s">
        <v>2033</v>
      </c>
      <c r="L579" s="568">
        <v>96.63</v>
      </c>
      <c r="M579" s="568">
        <v>193.26</v>
      </c>
      <c r="N579" s="567">
        <v>2</v>
      </c>
      <c r="O579" s="631">
        <v>0.5</v>
      </c>
      <c r="P579" s="568">
        <v>193.26</v>
      </c>
      <c r="Q579" s="583">
        <v>1</v>
      </c>
      <c r="R579" s="567">
        <v>2</v>
      </c>
      <c r="S579" s="583">
        <v>1</v>
      </c>
      <c r="T579" s="631">
        <v>0.5</v>
      </c>
      <c r="U579" s="613">
        <v>1</v>
      </c>
    </row>
    <row r="580" spans="1:21" ht="14.4" customHeight="1" x14ac:dyDescent="0.3">
      <c r="A580" s="566">
        <v>50</v>
      </c>
      <c r="B580" s="567" t="s">
        <v>524</v>
      </c>
      <c r="C580" s="567">
        <v>89301502</v>
      </c>
      <c r="D580" s="629" t="s">
        <v>3086</v>
      </c>
      <c r="E580" s="630" t="s">
        <v>1976</v>
      </c>
      <c r="F580" s="567" t="s">
        <v>1961</v>
      </c>
      <c r="G580" s="567" t="s">
        <v>2582</v>
      </c>
      <c r="H580" s="567" t="s">
        <v>523</v>
      </c>
      <c r="I580" s="567" t="s">
        <v>2756</v>
      </c>
      <c r="J580" s="567" t="s">
        <v>2755</v>
      </c>
      <c r="K580" s="567" t="s">
        <v>2757</v>
      </c>
      <c r="L580" s="568">
        <v>96.63</v>
      </c>
      <c r="M580" s="568">
        <v>289.89</v>
      </c>
      <c r="N580" s="567">
        <v>3</v>
      </c>
      <c r="O580" s="631">
        <v>0.5</v>
      </c>
      <c r="P580" s="568">
        <v>289.89</v>
      </c>
      <c r="Q580" s="583">
        <v>1</v>
      </c>
      <c r="R580" s="567">
        <v>3</v>
      </c>
      <c r="S580" s="583">
        <v>1</v>
      </c>
      <c r="T580" s="631">
        <v>0.5</v>
      </c>
      <c r="U580" s="613">
        <v>1</v>
      </c>
    </row>
    <row r="581" spans="1:21" ht="14.4" customHeight="1" x14ac:dyDescent="0.3">
      <c r="A581" s="566">
        <v>50</v>
      </c>
      <c r="B581" s="567" t="s">
        <v>524</v>
      </c>
      <c r="C581" s="567">
        <v>89301502</v>
      </c>
      <c r="D581" s="629" t="s">
        <v>3086</v>
      </c>
      <c r="E581" s="630" t="s">
        <v>1976</v>
      </c>
      <c r="F581" s="567" t="s">
        <v>1961</v>
      </c>
      <c r="G581" s="567" t="s">
        <v>2582</v>
      </c>
      <c r="H581" s="567" t="s">
        <v>523</v>
      </c>
      <c r="I581" s="567" t="s">
        <v>2758</v>
      </c>
      <c r="J581" s="567" t="s">
        <v>2759</v>
      </c>
      <c r="K581" s="567" t="s">
        <v>2760</v>
      </c>
      <c r="L581" s="568">
        <v>96.63</v>
      </c>
      <c r="M581" s="568">
        <v>386.52</v>
      </c>
      <c r="N581" s="567">
        <v>4</v>
      </c>
      <c r="O581" s="631">
        <v>1.5</v>
      </c>
      <c r="P581" s="568">
        <v>193.26</v>
      </c>
      <c r="Q581" s="583">
        <v>0.5</v>
      </c>
      <c r="R581" s="567">
        <v>2</v>
      </c>
      <c r="S581" s="583">
        <v>0.5</v>
      </c>
      <c r="T581" s="631">
        <v>1</v>
      </c>
      <c r="U581" s="613">
        <v>0.66666666666666663</v>
      </c>
    </row>
    <row r="582" spans="1:21" ht="14.4" customHeight="1" x14ac:dyDescent="0.3">
      <c r="A582" s="566">
        <v>50</v>
      </c>
      <c r="B582" s="567" t="s">
        <v>524</v>
      </c>
      <c r="C582" s="567">
        <v>89301502</v>
      </c>
      <c r="D582" s="629" t="s">
        <v>3086</v>
      </c>
      <c r="E582" s="630" t="s">
        <v>1976</v>
      </c>
      <c r="F582" s="567" t="s">
        <v>1961</v>
      </c>
      <c r="G582" s="567" t="s">
        <v>2761</v>
      </c>
      <c r="H582" s="567" t="s">
        <v>523</v>
      </c>
      <c r="I582" s="567" t="s">
        <v>2762</v>
      </c>
      <c r="J582" s="567" t="s">
        <v>2763</v>
      </c>
      <c r="K582" s="567" t="s">
        <v>2072</v>
      </c>
      <c r="L582" s="568">
        <v>153.52000000000001</v>
      </c>
      <c r="M582" s="568">
        <v>614.08000000000004</v>
      </c>
      <c r="N582" s="567">
        <v>4</v>
      </c>
      <c r="O582" s="631">
        <v>1</v>
      </c>
      <c r="P582" s="568">
        <v>307.04000000000002</v>
      </c>
      <c r="Q582" s="583">
        <v>0.5</v>
      </c>
      <c r="R582" s="567">
        <v>2</v>
      </c>
      <c r="S582" s="583">
        <v>0.5</v>
      </c>
      <c r="T582" s="631">
        <v>0.5</v>
      </c>
      <c r="U582" s="613">
        <v>0.5</v>
      </c>
    </row>
    <row r="583" spans="1:21" ht="14.4" customHeight="1" x14ac:dyDescent="0.3">
      <c r="A583" s="566">
        <v>50</v>
      </c>
      <c r="B583" s="567" t="s">
        <v>524</v>
      </c>
      <c r="C583" s="567">
        <v>89301502</v>
      </c>
      <c r="D583" s="629" t="s">
        <v>3086</v>
      </c>
      <c r="E583" s="630" t="s">
        <v>1976</v>
      </c>
      <c r="F583" s="567" t="s">
        <v>1961</v>
      </c>
      <c r="G583" s="567" t="s">
        <v>2764</v>
      </c>
      <c r="H583" s="567" t="s">
        <v>523</v>
      </c>
      <c r="I583" s="567" t="s">
        <v>2765</v>
      </c>
      <c r="J583" s="567" t="s">
        <v>715</v>
      </c>
      <c r="K583" s="567" t="s">
        <v>716</v>
      </c>
      <c r="L583" s="568">
        <v>0</v>
      </c>
      <c r="M583" s="568">
        <v>0</v>
      </c>
      <c r="N583" s="567">
        <v>2</v>
      </c>
      <c r="O583" s="631">
        <v>1</v>
      </c>
      <c r="P583" s="568"/>
      <c r="Q583" s="583"/>
      <c r="R583" s="567"/>
      <c r="S583" s="583">
        <v>0</v>
      </c>
      <c r="T583" s="631"/>
      <c r="U583" s="613">
        <v>0</v>
      </c>
    </row>
    <row r="584" spans="1:21" ht="14.4" customHeight="1" x14ac:dyDescent="0.3">
      <c r="A584" s="566">
        <v>50</v>
      </c>
      <c r="B584" s="567" t="s">
        <v>524</v>
      </c>
      <c r="C584" s="567">
        <v>89301502</v>
      </c>
      <c r="D584" s="629" t="s">
        <v>3086</v>
      </c>
      <c r="E584" s="630" t="s">
        <v>1976</v>
      </c>
      <c r="F584" s="567" t="s">
        <v>1961</v>
      </c>
      <c r="G584" s="567" t="s">
        <v>2764</v>
      </c>
      <c r="H584" s="567" t="s">
        <v>523</v>
      </c>
      <c r="I584" s="567" t="s">
        <v>2766</v>
      </c>
      <c r="J584" s="567" t="s">
        <v>2767</v>
      </c>
      <c r="K584" s="567" t="s">
        <v>2768</v>
      </c>
      <c r="L584" s="568">
        <v>680.29</v>
      </c>
      <c r="M584" s="568">
        <v>680.29</v>
      </c>
      <c r="N584" s="567">
        <v>1</v>
      </c>
      <c r="O584" s="631">
        <v>0.5</v>
      </c>
      <c r="P584" s="568"/>
      <c r="Q584" s="583">
        <v>0</v>
      </c>
      <c r="R584" s="567"/>
      <c r="S584" s="583">
        <v>0</v>
      </c>
      <c r="T584" s="631"/>
      <c r="U584" s="613">
        <v>0</v>
      </c>
    </row>
    <row r="585" spans="1:21" ht="14.4" customHeight="1" x14ac:dyDescent="0.3">
      <c r="A585" s="566">
        <v>50</v>
      </c>
      <c r="B585" s="567" t="s">
        <v>524</v>
      </c>
      <c r="C585" s="567">
        <v>89301502</v>
      </c>
      <c r="D585" s="629" t="s">
        <v>3086</v>
      </c>
      <c r="E585" s="630" t="s">
        <v>1976</v>
      </c>
      <c r="F585" s="567" t="s">
        <v>1961</v>
      </c>
      <c r="G585" s="567" t="s">
        <v>2764</v>
      </c>
      <c r="H585" s="567" t="s">
        <v>523</v>
      </c>
      <c r="I585" s="567" t="s">
        <v>2769</v>
      </c>
      <c r="J585" s="567" t="s">
        <v>2770</v>
      </c>
      <c r="K585" s="567" t="s">
        <v>716</v>
      </c>
      <c r="L585" s="568">
        <v>612.26</v>
      </c>
      <c r="M585" s="568">
        <v>1224.52</v>
      </c>
      <c r="N585" s="567">
        <v>2</v>
      </c>
      <c r="O585" s="631">
        <v>1</v>
      </c>
      <c r="P585" s="568"/>
      <c r="Q585" s="583">
        <v>0</v>
      </c>
      <c r="R585" s="567"/>
      <c r="S585" s="583">
        <v>0</v>
      </c>
      <c r="T585" s="631"/>
      <c r="U585" s="613">
        <v>0</v>
      </c>
    </row>
    <row r="586" spans="1:21" ht="14.4" customHeight="1" x14ac:dyDescent="0.3">
      <c r="A586" s="566">
        <v>50</v>
      </c>
      <c r="B586" s="567" t="s">
        <v>524</v>
      </c>
      <c r="C586" s="567">
        <v>89301502</v>
      </c>
      <c r="D586" s="629" t="s">
        <v>3086</v>
      </c>
      <c r="E586" s="630" t="s">
        <v>1976</v>
      </c>
      <c r="F586" s="567" t="s">
        <v>1961</v>
      </c>
      <c r="G586" s="567" t="s">
        <v>2764</v>
      </c>
      <c r="H586" s="567" t="s">
        <v>523</v>
      </c>
      <c r="I586" s="567" t="s">
        <v>1578</v>
      </c>
      <c r="J586" s="567" t="s">
        <v>715</v>
      </c>
      <c r="K586" s="567" t="s">
        <v>716</v>
      </c>
      <c r="L586" s="568">
        <v>612.26</v>
      </c>
      <c r="M586" s="568">
        <v>8571.6400000000012</v>
      </c>
      <c r="N586" s="567">
        <v>14</v>
      </c>
      <c r="O586" s="631">
        <v>7</v>
      </c>
      <c r="P586" s="568">
        <v>1224.52</v>
      </c>
      <c r="Q586" s="583">
        <v>0.14285714285714282</v>
      </c>
      <c r="R586" s="567">
        <v>2</v>
      </c>
      <c r="S586" s="583">
        <v>0.14285714285714285</v>
      </c>
      <c r="T586" s="631">
        <v>0.5</v>
      </c>
      <c r="U586" s="613">
        <v>7.1428571428571425E-2</v>
      </c>
    </row>
    <row r="587" spans="1:21" ht="14.4" customHeight="1" x14ac:dyDescent="0.3">
      <c r="A587" s="566">
        <v>50</v>
      </c>
      <c r="B587" s="567" t="s">
        <v>524</v>
      </c>
      <c r="C587" s="567">
        <v>89301502</v>
      </c>
      <c r="D587" s="629" t="s">
        <v>3086</v>
      </c>
      <c r="E587" s="630" t="s">
        <v>1976</v>
      </c>
      <c r="F587" s="567" t="s">
        <v>1961</v>
      </c>
      <c r="G587" s="567" t="s">
        <v>2040</v>
      </c>
      <c r="H587" s="567" t="s">
        <v>523</v>
      </c>
      <c r="I587" s="567" t="s">
        <v>2771</v>
      </c>
      <c r="J587" s="567" t="s">
        <v>2772</v>
      </c>
      <c r="K587" s="567" t="s">
        <v>1097</v>
      </c>
      <c r="L587" s="568">
        <v>640.87</v>
      </c>
      <c r="M587" s="568">
        <v>8331.31</v>
      </c>
      <c r="N587" s="567">
        <v>13</v>
      </c>
      <c r="O587" s="631">
        <v>8</v>
      </c>
      <c r="P587" s="568">
        <v>640.87</v>
      </c>
      <c r="Q587" s="583">
        <v>7.6923076923076927E-2</v>
      </c>
      <c r="R587" s="567">
        <v>1</v>
      </c>
      <c r="S587" s="583">
        <v>7.6923076923076927E-2</v>
      </c>
      <c r="T587" s="631">
        <v>0.5</v>
      </c>
      <c r="U587" s="613">
        <v>6.25E-2</v>
      </c>
    </row>
    <row r="588" spans="1:21" ht="14.4" customHeight="1" x14ac:dyDescent="0.3">
      <c r="A588" s="566">
        <v>50</v>
      </c>
      <c r="B588" s="567" t="s">
        <v>524</v>
      </c>
      <c r="C588" s="567">
        <v>89301502</v>
      </c>
      <c r="D588" s="629" t="s">
        <v>3086</v>
      </c>
      <c r="E588" s="630" t="s">
        <v>1976</v>
      </c>
      <c r="F588" s="567" t="s">
        <v>1961</v>
      </c>
      <c r="G588" s="567" t="s">
        <v>2287</v>
      </c>
      <c r="H588" s="567" t="s">
        <v>523</v>
      </c>
      <c r="I588" s="567" t="s">
        <v>2773</v>
      </c>
      <c r="J588" s="567" t="s">
        <v>2774</v>
      </c>
      <c r="K588" s="567" t="s">
        <v>2775</v>
      </c>
      <c r="L588" s="568">
        <v>169</v>
      </c>
      <c r="M588" s="568">
        <v>676</v>
      </c>
      <c r="N588" s="567">
        <v>4</v>
      </c>
      <c r="O588" s="631">
        <v>1</v>
      </c>
      <c r="P588" s="568"/>
      <c r="Q588" s="583">
        <v>0</v>
      </c>
      <c r="R588" s="567"/>
      <c r="S588" s="583">
        <v>0</v>
      </c>
      <c r="T588" s="631"/>
      <c r="U588" s="613">
        <v>0</v>
      </c>
    </row>
    <row r="589" spans="1:21" ht="14.4" customHeight="1" x14ac:dyDescent="0.3">
      <c r="A589" s="566">
        <v>50</v>
      </c>
      <c r="B589" s="567" t="s">
        <v>524</v>
      </c>
      <c r="C589" s="567">
        <v>89301502</v>
      </c>
      <c r="D589" s="629" t="s">
        <v>3086</v>
      </c>
      <c r="E589" s="630" t="s">
        <v>1976</v>
      </c>
      <c r="F589" s="567" t="s">
        <v>1961</v>
      </c>
      <c r="G589" s="567" t="s">
        <v>2046</v>
      </c>
      <c r="H589" s="567" t="s">
        <v>523</v>
      </c>
      <c r="I589" s="567" t="s">
        <v>1688</v>
      </c>
      <c r="J589" s="567" t="s">
        <v>575</v>
      </c>
      <c r="K589" s="567" t="s">
        <v>551</v>
      </c>
      <c r="L589" s="568">
        <v>101.15</v>
      </c>
      <c r="M589" s="568">
        <v>202.3</v>
      </c>
      <c r="N589" s="567">
        <v>2</v>
      </c>
      <c r="O589" s="631">
        <v>0.5</v>
      </c>
      <c r="P589" s="568">
        <v>202.3</v>
      </c>
      <c r="Q589" s="583">
        <v>1</v>
      </c>
      <c r="R589" s="567">
        <v>2</v>
      </c>
      <c r="S589" s="583">
        <v>1</v>
      </c>
      <c r="T589" s="631">
        <v>0.5</v>
      </c>
      <c r="U589" s="613">
        <v>1</v>
      </c>
    </row>
    <row r="590" spans="1:21" ht="14.4" customHeight="1" x14ac:dyDescent="0.3">
      <c r="A590" s="566">
        <v>50</v>
      </c>
      <c r="B590" s="567" t="s">
        <v>524</v>
      </c>
      <c r="C590" s="567">
        <v>89301502</v>
      </c>
      <c r="D590" s="629" t="s">
        <v>3086</v>
      </c>
      <c r="E590" s="630" t="s">
        <v>1976</v>
      </c>
      <c r="F590" s="567" t="s">
        <v>1961</v>
      </c>
      <c r="G590" s="567" t="s">
        <v>2046</v>
      </c>
      <c r="H590" s="567" t="s">
        <v>523</v>
      </c>
      <c r="I590" s="567" t="s">
        <v>1689</v>
      </c>
      <c r="J590" s="567" t="s">
        <v>575</v>
      </c>
      <c r="K590" s="567" t="s">
        <v>580</v>
      </c>
      <c r="L590" s="568">
        <v>303.45999999999998</v>
      </c>
      <c r="M590" s="568">
        <v>1213.8399999999999</v>
      </c>
      <c r="N590" s="567">
        <v>4</v>
      </c>
      <c r="O590" s="631">
        <v>3</v>
      </c>
      <c r="P590" s="568">
        <v>910.37999999999988</v>
      </c>
      <c r="Q590" s="583">
        <v>0.75</v>
      </c>
      <c r="R590" s="567">
        <v>3</v>
      </c>
      <c r="S590" s="583">
        <v>0.75</v>
      </c>
      <c r="T590" s="631">
        <v>2.5</v>
      </c>
      <c r="U590" s="613">
        <v>0.83333333333333337</v>
      </c>
    </row>
    <row r="591" spans="1:21" ht="14.4" customHeight="1" x14ac:dyDescent="0.3">
      <c r="A591" s="566">
        <v>50</v>
      </c>
      <c r="B591" s="567" t="s">
        <v>524</v>
      </c>
      <c r="C591" s="567">
        <v>89301502</v>
      </c>
      <c r="D591" s="629" t="s">
        <v>3086</v>
      </c>
      <c r="E591" s="630" t="s">
        <v>1976</v>
      </c>
      <c r="F591" s="567" t="s">
        <v>1961</v>
      </c>
      <c r="G591" s="567" t="s">
        <v>2046</v>
      </c>
      <c r="H591" s="567" t="s">
        <v>523</v>
      </c>
      <c r="I591" s="567" t="s">
        <v>1690</v>
      </c>
      <c r="J591" s="567" t="s">
        <v>578</v>
      </c>
      <c r="K591" s="567" t="s">
        <v>1691</v>
      </c>
      <c r="L591" s="568">
        <v>404.5</v>
      </c>
      <c r="M591" s="568">
        <v>809</v>
      </c>
      <c r="N591" s="567">
        <v>2</v>
      </c>
      <c r="O591" s="631">
        <v>1</v>
      </c>
      <c r="P591" s="568">
        <v>404.5</v>
      </c>
      <c r="Q591" s="583">
        <v>0.5</v>
      </c>
      <c r="R591" s="567">
        <v>1</v>
      </c>
      <c r="S591" s="583">
        <v>0.5</v>
      </c>
      <c r="T591" s="631">
        <v>0.5</v>
      </c>
      <c r="U591" s="613">
        <v>0.5</v>
      </c>
    </row>
    <row r="592" spans="1:21" ht="14.4" customHeight="1" x14ac:dyDescent="0.3">
      <c r="A592" s="566">
        <v>50</v>
      </c>
      <c r="B592" s="567" t="s">
        <v>524</v>
      </c>
      <c r="C592" s="567">
        <v>89301502</v>
      </c>
      <c r="D592" s="629" t="s">
        <v>3086</v>
      </c>
      <c r="E592" s="630" t="s">
        <v>1976</v>
      </c>
      <c r="F592" s="567" t="s">
        <v>1961</v>
      </c>
      <c r="G592" s="567" t="s">
        <v>2046</v>
      </c>
      <c r="H592" s="567" t="s">
        <v>984</v>
      </c>
      <c r="I592" s="567" t="s">
        <v>2776</v>
      </c>
      <c r="J592" s="567" t="s">
        <v>1103</v>
      </c>
      <c r="K592" s="567" t="s">
        <v>2777</v>
      </c>
      <c r="L592" s="568">
        <v>337.17</v>
      </c>
      <c r="M592" s="568">
        <v>337.17</v>
      </c>
      <c r="N592" s="567">
        <v>1</v>
      </c>
      <c r="O592" s="631">
        <v>1</v>
      </c>
      <c r="P592" s="568">
        <v>337.17</v>
      </c>
      <c r="Q592" s="583">
        <v>1</v>
      </c>
      <c r="R592" s="567">
        <v>1</v>
      </c>
      <c r="S592" s="583">
        <v>1</v>
      </c>
      <c r="T592" s="631">
        <v>1</v>
      </c>
      <c r="U592" s="613">
        <v>1</v>
      </c>
    </row>
    <row r="593" spans="1:21" ht="14.4" customHeight="1" x14ac:dyDescent="0.3">
      <c r="A593" s="566">
        <v>50</v>
      </c>
      <c r="B593" s="567" t="s">
        <v>524</v>
      </c>
      <c r="C593" s="567">
        <v>89301502</v>
      </c>
      <c r="D593" s="629" t="s">
        <v>3086</v>
      </c>
      <c r="E593" s="630" t="s">
        <v>1976</v>
      </c>
      <c r="F593" s="567" t="s">
        <v>1961</v>
      </c>
      <c r="G593" s="567" t="s">
        <v>2046</v>
      </c>
      <c r="H593" s="567" t="s">
        <v>984</v>
      </c>
      <c r="I593" s="567" t="s">
        <v>2778</v>
      </c>
      <c r="J593" s="567" t="s">
        <v>2779</v>
      </c>
      <c r="K593" s="567" t="s">
        <v>2780</v>
      </c>
      <c r="L593" s="568">
        <v>449.57</v>
      </c>
      <c r="M593" s="568">
        <v>1798.28</v>
      </c>
      <c r="N593" s="567">
        <v>4</v>
      </c>
      <c r="O593" s="631">
        <v>2</v>
      </c>
      <c r="P593" s="568"/>
      <c r="Q593" s="583">
        <v>0</v>
      </c>
      <c r="R593" s="567"/>
      <c r="S593" s="583">
        <v>0</v>
      </c>
      <c r="T593" s="631"/>
      <c r="U593" s="613">
        <v>0</v>
      </c>
    </row>
    <row r="594" spans="1:21" ht="14.4" customHeight="1" x14ac:dyDescent="0.3">
      <c r="A594" s="566">
        <v>50</v>
      </c>
      <c r="B594" s="567" t="s">
        <v>524</v>
      </c>
      <c r="C594" s="567">
        <v>89301502</v>
      </c>
      <c r="D594" s="629" t="s">
        <v>3086</v>
      </c>
      <c r="E594" s="630" t="s">
        <v>1976</v>
      </c>
      <c r="F594" s="567" t="s">
        <v>1961</v>
      </c>
      <c r="G594" s="567" t="s">
        <v>2046</v>
      </c>
      <c r="H594" s="567" t="s">
        <v>523</v>
      </c>
      <c r="I594" s="567" t="s">
        <v>2781</v>
      </c>
      <c r="J594" s="567" t="s">
        <v>2782</v>
      </c>
      <c r="K594" s="567" t="s">
        <v>2783</v>
      </c>
      <c r="L594" s="568">
        <v>303.45999999999998</v>
      </c>
      <c r="M594" s="568">
        <v>606.91999999999996</v>
      </c>
      <c r="N594" s="567">
        <v>2</v>
      </c>
      <c r="O594" s="631">
        <v>1</v>
      </c>
      <c r="P594" s="568"/>
      <c r="Q594" s="583">
        <v>0</v>
      </c>
      <c r="R594" s="567"/>
      <c r="S594" s="583">
        <v>0</v>
      </c>
      <c r="T594" s="631"/>
      <c r="U594" s="613">
        <v>0</v>
      </c>
    </row>
    <row r="595" spans="1:21" ht="14.4" customHeight="1" x14ac:dyDescent="0.3">
      <c r="A595" s="566">
        <v>50</v>
      </c>
      <c r="B595" s="567" t="s">
        <v>524</v>
      </c>
      <c r="C595" s="567">
        <v>89301502</v>
      </c>
      <c r="D595" s="629" t="s">
        <v>3086</v>
      </c>
      <c r="E595" s="630" t="s">
        <v>1976</v>
      </c>
      <c r="F595" s="567" t="s">
        <v>1961</v>
      </c>
      <c r="G595" s="567" t="s">
        <v>2149</v>
      </c>
      <c r="H595" s="567" t="s">
        <v>523</v>
      </c>
      <c r="I595" s="567" t="s">
        <v>2784</v>
      </c>
      <c r="J595" s="567" t="s">
        <v>2785</v>
      </c>
      <c r="K595" s="567" t="s">
        <v>2467</v>
      </c>
      <c r="L595" s="568">
        <v>581.91999999999996</v>
      </c>
      <c r="M595" s="568">
        <v>1745.7599999999998</v>
      </c>
      <c r="N595" s="567">
        <v>3</v>
      </c>
      <c r="O595" s="631">
        <v>2</v>
      </c>
      <c r="P595" s="568">
        <v>1745.7599999999998</v>
      </c>
      <c r="Q595" s="583">
        <v>1</v>
      </c>
      <c r="R595" s="567">
        <v>3</v>
      </c>
      <c r="S595" s="583">
        <v>1</v>
      </c>
      <c r="T595" s="631">
        <v>2</v>
      </c>
      <c r="U595" s="613">
        <v>1</v>
      </c>
    </row>
    <row r="596" spans="1:21" ht="14.4" customHeight="1" x14ac:dyDescent="0.3">
      <c r="A596" s="566">
        <v>50</v>
      </c>
      <c r="B596" s="567" t="s">
        <v>524</v>
      </c>
      <c r="C596" s="567">
        <v>89301502</v>
      </c>
      <c r="D596" s="629" t="s">
        <v>3086</v>
      </c>
      <c r="E596" s="630" t="s">
        <v>1976</v>
      </c>
      <c r="F596" s="567" t="s">
        <v>1961</v>
      </c>
      <c r="G596" s="567" t="s">
        <v>2149</v>
      </c>
      <c r="H596" s="567" t="s">
        <v>523</v>
      </c>
      <c r="I596" s="567" t="s">
        <v>2466</v>
      </c>
      <c r="J596" s="567" t="s">
        <v>2153</v>
      </c>
      <c r="K596" s="567" t="s">
        <v>2467</v>
      </c>
      <c r="L596" s="568">
        <v>642.23</v>
      </c>
      <c r="M596" s="568">
        <v>3853.38</v>
      </c>
      <c r="N596" s="567">
        <v>6</v>
      </c>
      <c r="O596" s="631">
        <v>4</v>
      </c>
      <c r="P596" s="568">
        <v>1926.69</v>
      </c>
      <c r="Q596" s="583">
        <v>0.5</v>
      </c>
      <c r="R596" s="567">
        <v>3</v>
      </c>
      <c r="S596" s="583">
        <v>0.5</v>
      </c>
      <c r="T596" s="631">
        <v>1.5</v>
      </c>
      <c r="U596" s="613">
        <v>0.375</v>
      </c>
    </row>
    <row r="597" spans="1:21" ht="14.4" customHeight="1" x14ac:dyDescent="0.3">
      <c r="A597" s="566">
        <v>50</v>
      </c>
      <c r="B597" s="567" t="s">
        <v>524</v>
      </c>
      <c r="C597" s="567">
        <v>89301502</v>
      </c>
      <c r="D597" s="629" t="s">
        <v>3086</v>
      </c>
      <c r="E597" s="630" t="s">
        <v>1976</v>
      </c>
      <c r="F597" s="567" t="s">
        <v>1961</v>
      </c>
      <c r="G597" s="567" t="s">
        <v>2149</v>
      </c>
      <c r="H597" s="567" t="s">
        <v>984</v>
      </c>
      <c r="I597" s="567" t="s">
        <v>2786</v>
      </c>
      <c r="J597" s="567" t="s">
        <v>2787</v>
      </c>
      <c r="K597" s="567" t="s">
        <v>2467</v>
      </c>
      <c r="L597" s="568">
        <v>425.53</v>
      </c>
      <c r="M597" s="568">
        <v>425.53</v>
      </c>
      <c r="N597" s="567">
        <v>1</v>
      </c>
      <c r="O597" s="631">
        <v>1</v>
      </c>
      <c r="P597" s="568"/>
      <c r="Q597" s="583">
        <v>0</v>
      </c>
      <c r="R597" s="567"/>
      <c r="S597" s="583">
        <v>0</v>
      </c>
      <c r="T597" s="631"/>
      <c r="U597" s="613">
        <v>0</v>
      </c>
    </row>
    <row r="598" spans="1:21" ht="14.4" customHeight="1" x14ac:dyDescent="0.3">
      <c r="A598" s="566">
        <v>50</v>
      </c>
      <c r="B598" s="567" t="s">
        <v>524</v>
      </c>
      <c r="C598" s="567">
        <v>89301502</v>
      </c>
      <c r="D598" s="629" t="s">
        <v>3086</v>
      </c>
      <c r="E598" s="630" t="s">
        <v>1976</v>
      </c>
      <c r="F598" s="567" t="s">
        <v>1961</v>
      </c>
      <c r="G598" s="567" t="s">
        <v>2051</v>
      </c>
      <c r="H598" s="567" t="s">
        <v>523</v>
      </c>
      <c r="I598" s="567" t="s">
        <v>2788</v>
      </c>
      <c r="J598" s="567" t="s">
        <v>2053</v>
      </c>
      <c r="K598" s="567" t="s">
        <v>585</v>
      </c>
      <c r="L598" s="568">
        <v>610.14</v>
      </c>
      <c r="M598" s="568">
        <v>610.14</v>
      </c>
      <c r="N598" s="567">
        <v>1</v>
      </c>
      <c r="O598" s="631">
        <v>0.5</v>
      </c>
      <c r="P598" s="568"/>
      <c r="Q598" s="583">
        <v>0</v>
      </c>
      <c r="R598" s="567"/>
      <c r="S598" s="583">
        <v>0</v>
      </c>
      <c r="T598" s="631"/>
      <c r="U598" s="613">
        <v>0</v>
      </c>
    </row>
    <row r="599" spans="1:21" ht="14.4" customHeight="1" x14ac:dyDescent="0.3">
      <c r="A599" s="566">
        <v>50</v>
      </c>
      <c r="B599" s="567" t="s">
        <v>524</v>
      </c>
      <c r="C599" s="567">
        <v>89301502</v>
      </c>
      <c r="D599" s="629" t="s">
        <v>3086</v>
      </c>
      <c r="E599" s="630" t="s">
        <v>1976</v>
      </c>
      <c r="F599" s="567" t="s">
        <v>1961</v>
      </c>
      <c r="G599" s="567" t="s">
        <v>2789</v>
      </c>
      <c r="H599" s="567" t="s">
        <v>523</v>
      </c>
      <c r="I599" s="567" t="s">
        <v>2790</v>
      </c>
      <c r="J599" s="567" t="s">
        <v>2791</v>
      </c>
      <c r="K599" s="567" t="s">
        <v>2792</v>
      </c>
      <c r="L599" s="568">
        <v>0</v>
      </c>
      <c r="M599" s="568">
        <v>0</v>
      </c>
      <c r="N599" s="567">
        <v>2</v>
      </c>
      <c r="O599" s="631">
        <v>1</v>
      </c>
      <c r="P599" s="568">
        <v>0</v>
      </c>
      <c r="Q599" s="583"/>
      <c r="R599" s="567">
        <v>2</v>
      </c>
      <c r="S599" s="583">
        <v>1</v>
      </c>
      <c r="T599" s="631">
        <v>1</v>
      </c>
      <c r="U599" s="613">
        <v>1</v>
      </c>
    </row>
    <row r="600" spans="1:21" ht="14.4" customHeight="1" x14ac:dyDescent="0.3">
      <c r="A600" s="566">
        <v>50</v>
      </c>
      <c r="B600" s="567" t="s">
        <v>524</v>
      </c>
      <c r="C600" s="567">
        <v>89301502</v>
      </c>
      <c r="D600" s="629" t="s">
        <v>3086</v>
      </c>
      <c r="E600" s="630" t="s">
        <v>1976</v>
      </c>
      <c r="F600" s="567" t="s">
        <v>1961</v>
      </c>
      <c r="G600" s="567" t="s">
        <v>2793</v>
      </c>
      <c r="H600" s="567" t="s">
        <v>523</v>
      </c>
      <c r="I600" s="567" t="s">
        <v>2794</v>
      </c>
      <c r="J600" s="567" t="s">
        <v>2795</v>
      </c>
      <c r="K600" s="567" t="s">
        <v>2796</v>
      </c>
      <c r="L600" s="568">
        <v>61.3</v>
      </c>
      <c r="M600" s="568">
        <v>61.3</v>
      </c>
      <c r="N600" s="567">
        <v>1</v>
      </c>
      <c r="O600" s="631">
        <v>0.5</v>
      </c>
      <c r="P600" s="568"/>
      <c r="Q600" s="583">
        <v>0</v>
      </c>
      <c r="R600" s="567"/>
      <c r="S600" s="583">
        <v>0</v>
      </c>
      <c r="T600" s="631"/>
      <c r="U600" s="613">
        <v>0</v>
      </c>
    </row>
    <row r="601" spans="1:21" ht="14.4" customHeight="1" x14ac:dyDescent="0.3">
      <c r="A601" s="566">
        <v>50</v>
      </c>
      <c r="B601" s="567" t="s">
        <v>524</v>
      </c>
      <c r="C601" s="567">
        <v>89301502</v>
      </c>
      <c r="D601" s="629" t="s">
        <v>3086</v>
      </c>
      <c r="E601" s="630" t="s">
        <v>1976</v>
      </c>
      <c r="F601" s="567" t="s">
        <v>1961</v>
      </c>
      <c r="G601" s="567" t="s">
        <v>2797</v>
      </c>
      <c r="H601" s="567" t="s">
        <v>984</v>
      </c>
      <c r="I601" s="567" t="s">
        <v>2798</v>
      </c>
      <c r="J601" s="567" t="s">
        <v>2799</v>
      </c>
      <c r="K601" s="567" t="s">
        <v>2800</v>
      </c>
      <c r="L601" s="568">
        <v>140.03</v>
      </c>
      <c r="M601" s="568">
        <v>1680.3600000000001</v>
      </c>
      <c r="N601" s="567">
        <v>12</v>
      </c>
      <c r="O601" s="631">
        <v>2</v>
      </c>
      <c r="P601" s="568"/>
      <c r="Q601" s="583">
        <v>0</v>
      </c>
      <c r="R601" s="567"/>
      <c r="S601" s="583">
        <v>0</v>
      </c>
      <c r="T601" s="631"/>
      <c r="U601" s="613">
        <v>0</v>
      </c>
    </row>
    <row r="602" spans="1:21" ht="14.4" customHeight="1" x14ac:dyDescent="0.3">
      <c r="A602" s="566">
        <v>50</v>
      </c>
      <c r="B602" s="567" t="s">
        <v>524</v>
      </c>
      <c r="C602" s="567">
        <v>89301502</v>
      </c>
      <c r="D602" s="629" t="s">
        <v>3086</v>
      </c>
      <c r="E602" s="630" t="s">
        <v>1976</v>
      </c>
      <c r="F602" s="567" t="s">
        <v>1961</v>
      </c>
      <c r="G602" s="567" t="s">
        <v>2055</v>
      </c>
      <c r="H602" s="567" t="s">
        <v>984</v>
      </c>
      <c r="I602" s="567" t="s">
        <v>1694</v>
      </c>
      <c r="J602" s="567" t="s">
        <v>1695</v>
      </c>
      <c r="K602" s="567" t="s">
        <v>1001</v>
      </c>
      <c r="L602" s="568">
        <v>134.84</v>
      </c>
      <c r="M602" s="568">
        <v>2022.6</v>
      </c>
      <c r="N602" s="567">
        <v>15</v>
      </c>
      <c r="O602" s="631">
        <v>3</v>
      </c>
      <c r="P602" s="568">
        <v>404.52</v>
      </c>
      <c r="Q602" s="583">
        <v>0.2</v>
      </c>
      <c r="R602" s="567">
        <v>3</v>
      </c>
      <c r="S602" s="583">
        <v>0.2</v>
      </c>
      <c r="T602" s="631">
        <v>0.5</v>
      </c>
      <c r="U602" s="613">
        <v>0.16666666666666666</v>
      </c>
    </row>
    <row r="603" spans="1:21" ht="14.4" customHeight="1" x14ac:dyDescent="0.3">
      <c r="A603" s="566">
        <v>50</v>
      </c>
      <c r="B603" s="567" t="s">
        <v>524</v>
      </c>
      <c r="C603" s="567">
        <v>89301502</v>
      </c>
      <c r="D603" s="629" t="s">
        <v>3086</v>
      </c>
      <c r="E603" s="630" t="s">
        <v>1976</v>
      </c>
      <c r="F603" s="567" t="s">
        <v>1961</v>
      </c>
      <c r="G603" s="567" t="s">
        <v>2055</v>
      </c>
      <c r="H603" s="567" t="s">
        <v>984</v>
      </c>
      <c r="I603" s="567" t="s">
        <v>2801</v>
      </c>
      <c r="J603" s="567" t="s">
        <v>985</v>
      </c>
      <c r="K603" s="567" t="s">
        <v>2802</v>
      </c>
      <c r="L603" s="568">
        <v>94.92</v>
      </c>
      <c r="M603" s="568">
        <v>379.68</v>
      </c>
      <c r="N603" s="567">
        <v>4</v>
      </c>
      <c r="O603" s="631">
        <v>1.5</v>
      </c>
      <c r="P603" s="568"/>
      <c r="Q603" s="583">
        <v>0</v>
      </c>
      <c r="R603" s="567"/>
      <c r="S603" s="583">
        <v>0</v>
      </c>
      <c r="T603" s="631"/>
      <c r="U603" s="613">
        <v>0</v>
      </c>
    </row>
    <row r="604" spans="1:21" ht="14.4" customHeight="1" x14ac:dyDescent="0.3">
      <c r="A604" s="566">
        <v>50</v>
      </c>
      <c r="B604" s="567" t="s">
        <v>524</v>
      </c>
      <c r="C604" s="567">
        <v>89301502</v>
      </c>
      <c r="D604" s="629" t="s">
        <v>3086</v>
      </c>
      <c r="E604" s="630" t="s">
        <v>1976</v>
      </c>
      <c r="F604" s="567" t="s">
        <v>1961</v>
      </c>
      <c r="G604" s="567" t="s">
        <v>2055</v>
      </c>
      <c r="H604" s="567" t="s">
        <v>984</v>
      </c>
      <c r="I604" s="567" t="s">
        <v>1700</v>
      </c>
      <c r="J604" s="567" t="s">
        <v>987</v>
      </c>
      <c r="K604" s="567" t="s">
        <v>988</v>
      </c>
      <c r="L604" s="568">
        <v>50.58</v>
      </c>
      <c r="M604" s="568">
        <v>151.74</v>
      </c>
      <c r="N604" s="567">
        <v>3</v>
      </c>
      <c r="O604" s="631">
        <v>0.5</v>
      </c>
      <c r="P604" s="568"/>
      <c r="Q604" s="583">
        <v>0</v>
      </c>
      <c r="R604" s="567"/>
      <c r="S604" s="583">
        <v>0</v>
      </c>
      <c r="T604" s="631"/>
      <c r="U604" s="613">
        <v>0</v>
      </c>
    </row>
    <row r="605" spans="1:21" ht="14.4" customHeight="1" x14ac:dyDescent="0.3">
      <c r="A605" s="566">
        <v>50</v>
      </c>
      <c r="B605" s="567" t="s">
        <v>524</v>
      </c>
      <c r="C605" s="567">
        <v>89301502</v>
      </c>
      <c r="D605" s="629" t="s">
        <v>3086</v>
      </c>
      <c r="E605" s="630" t="s">
        <v>1976</v>
      </c>
      <c r="F605" s="567" t="s">
        <v>1961</v>
      </c>
      <c r="G605" s="567" t="s">
        <v>2055</v>
      </c>
      <c r="H605" s="567" t="s">
        <v>984</v>
      </c>
      <c r="I605" s="567" t="s">
        <v>2098</v>
      </c>
      <c r="J605" s="567" t="s">
        <v>1702</v>
      </c>
      <c r="K605" s="567" t="s">
        <v>2076</v>
      </c>
      <c r="L605" s="568">
        <v>168.59</v>
      </c>
      <c r="M605" s="568">
        <v>674.36</v>
      </c>
      <c r="N605" s="567">
        <v>4</v>
      </c>
      <c r="O605" s="631">
        <v>1</v>
      </c>
      <c r="P605" s="568">
        <v>337.18</v>
      </c>
      <c r="Q605" s="583">
        <v>0.5</v>
      </c>
      <c r="R605" s="567">
        <v>2</v>
      </c>
      <c r="S605" s="583">
        <v>0.5</v>
      </c>
      <c r="T605" s="631">
        <v>0.5</v>
      </c>
      <c r="U605" s="613">
        <v>0.5</v>
      </c>
    </row>
    <row r="606" spans="1:21" ht="14.4" customHeight="1" x14ac:dyDescent="0.3">
      <c r="A606" s="566">
        <v>50</v>
      </c>
      <c r="B606" s="567" t="s">
        <v>524</v>
      </c>
      <c r="C606" s="567">
        <v>89301502</v>
      </c>
      <c r="D606" s="629" t="s">
        <v>3086</v>
      </c>
      <c r="E606" s="630" t="s">
        <v>1976</v>
      </c>
      <c r="F606" s="567" t="s">
        <v>1961</v>
      </c>
      <c r="G606" s="567" t="s">
        <v>2055</v>
      </c>
      <c r="H606" s="567" t="s">
        <v>523</v>
      </c>
      <c r="I606" s="567" t="s">
        <v>2803</v>
      </c>
      <c r="J606" s="567" t="s">
        <v>1702</v>
      </c>
      <c r="K606" s="567" t="s">
        <v>1095</v>
      </c>
      <c r="L606" s="568">
        <v>337.17</v>
      </c>
      <c r="M606" s="568">
        <v>1011.51</v>
      </c>
      <c r="N606" s="567">
        <v>3</v>
      </c>
      <c r="O606" s="631">
        <v>1</v>
      </c>
      <c r="P606" s="568">
        <v>1011.51</v>
      </c>
      <c r="Q606" s="583">
        <v>1</v>
      </c>
      <c r="R606" s="567">
        <v>3</v>
      </c>
      <c r="S606" s="583">
        <v>1</v>
      </c>
      <c r="T606" s="631">
        <v>1</v>
      </c>
      <c r="U606" s="613">
        <v>1</v>
      </c>
    </row>
    <row r="607" spans="1:21" ht="14.4" customHeight="1" x14ac:dyDescent="0.3">
      <c r="A607" s="566">
        <v>50</v>
      </c>
      <c r="B607" s="567" t="s">
        <v>524</v>
      </c>
      <c r="C607" s="567">
        <v>89301502</v>
      </c>
      <c r="D607" s="629" t="s">
        <v>3086</v>
      </c>
      <c r="E607" s="630" t="s">
        <v>1976</v>
      </c>
      <c r="F607" s="567" t="s">
        <v>1961</v>
      </c>
      <c r="G607" s="567" t="s">
        <v>2804</v>
      </c>
      <c r="H607" s="567" t="s">
        <v>984</v>
      </c>
      <c r="I607" s="567" t="s">
        <v>2805</v>
      </c>
      <c r="J607" s="567" t="s">
        <v>2806</v>
      </c>
      <c r="K607" s="567" t="s">
        <v>954</v>
      </c>
      <c r="L607" s="568">
        <v>451.96</v>
      </c>
      <c r="M607" s="568">
        <v>903.92</v>
      </c>
      <c r="N607" s="567">
        <v>2</v>
      </c>
      <c r="O607" s="631">
        <v>1</v>
      </c>
      <c r="P607" s="568"/>
      <c r="Q607" s="583">
        <v>0</v>
      </c>
      <c r="R607" s="567"/>
      <c r="S607" s="583">
        <v>0</v>
      </c>
      <c r="T607" s="631"/>
      <c r="U607" s="613">
        <v>0</v>
      </c>
    </row>
    <row r="608" spans="1:21" ht="14.4" customHeight="1" x14ac:dyDescent="0.3">
      <c r="A608" s="566">
        <v>50</v>
      </c>
      <c r="B608" s="567" t="s">
        <v>524</v>
      </c>
      <c r="C608" s="567">
        <v>89301502</v>
      </c>
      <c r="D608" s="629" t="s">
        <v>3086</v>
      </c>
      <c r="E608" s="630" t="s">
        <v>1976</v>
      </c>
      <c r="F608" s="567" t="s">
        <v>1961</v>
      </c>
      <c r="G608" s="567" t="s">
        <v>2807</v>
      </c>
      <c r="H608" s="567" t="s">
        <v>523</v>
      </c>
      <c r="I608" s="567" t="s">
        <v>2808</v>
      </c>
      <c r="J608" s="567" t="s">
        <v>2809</v>
      </c>
      <c r="K608" s="567" t="s">
        <v>1044</v>
      </c>
      <c r="L608" s="568">
        <v>1905.38</v>
      </c>
      <c r="M608" s="568">
        <v>20959.18</v>
      </c>
      <c r="N608" s="567">
        <v>11</v>
      </c>
      <c r="O608" s="631">
        <v>2.5</v>
      </c>
      <c r="P608" s="568">
        <v>20959.18</v>
      </c>
      <c r="Q608" s="583">
        <v>1</v>
      </c>
      <c r="R608" s="567">
        <v>11</v>
      </c>
      <c r="S608" s="583">
        <v>1</v>
      </c>
      <c r="T608" s="631">
        <v>2.5</v>
      </c>
      <c r="U608" s="613">
        <v>1</v>
      </c>
    </row>
    <row r="609" spans="1:21" ht="14.4" customHeight="1" x14ac:dyDescent="0.3">
      <c r="A609" s="566">
        <v>50</v>
      </c>
      <c r="B609" s="567" t="s">
        <v>524</v>
      </c>
      <c r="C609" s="567">
        <v>89301502</v>
      </c>
      <c r="D609" s="629" t="s">
        <v>3086</v>
      </c>
      <c r="E609" s="630" t="s">
        <v>1976</v>
      </c>
      <c r="F609" s="567" t="s">
        <v>1961</v>
      </c>
      <c r="G609" s="567" t="s">
        <v>2059</v>
      </c>
      <c r="H609" s="567" t="s">
        <v>984</v>
      </c>
      <c r="I609" s="567" t="s">
        <v>2810</v>
      </c>
      <c r="J609" s="567" t="s">
        <v>2292</v>
      </c>
      <c r="K609" s="567" t="s">
        <v>579</v>
      </c>
      <c r="L609" s="568">
        <v>716.43</v>
      </c>
      <c r="M609" s="568">
        <v>716.43</v>
      </c>
      <c r="N609" s="567">
        <v>1</v>
      </c>
      <c r="O609" s="631">
        <v>0.5</v>
      </c>
      <c r="P609" s="568">
        <v>716.43</v>
      </c>
      <c r="Q609" s="583">
        <v>1</v>
      </c>
      <c r="R609" s="567">
        <v>1</v>
      </c>
      <c r="S609" s="583">
        <v>1</v>
      </c>
      <c r="T609" s="631">
        <v>0.5</v>
      </c>
      <c r="U609" s="613">
        <v>1</v>
      </c>
    </row>
    <row r="610" spans="1:21" ht="14.4" customHeight="1" x14ac:dyDescent="0.3">
      <c r="A610" s="566">
        <v>50</v>
      </c>
      <c r="B610" s="567" t="s">
        <v>524</v>
      </c>
      <c r="C610" s="567">
        <v>89301502</v>
      </c>
      <c r="D610" s="629" t="s">
        <v>3086</v>
      </c>
      <c r="E610" s="630" t="s">
        <v>1976</v>
      </c>
      <c r="F610" s="567" t="s">
        <v>1961</v>
      </c>
      <c r="G610" s="567" t="s">
        <v>2059</v>
      </c>
      <c r="H610" s="567" t="s">
        <v>984</v>
      </c>
      <c r="I610" s="567" t="s">
        <v>2810</v>
      </c>
      <c r="J610" s="567" t="s">
        <v>2292</v>
      </c>
      <c r="K610" s="567" t="s">
        <v>579</v>
      </c>
      <c r="L610" s="568">
        <v>787.22</v>
      </c>
      <c r="M610" s="568">
        <v>787.22</v>
      </c>
      <c r="N610" s="567">
        <v>1</v>
      </c>
      <c r="O610" s="631">
        <v>0.5</v>
      </c>
      <c r="P610" s="568">
        <v>787.22</v>
      </c>
      <c r="Q610" s="583">
        <v>1</v>
      </c>
      <c r="R610" s="567">
        <v>1</v>
      </c>
      <c r="S610" s="583">
        <v>1</v>
      </c>
      <c r="T610" s="631">
        <v>0.5</v>
      </c>
      <c r="U610" s="613">
        <v>1</v>
      </c>
    </row>
    <row r="611" spans="1:21" ht="14.4" customHeight="1" x14ac:dyDescent="0.3">
      <c r="A611" s="566">
        <v>50</v>
      </c>
      <c r="B611" s="567" t="s">
        <v>524</v>
      </c>
      <c r="C611" s="567">
        <v>89301502</v>
      </c>
      <c r="D611" s="629" t="s">
        <v>3086</v>
      </c>
      <c r="E611" s="630" t="s">
        <v>1976</v>
      </c>
      <c r="F611" s="567" t="s">
        <v>1961</v>
      </c>
      <c r="G611" s="567" t="s">
        <v>2059</v>
      </c>
      <c r="H611" s="567" t="s">
        <v>984</v>
      </c>
      <c r="I611" s="567" t="s">
        <v>2154</v>
      </c>
      <c r="J611" s="567" t="s">
        <v>2811</v>
      </c>
      <c r="K611" s="567" t="s">
        <v>2155</v>
      </c>
      <c r="L611" s="568">
        <v>1049.31</v>
      </c>
      <c r="M611" s="568">
        <v>3147.93</v>
      </c>
      <c r="N611" s="567">
        <v>3</v>
      </c>
      <c r="O611" s="631">
        <v>2</v>
      </c>
      <c r="P611" s="568">
        <v>2098.62</v>
      </c>
      <c r="Q611" s="583">
        <v>0.66666666666666663</v>
      </c>
      <c r="R611" s="567">
        <v>2</v>
      </c>
      <c r="S611" s="583">
        <v>0.66666666666666663</v>
      </c>
      <c r="T611" s="631">
        <v>1.5</v>
      </c>
      <c r="U611" s="613">
        <v>0.75</v>
      </c>
    </row>
    <row r="612" spans="1:21" ht="14.4" customHeight="1" x14ac:dyDescent="0.3">
      <c r="A612" s="566">
        <v>50</v>
      </c>
      <c r="B612" s="567" t="s">
        <v>524</v>
      </c>
      <c r="C612" s="567">
        <v>89301502</v>
      </c>
      <c r="D612" s="629" t="s">
        <v>3086</v>
      </c>
      <c r="E612" s="630" t="s">
        <v>1976</v>
      </c>
      <c r="F612" s="567" t="s">
        <v>1961</v>
      </c>
      <c r="G612" s="567" t="s">
        <v>2059</v>
      </c>
      <c r="H612" s="567" t="s">
        <v>984</v>
      </c>
      <c r="I612" s="567" t="s">
        <v>2154</v>
      </c>
      <c r="J612" s="567" t="s">
        <v>1083</v>
      </c>
      <c r="K612" s="567" t="s">
        <v>2155</v>
      </c>
      <c r="L612" s="568">
        <v>1049.31</v>
      </c>
      <c r="M612" s="568">
        <v>1049.31</v>
      </c>
      <c r="N612" s="567">
        <v>1</v>
      </c>
      <c r="O612" s="631">
        <v>0.5</v>
      </c>
      <c r="P612" s="568"/>
      <c r="Q612" s="583">
        <v>0</v>
      </c>
      <c r="R612" s="567"/>
      <c r="S612" s="583">
        <v>0</v>
      </c>
      <c r="T612" s="631"/>
      <c r="U612" s="613">
        <v>0</v>
      </c>
    </row>
    <row r="613" spans="1:21" ht="14.4" customHeight="1" x14ac:dyDescent="0.3">
      <c r="A613" s="566">
        <v>50</v>
      </c>
      <c r="B613" s="567" t="s">
        <v>524</v>
      </c>
      <c r="C613" s="567">
        <v>89301502</v>
      </c>
      <c r="D613" s="629" t="s">
        <v>3086</v>
      </c>
      <c r="E613" s="630" t="s">
        <v>1976</v>
      </c>
      <c r="F613" s="567" t="s">
        <v>1961</v>
      </c>
      <c r="G613" s="567" t="s">
        <v>2059</v>
      </c>
      <c r="H613" s="567" t="s">
        <v>984</v>
      </c>
      <c r="I613" s="567" t="s">
        <v>2812</v>
      </c>
      <c r="J613" s="567" t="s">
        <v>1084</v>
      </c>
      <c r="K613" s="567" t="s">
        <v>2813</v>
      </c>
      <c r="L613" s="568">
        <v>1695.69</v>
      </c>
      <c r="M613" s="568">
        <v>1695.69</v>
      </c>
      <c r="N613" s="567">
        <v>1</v>
      </c>
      <c r="O613" s="631">
        <v>0.5</v>
      </c>
      <c r="P613" s="568"/>
      <c r="Q613" s="583">
        <v>0</v>
      </c>
      <c r="R613" s="567"/>
      <c r="S613" s="583">
        <v>0</v>
      </c>
      <c r="T613" s="631"/>
      <c r="U613" s="613">
        <v>0</v>
      </c>
    </row>
    <row r="614" spans="1:21" ht="14.4" customHeight="1" x14ac:dyDescent="0.3">
      <c r="A614" s="566">
        <v>50</v>
      </c>
      <c r="B614" s="567" t="s">
        <v>524</v>
      </c>
      <c r="C614" s="567">
        <v>89301502</v>
      </c>
      <c r="D614" s="629" t="s">
        <v>3086</v>
      </c>
      <c r="E614" s="630" t="s">
        <v>1976</v>
      </c>
      <c r="F614" s="567" t="s">
        <v>1961</v>
      </c>
      <c r="G614" s="567" t="s">
        <v>2814</v>
      </c>
      <c r="H614" s="567" t="s">
        <v>984</v>
      </c>
      <c r="I614" s="567" t="s">
        <v>2815</v>
      </c>
      <c r="J614" s="567" t="s">
        <v>2816</v>
      </c>
      <c r="K614" s="567" t="s">
        <v>2817</v>
      </c>
      <c r="L614" s="568">
        <v>1309.48</v>
      </c>
      <c r="M614" s="568">
        <v>1309.48</v>
      </c>
      <c r="N614" s="567">
        <v>1</v>
      </c>
      <c r="O614" s="631">
        <v>1</v>
      </c>
      <c r="P614" s="568"/>
      <c r="Q614" s="583">
        <v>0</v>
      </c>
      <c r="R614" s="567"/>
      <c r="S614" s="583">
        <v>0</v>
      </c>
      <c r="T614" s="631"/>
      <c r="U614" s="613">
        <v>0</v>
      </c>
    </row>
    <row r="615" spans="1:21" ht="14.4" customHeight="1" x14ac:dyDescent="0.3">
      <c r="A615" s="566">
        <v>50</v>
      </c>
      <c r="B615" s="567" t="s">
        <v>524</v>
      </c>
      <c r="C615" s="567">
        <v>89301502</v>
      </c>
      <c r="D615" s="629" t="s">
        <v>3086</v>
      </c>
      <c r="E615" s="630" t="s">
        <v>1976</v>
      </c>
      <c r="F615" s="567" t="s">
        <v>1961</v>
      </c>
      <c r="G615" s="567" t="s">
        <v>2818</v>
      </c>
      <c r="H615" s="567" t="s">
        <v>523</v>
      </c>
      <c r="I615" s="567" t="s">
        <v>2819</v>
      </c>
      <c r="J615" s="567" t="s">
        <v>2820</v>
      </c>
      <c r="K615" s="567" t="s">
        <v>2821</v>
      </c>
      <c r="L615" s="568">
        <v>0</v>
      </c>
      <c r="M615" s="568">
        <v>0</v>
      </c>
      <c r="N615" s="567">
        <v>4</v>
      </c>
      <c r="O615" s="631">
        <v>3</v>
      </c>
      <c r="P615" s="568">
        <v>0</v>
      </c>
      <c r="Q615" s="583"/>
      <c r="R615" s="567">
        <v>3</v>
      </c>
      <c r="S615" s="583">
        <v>0.75</v>
      </c>
      <c r="T615" s="631">
        <v>2</v>
      </c>
      <c r="U615" s="613">
        <v>0.66666666666666663</v>
      </c>
    </row>
    <row r="616" spans="1:21" ht="14.4" customHeight="1" x14ac:dyDescent="0.3">
      <c r="A616" s="566">
        <v>50</v>
      </c>
      <c r="B616" s="567" t="s">
        <v>524</v>
      </c>
      <c r="C616" s="567">
        <v>89301502</v>
      </c>
      <c r="D616" s="629" t="s">
        <v>3086</v>
      </c>
      <c r="E616" s="630" t="s">
        <v>1976</v>
      </c>
      <c r="F616" s="567" t="s">
        <v>1961</v>
      </c>
      <c r="G616" s="567" t="s">
        <v>2822</v>
      </c>
      <c r="H616" s="567" t="s">
        <v>523</v>
      </c>
      <c r="I616" s="567" t="s">
        <v>2823</v>
      </c>
      <c r="J616" s="567" t="s">
        <v>2824</v>
      </c>
      <c r="K616" s="567" t="s">
        <v>2825</v>
      </c>
      <c r="L616" s="568">
        <v>0</v>
      </c>
      <c r="M616" s="568">
        <v>0</v>
      </c>
      <c r="N616" s="567">
        <v>3</v>
      </c>
      <c r="O616" s="631">
        <v>0.5</v>
      </c>
      <c r="P616" s="568"/>
      <c r="Q616" s="583"/>
      <c r="R616" s="567"/>
      <c r="S616" s="583">
        <v>0</v>
      </c>
      <c r="T616" s="631"/>
      <c r="U616" s="613">
        <v>0</v>
      </c>
    </row>
    <row r="617" spans="1:21" ht="14.4" customHeight="1" x14ac:dyDescent="0.3">
      <c r="A617" s="566">
        <v>50</v>
      </c>
      <c r="B617" s="567" t="s">
        <v>524</v>
      </c>
      <c r="C617" s="567">
        <v>89301502</v>
      </c>
      <c r="D617" s="629" t="s">
        <v>3086</v>
      </c>
      <c r="E617" s="630" t="s">
        <v>1976</v>
      </c>
      <c r="F617" s="567" t="s">
        <v>1961</v>
      </c>
      <c r="G617" s="567" t="s">
        <v>2826</v>
      </c>
      <c r="H617" s="567" t="s">
        <v>523</v>
      </c>
      <c r="I617" s="567" t="s">
        <v>2827</v>
      </c>
      <c r="J617" s="567" t="s">
        <v>2828</v>
      </c>
      <c r="K617" s="567" t="s">
        <v>2829</v>
      </c>
      <c r="L617" s="568">
        <v>73.34</v>
      </c>
      <c r="M617" s="568">
        <v>440.04</v>
      </c>
      <c r="N617" s="567">
        <v>6</v>
      </c>
      <c r="O617" s="631">
        <v>1</v>
      </c>
      <c r="P617" s="568">
        <v>440.04</v>
      </c>
      <c r="Q617" s="583">
        <v>1</v>
      </c>
      <c r="R617" s="567">
        <v>6</v>
      </c>
      <c r="S617" s="583">
        <v>1</v>
      </c>
      <c r="T617" s="631">
        <v>1</v>
      </c>
      <c r="U617" s="613">
        <v>1</v>
      </c>
    </row>
    <row r="618" spans="1:21" ht="14.4" customHeight="1" x14ac:dyDescent="0.3">
      <c r="A618" s="566">
        <v>50</v>
      </c>
      <c r="B618" s="567" t="s">
        <v>524</v>
      </c>
      <c r="C618" s="567">
        <v>89301502</v>
      </c>
      <c r="D618" s="629" t="s">
        <v>3086</v>
      </c>
      <c r="E618" s="630" t="s">
        <v>1976</v>
      </c>
      <c r="F618" s="567" t="s">
        <v>1961</v>
      </c>
      <c r="G618" s="567" t="s">
        <v>2156</v>
      </c>
      <c r="H618" s="567" t="s">
        <v>523</v>
      </c>
      <c r="I618" s="567" t="s">
        <v>2830</v>
      </c>
      <c r="J618" s="567" t="s">
        <v>2831</v>
      </c>
      <c r="K618" s="567" t="s">
        <v>1044</v>
      </c>
      <c r="L618" s="568">
        <v>166.95</v>
      </c>
      <c r="M618" s="568">
        <v>1335.6</v>
      </c>
      <c r="N618" s="567">
        <v>8</v>
      </c>
      <c r="O618" s="631">
        <v>1</v>
      </c>
      <c r="P618" s="568">
        <v>667.8</v>
      </c>
      <c r="Q618" s="583">
        <v>0.5</v>
      </c>
      <c r="R618" s="567">
        <v>4</v>
      </c>
      <c r="S618" s="583">
        <v>0.5</v>
      </c>
      <c r="T618" s="631">
        <v>0.5</v>
      </c>
      <c r="U618" s="613">
        <v>0.5</v>
      </c>
    </row>
    <row r="619" spans="1:21" ht="14.4" customHeight="1" x14ac:dyDescent="0.3">
      <c r="A619" s="566">
        <v>50</v>
      </c>
      <c r="B619" s="567" t="s">
        <v>524</v>
      </c>
      <c r="C619" s="567">
        <v>89301502</v>
      </c>
      <c r="D619" s="629" t="s">
        <v>3086</v>
      </c>
      <c r="E619" s="630" t="s">
        <v>1976</v>
      </c>
      <c r="F619" s="567" t="s">
        <v>1961</v>
      </c>
      <c r="G619" s="567" t="s">
        <v>2490</v>
      </c>
      <c r="H619" s="567" t="s">
        <v>523</v>
      </c>
      <c r="I619" s="567" t="s">
        <v>2491</v>
      </c>
      <c r="J619" s="567" t="s">
        <v>2492</v>
      </c>
      <c r="K619" s="567" t="s">
        <v>2493</v>
      </c>
      <c r="L619" s="568">
        <v>0</v>
      </c>
      <c r="M619" s="568">
        <v>0</v>
      </c>
      <c r="N619" s="567">
        <v>11</v>
      </c>
      <c r="O619" s="631">
        <v>2.5</v>
      </c>
      <c r="P619" s="568">
        <v>0</v>
      </c>
      <c r="Q619" s="583"/>
      <c r="R619" s="567">
        <v>8</v>
      </c>
      <c r="S619" s="583">
        <v>0.72727272727272729</v>
      </c>
      <c r="T619" s="631">
        <v>2</v>
      </c>
      <c r="U619" s="613">
        <v>0.8</v>
      </c>
    </row>
    <row r="620" spans="1:21" ht="14.4" customHeight="1" x14ac:dyDescent="0.3">
      <c r="A620" s="566">
        <v>50</v>
      </c>
      <c r="B620" s="567" t="s">
        <v>524</v>
      </c>
      <c r="C620" s="567">
        <v>89301502</v>
      </c>
      <c r="D620" s="629" t="s">
        <v>3086</v>
      </c>
      <c r="E620" s="630" t="s">
        <v>1976</v>
      </c>
      <c r="F620" s="567" t="s">
        <v>1961</v>
      </c>
      <c r="G620" s="567" t="s">
        <v>2062</v>
      </c>
      <c r="H620" s="567" t="s">
        <v>523</v>
      </c>
      <c r="I620" s="567" t="s">
        <v>2159</v>
      </c>
      <c r="J620" s="567" t="s">
        <v>726</v>
      </c>
      <c r="K620" s="567" t="s">
        <v>2160</v>
      </c>
      <c r="L620" s="568">
        <v>219.94</v>
      </c>
      <c r="M620" s="568">
        <v>439.88</v>
      </c>
      <c r="N620" s="567">
        <v>2</v>
      </c>
      <c r="O620" s="631">
        <v>1.5</v>
      </c>
      <c r="P620" s="568"/>
      <c r="Q620" s="583">
        <v>0</v>
      </c>
      <c r="R620" s="567"/>
      <c r="S620" s="583">
        <v>0</v>
      </c>
      <c r="T620" s="631"/>
      <c r="U620" s="613">
        <v>0</v>
      </c>
    </row>
    <row r="621" spans="1:21" ht="14.4" customHeight="1" x14ac:dyDescent="0.3">
      <c r="A621" s="566">
        <v>50</v>
      </c>
      <c r="B621" s="567" t="s">
        <v>524</v>
      </c>
      <c r="C621" s="567">
        <v>89301502</v>
      </c>
      <c r="D621" s="629" t="s">
        <v>3086</v>
      </c>
      <c r="E621" s="630" t="s">
        <v>1976</v>
      </c>
      <c r="F621" s="567" t="s">
        <v>1961</v>
      </c>
      <c r="G621" s="567" t="s">
        <v>2115</v>
      </c>
      <c r="H621" s="567" t="s">
        <v>523</v>
      </c>
      <c r="I621" s="567" t="s">
        <v>2204</v>
      </c>
      <c r="J621" s="567" t="s">
        <v>1142</v>
      </c>
      <c r="K621" s="567" t="s">
        <v>2117</v>
      </c>
      <c r="L621" s="568">
        <v>38.99</v>
      </c>
      <c r="M621" s="568">
        <v>38.99</v>
      </c>
      <c r="N621" s="567">
        <v>1</v>
      </c>
      <c r="O621" s="631">
        <v>0.5</v>
      </c>
      <c r="P621" s="568">
        <v>38.99</v>
      </c>
      <c r="Q621" s="583">
        <v>1</v>
      </c>
      <c r="R621" s="567">
        <v>1</v>
      </c>
      <c r="S621" s="583">
        <v>1</v>
      </c>
      <c r="T621" s="631">
        <v>0.5</v>
      </c>
      <c r="U621" s="613">
        <v>1</v>
      </c>
    </row>
    <row r="622" spans="1:21" ht="14.4" customHeight="1" x14ac:dyDescent="0.3">
      <c r="A622" s="566">
        <v>50</v>
      </c>
      <c r="B622" s="567" t="s">
        <v>524</v>
      </c>
      <c r="C622" s="567">
        <v>89301502</v>
      </c>
      <c r="D622" s="629" t="s">
        <v>3086</v>
      </c>
      <c r="E622" s="630" t="s">
        <v>1976</v>
      </c>
      <c r="F622" s="567" t="s">
        <v>1961</v>
      </c>
      <c r="G622" s="567" t="s">
        <v>2161</v>
      </c>
      <c r="H622" s="567" t="s">
        <v>523</v>
      </c>
      <c r="I622" s="567" t="s">
        <v>2162</v>
      </c>
      <c r="J622" s="567" t="s">
        <v>1144</v>
      </c>
      <c r="K622" s="567" t="s">
        <v>2163</v>
      </c>
      <c r="L622" s="568">
        <v>210.11</v>
      </c>
      <c r="M622" s="568">
        <v>420.22</v>
      </c>
      <c r="N622" s="567">
        <v>2</v>
      </c>
      <c r="O622" s="631">
        <v>0.5</v>
      </c>
      <c r="P622" s="568">
        <v>420.22</v>
      </c>
      <c r="Q622" s="583">
        <v>1</v>
      </c>
      <c r="R622" s="567">
        <v>2</v>
      </c>
      <c r="S622" s="583">
        <v>1</v>
      </c>
      <c r="T622" s="631">
        <v>0.5</v>
      </c>
      <c r="U622" s="613">
        <v>1</v>
      </c>
    </row>
    <row r="623" spans="1:21" ht="14.4" customHeight="1" x14ac:dyDescent="0.3">
      <c r="A623" s="566">
        <v>50</v>
      </c>
      <c r="B623" s="567" t="s">
        <v>524</v>
      </c>
      <c r="C623" s="567">
        <v>89301502</v>
      </c>
      <c r="D623" s="629" t="s">
        <v>3086</v>
      </c>
      <c r="E623" s="630" t="s">
        <v>1976</v>
      </c>
      <c r="F623" s="567" t="s">
        <v>1961</v>
      </c>
      <c r="G623" s="567" t="s">
        <v>2550</v>
      </c>
      <c r="H623" s="567" t="s">
        <v>523</v>
      </c>
      <c r="I623" s="567" t="s">
        <v>2832</v>
      </c>
      <c r="J623" s="567" t="s">
        <v>2833</v>
      </c>
      <c r="K623" s="567" t="s">
        <v>2834</v>
      </c>
      <c r="L623" s="568">
        <v>0</v>
      </c>
      <c r="M623" s="568">
        <v>0</v>
      </c>
      <c r="N623" s="567">
        <v>1</v>
      </c>
      <c r="O623" s="631">
        <v>1</v>
      </c>
      <c r="P623" s="568"/>
      <c r="Q623" s="583"/>
      <c r="R623" s="567"/>
      <c r="S623" s="583">
        <v>0</v>
      </c>
      <c r="T623" s="631"/>
      <c r="U623" s="613">
        <v>0</v>
      </c>
    </row>
    <row r="624" spans="1:21" ht="14.4" customHeight="1" x14ac:dyDescent="0.3">
      <c r="A624" s="566">
        <v>50</v>
      </c>
      <c r="B624" s="567" t="s">
        <v>524</v>
      </c>
      <c r="C624" s="567">
        <v>89301502</v>
      </c>
      <c r="D624" s="629" t="s">
        <v>3086</v>
      </c>
      <c r="E624" s="630" t="s">
        <v>1976</v>
      </c>
      <c r="F624" s="567" t="s">
        <v>1961</v>
      </c>
      <c r="G624" s="567" t="s">
        <v>2065</v>
      </c>
      <c r="H624" s="567" t="s">
        <v>523</v>
      </c>
      <c r="I624" s="567" t="s">
        <v>2835</v>
      </c>
      <c r="J624" s="567" t="s">
        <v>2836</v>
      </c>
      <c r="K624" s="567" t="s">
        <v>2837</v>
      </c>
      <c r="L624" s="568">
        <v>404.61</v>
      </c>
      <c r="M624" s="568">
        <v>404.61</v>
      </c>
      <c r="N624" s="567">
        <v>1</v>
      </c>
      <c r="O624" s="631">
        <v>0.5</v>
      </c>
      <c r="P624" s="568"/>
      <c r="Q624" s="583">
        <v>0</v>
      </c>
      <c r="R624" s="567"/>
      <c r="S624" s="583">
        <v>0</v>
      </c>
      <c r="T624" s="631"/>
      <c r="U624" s="613">
        <v>0</v>
      </c>
    </row>
    <row r="625" spans="1:21" ht="14.4" customHeight="1" x14ac:dyDescent="0.3">
      <c r="A625" s="566">
        <v>50</v>
      </c>
      <c r="B625" s="567" t="s">
        <v>524</v>
      </c>
      <c r="C625" s="567">
        <v>89301502</v>
      </c>
      <c r="D625" s="629" t="s">
        <v>3086</v>
      </c>
      <c r="E625" s="630" t="s">
        <v>1976</v>
      </c>
      <c r="F625" s="567" t="s">
        <v>1961</v>
      </c>
      <c r="G625" s="567" t="s">
        <v>2065</v>
      </c>
      <c r="H625" s="567" t="s">
        <v>984</v>
      </c>
      <c r="I625" s="567" t="s">
        <v>2164</v>
      </c>
      <c r="J625" s="567" t="s">
        <v>2165</v>
      </c>
      <c r="K625" s="567" t="s">
        <v>2069</v>
      </c>
      <c r="L625" s="568">
        <v>143.71</v>
      </c>
      <c r="M625" s="568">
        <v>431.13</v>
      </c>
      <c r="N625" s="567">
        <v>3</v>
      </c>
      <c r="O625" s="631">
        <v>0.5</v>
      </c>
      <c r="P625" s="568"/>
      <c r="Q625" s="583">
        <v>0</v>
      </c>
      <c r="R625" s="567"/>
      <c r="S625" s="583">
        <v>0</v>
      </c>
      <c r="T625" s="631"/>
      <c r="U625" s="613">
        <v>0</v>
      </c>
    </row>
    <row r="626" spans="1:21" ht="14.4" customHeight="1" x14ac:dyDescent="0.3">
      <c r="A626" s="566">
        <v>50</v>
      </c>
      <c r="B626" s="567" t="s">
        <v>524</v>
      </c>
      <c r="C626" s="567">
        <v>89301502</v>
      </c>
      <c r="D626" s="629" t="s">
        <v>3086</v>
      </c>
      <c r="E626" s="630" t="s">
        <v>1976</v>
      </c>
      <c r="F626" s="567" t="s">
        <v>1961</v>
      </c>
      <c r="G626" s="567" t="s">
        <v>2065</v>
      </c>
      <c r="H626" s="567" t="s">
        <v>984</v>
      </c>
      <c r="I626" s="567" t="s">
        <v>2838</v>
      </c>
      <c r="J626" s="567" t="s">
        <v>2165</v>
      </c>
      <c r="K626" s="567" t="s">
        <v>2839</v>
      </c>
      <c r="L626" s="568">
        <v>479.04</v>
      </c>
      <c r="M626" s="568">
        <v>1437.1200000000001</v>
      </c>
      <c r="N626" s="567">
        <v>3</v>
      </c>
      <c r="O626" s="631">
        <v>2.5</v>
      </c>
      <c r="P626" s="568">
        <v>479.04</v>
      </c>
      <c r="Q626" s="583">
        <v>0.33333333333333331</v>
      </c>
      <c r="R626" s="567">
        <v>1</v>
      </c>
      <c r="S626" s="583">
        <v>0.33333333333333331</v>
      </c>
      <c r="T626" s="631">
        <v>1</v>
      </c>
      <c r="U626" s="613">
        <v>0.4</v>
      </c>
    </row>
    <row r="627" spans="1:21" ht="14.4" customHeight="1" x14ac:dyDescent="0.3">
      <c r="A627" s="566">
        <v>50</v>
      </c>
      <c r="B627" s="567" t="s">
        <v>524</v>
      </c>
      <c r="C627" s="567">
        <v>89301502</v>
      </c>
      <c r="D627" s="629" t="s">
        <v>3086</v>
      </c>
      <c r="E627" s="630" t="s">
        <v>1976</v>
      </c>
      <c r="F627" s="567" t="s">
        <v>1961</v>
      </c>
      <c r="G627" s="567" t="s">
        <v>2065</v>
      </c>
      <c r="H627" s="567" t="s">
        <v>523</v>
      </c>
      <c r="I627" s="567" t="s">
        <v>2294</v>
      </c>
      <c r="J627" s="567" t="s">
        <v>2295</v>
      </c>
      <c r="K627" s="567" t="s">
        <v>2296</v>
      </c>
      <c r="L627" s="568">
        <v>100.63</v>
      </c>
      <c r="M627" s="568">
        <v>201.26</v>
      </c>
      <c r="N627" s="567">
        <v>2</v>
      </c>
      <c r="O627" s="631">
        <v>1</v>
      </c>
      <c r="P627" s="568">
        <v>201.26</v>
      </c>
      <c r="Q627" s="583">
        <v>1</v>
      </c>
      <c r="R627" s="567">
        <v>2</v>
      </c>
      <c r="S627" s="583">
        <v>1</v>
      </c>
      <c r="T627" s="631">
        <v>1</v>
      </c>
      <c r="U627" s="613">
        <v>1</v>
      </c>
    </row>
    <row r="628" spans="1:21" ht="14.4" customHeight="1" x14ac:dyDescent="0.3">
      <c r="A628" s="566">
        <v>50</v>
      </c>
      <c r="B628" s="567" t="s">
        <v>524</v>
      </c>
      <c r="C628" s="567">
        <v>89301502</v>
      </c>
      <c r="D628" s="629" t="s">
        <v>3086</v>
      </c>
      <c r="E628" s="630" t="s">
        <v>1976</v>
      </c>
      <c r="F628" s="567" t="s">
        <v>1961</v>
      </c>
      <c r="G628" s="567" t="s">
        <v>2065</v>
      </c>
      <c r="H628" s="567" t="s">
        <v>523</v>
      </c>
      <c r="I628" s="567" t="s">
        <v>2840</v>
      </c>
      <c r="J628" s="567" t="s">
        <v>2836</v>
      </c>
      <c r="K628" s="567" t="s">
        <v>561</v>
      </c>
      <c r="L628" s="568">
        <v>125.88</v>
      </c>
      <c r="M628" s="568">
        <v>503.52</v>
      </c>
      <c r="N628" s="567">
        <v>4</v>
      </c>
      <c r="O628" s="631">
        <v>0.5</v>
      </c>
      <c r="P628" s="568"/>
      <c r="Q628" s="583">
        <v>0</v>
      </c>
      <c r="R628" s="567"/>
      <c r="S628" s="583">
        <v>0</v>
      </c>
      <c r="T628" s="631"/>
      <c r="U628" s="613">
        <v>0</v>
      </c>
    </row>
    <row r="629" spans="1:21" ht="14.4" customHeight="1" x14ac:dyDescent="0.3">
      <c r="A629" s="566">
        <v>50</v>
      </c>
      <c r="B629" s="567" t="s">
        <v>524</v>
      </c>
      <c r="C629" s="567">
        <v>89301502</v>
      </c>
      <c r="D629" s="629" t="s">
        <v>3086</v>
      </c>
      <c r="E629" s="630" t="s">
        <v>1976</v>
      </c>
      <c r="F629" s="567" t="s">
        <v>1961</v>
      </c>
      <c r="G629" s="567" t="s">
        <v>2065</v>
      </c>
      <c r="H629" s="567" t="s">
        <v>523</v>
      </c>
      <c r="I629" s="567" t="s">
        <v>2841</v>
      </c>
      <c r="J629" s="567" t="s">
        <v>560</v>
      </c>
      <c r="K629" s="567" t="s">
        <v>2842</v>
      </c>
      <c r="L629" s="568">
        <v>469.47</v>
      </c>
      <c r="M629" s="568">
        <v>469.47</v>
      </c>
      <c r="N629" s="567">
        <v>1</v>
      </c>
      <c r="O629" s="631">
        <v>0.5</v>
      </c>
      <c r="P629" s="568">
        <v>469.47</v>
      </c>
      <c r="Q629" s="583">
        <v>1</v>
      </c>
      <c r="R629" s="567">
        <v>1</v>
      </c>
      <c r="S629" s="583">
        <v>1</v>
      </c>
      <c r="T629" s="631">
        <v>0.5</v>
      </c>
      <c r="U629" s="613">
        <v>1</v>
      </c>
    </row>
    <row r="630" spans="1:21" ht="14.4" customHeight="1" x14ac:dyDescent="0.3">
      <c r="A630" s="566">
        <v>50</v>
      </c>
      <c r="B630" s="567" t="s">
        <v>524</v>
      </c>
      <c r="C630" s="567">
        <v>89301502</v>
      </c>
      <c r="D630" s="629" t="s">
        <v>3086</v>
      </c>
      <c r="E630" s="630" t="s">
        <v>1976</v>
      </c>
      <c r="F630" s="567" t="s">
        <v>1961</v>
      </c>
      <c r="G630" s="567" t="s">
        <v>2065</v>
      </c>
      <c r="H630" s="567" t="s">
        <v>523</v>
      </c>
      <c r="I630" s="567" t="s">
        <v>2843</v>
      </c>
      <c r="J630" s="567" t="s">
        <v>560</v>
      </c>
      <c r="K630" s="567" t="s">
        <v>2069</v>
      </c>
      <c r="L630" s="568">
        <v>0</v>
      </c>
      <c r="M630" s="568">
        <v>0</v>
      </c>
      <c r="N630" s="567">
        <v>2</v>
      </c>
      <c r="O630" s="631">
        <v>0.5</v>
      </c>
      <c r="P630" s="568">
        <v>0</v>
      </c>
      <c r="Q630" s="583"/>
      <c r="R630" s="567">
        <v>2</v>
      </c>
      <c r="S630" s="583">
        <v>1</v>
      </c>
      <c r="T630" s="631">
        <v>0.5</v>
      </c>
      <c r="U630" s="613">
        <v>1</v>
      </c>
    </row>
    <row r="631" spans="1:21" ht="14.4" customHeight="1" x14ac:dyDescent="0.3">
      <c r="A631" s="566">
        <v>50</v>
      </c>
      <c r="B631" s="567" t="s">
        <v>524</v>
      </c>
      <c r="C631" s="567">
        <v>89301502</v>
      </c>
      <c r="D631" s="629" t="s">
        <v>3086</v>
      </c>
      <c r="E631" s="630" t="s">
        <v>1976</v>
      </c>
      <c r="F631" s="567" t="s">
        <v>1961</v>
      </c>
      <c r="G631" s="567" t="s">
        <v>2496</v>
      </c>
      <c r="H631" s="567" t="s">
        <v>523</v>
      </c>
      <c r="I631" s="567" t="s">
        <v>2497</v>
      </c>
      <c r="J631" s="567" t="s">
        <v>2498</v>
      </c>
      <c r="K631" s="567" t="s">
        <v>719</v>
      </c>
      <c r="L631" s="568">
        <v>199.71</v>
      </c>
      <c r="M631" s="568">
        <v>1597.68</v>
      </c>
      <c r="N631" s="567">
        <v>8</v>
      </c>
      <c r="O631" s="631">
        <v>2</v>
      </c>
      <c r="P631" s="568">
        <v>798.84</v>
      </c>
      <c r="Q631" s="583">
        <v>0.5</v>
      </c>
      <c r="R631" s="567">
        <v>4</v>
      </c>
      <c r="S631" s="583">
        <v>0.5</v>
      </c>
      <c r="T631" s="631">
        <v>1</v>
      </c>
      <c r="U631" s="613">
        <v>0.5</v>
      </c>
    </row>
    <row r="632" spans="1:21" ht="14.4" customHeight="1" x14ac:dyDescent="0.3">
      <c r="A632" s="566">
        <v>50</v>
      </c>
      <c r="B632" s="567" t="s">
        <v>524</v>
      </c>
      <c r="C632" s="567">
        <v>89301502</v>
      </c>
      <c r="D632" s="629" t="s">
        <v>3086</v>
      </c>
      <c r="E632" s="630" t="s">
        <v>1976</v>
      </c>
      <c r="F632" s="567" t="s">
        <v>1961</v>
      </c>
      <c r="G632" s="567" t="s">
        <v>2496</v>
      </c>
      <c r="H632" s="567" t="s">
        <v>523</v>
      </c>
      <c r="I632" s="567" t="s">
        <v>2497</v>
      </c>
      <c r="J632" s="567" t="s">
        <v>2498</v>
      </c>
      <c r="K632" s="567" t="s">
        <v>719</v>
      </c>
      <c r="L632" s="568">
        <v>314.95999999999998</v>
      </c>
      <c r="M632" s="568">
        <v>1259.8399999999999</v>
      </c>
      <c r="N632" s="567">
        <v>4</v>
      </c>
      <c r="O632" s="631">
        <v>1</v>
      </c>
      <c r="P632" s="568"/>
      <c r="Q632" s="583">
        <v>0</v>
      </c>
      <c r="R632" s="567"/>
      <c r="S632" s="583">
        <v>0</v>
      </c>
      <c r="T632" s="631"/>
      <c r="U632" s="613">
        <v>0</v>
      </c>
    </row>
    <row r="633" spans="1:21" ht="14.4" customHeight="1" x14ac:dyDescent="0.3">
      <c r="A633" s="566">
        <v>50</v>
      </c>
      <c r="B633" s="567" t="s">
        <v>524</v>
      </c>
      <c r="C633" s="567">
        <v>89301502</v>
      </c>
      <c r="D633" s="629" t="s">
        <v>3086</v>
      </c>
      <c r="E633" s="630" t="s">
        <v>1976</v>
      </c>
      <c r="F633" s="567" t="s">
        <v>1961</v>
      </c>
      <c r="G633" s="567" t="s">
        <v>2499</v>
      </c>
      <c r="H633" s="567" t="s">
        <v>523</v>
      </c>
      <c r="I633" s="567" t="s">
        <v>2500</v>
      </c>
      <c r="J633" s="567" t="s">
        <v>2501</v>
      </c>
      <c r="K633" s="567" t="s">
        <v>719</v>
      </c>
      <c r="L633" s="568">
        <v>129.94999999999999</v>
      </c>
      <c r="M633" s="568">
        <v>2339.0999999999995</v>
      </c>
      <c r="N633" s="567">
        <v>18</v>
      </c>
      <c r="O633" s="631">
        <v>2.5</v>
      </c>
      <c r="P633" s="568">
        <v>519.79999999999995</v>
      </c>
      <c r="Q633" s="583">
        <v>0.22222222222222227</v>
      </c>
      <c r="R633" s="567">
        <v>4</v>
      </c>
      <c r="S633" s="583">
        <v>0.22222222222222221</v>
      </c>
      <c r="T633" s="631">
        <v>0.5</v>
      </c>
      <c r="U633" s="613">
        <v>0.2</v>
      </c>
    </row>
    <row r="634" spans="1:21" ht="14.4" customHeight="1" x14ac:dyDescent="0.3">
      <c r="A634" s="566">
        <v>50</v>
      </c>
      <c r="B634" s="567" t="s">
        <v>524</v>
      </c>
      <c r="C634" s="567">
        <v>89301502</v>
      </c>
      <c r="D634" s="629" t="s">
        <v>3086</v>
      </c>
      <c r="E634" s="630" t="s">
        <v>1976</v>
      </c>
      <c r="F634" s="567" t="s">
        <v>1961</v>
      </c>
      <c r="G634" s="567" t="s">
        <v>2844</v>
      </c>
      <c r="H634" s="567" t="s">
        <v>523</v>
      </c>
      <c r="I634" s="567" t="s">
        <v>2845</v>
      </c>
      <c r="J634" s="567" t="s">
        <v>2846</v>
      </c>
      <c r="K634" s="567" t="s">
        <v>2574</v>
      </c>
      <c r="L634" s="568">
        <v>71.95</v>
      </c>
      <c r="M634" s="568">
        <v>143.9</v>
      </c>
      <c r="N634" s="567">
        <v>2</v>
      </c>
      <c r="O634" s="631">
        <v>0.5</v>
      </c>
      <c r="P634" s="568">
        <v>143.9</v>
      </c>
      <c r="Q634" s="583">
        <v>1</v>
      </c>
      <c r="R634" s="567">
        <v>2</v>
      </c>
      <c r="S634" s="583">
        <v>1</v>
      </c>
      <c r="T634" s="631">
        <v>0.5</v>
      </c>
      <c r="U634" s="613">
        <v>1</v>
      </c>
    </row>
    <row r="635" spans="1:21" ht="14.4" customHeight="1" x14ac:dyDescent="0.3">
      <c r="A635" s="566">
        <v>50</v>
      </c>
      <c r="B635" s="567" t="s">
        <v>524</v>
      </c>
      <c r="C635" s="567">
        <v>89301502</v>
      </c>
      <c r="D635" s="629" t="s">
        <v>3086</v>
      </c>
      <c r="E635" s="630" t="s">
        <v>1976</v>
      </c>
      <c r="F635" s="567" t="s">
        <v>1961</v>
      </c>
      <c r="G635" s="567" t="s">
        <v>2301</v>
      </c>
      <c r="H635" s="567" t="s">
        <v>523</v>
      </c>
      <c r="I635" s="567" t="s">
        <v>2302</v>
      </c>
      <c r="J635" s="567" t="s">
        <v>2303</v>
      </c>
      <c r="K635" s="567" t="s">
        <v>2304</v>
      </c>
      <c r="L635" s="568">
        <v>226.23</v>
      </c>
      <c r="M635" s="568">
        <v>2036.0699999999997</v>
      </c>
      <c r="N635" s="567">
        <v>9</v>
      </c>
      <c r="O635" s="631">
        <v>1.5</v>
      </c>
      <c r="P635" s="568"/>
      <c r="Q635" s="583">
        <v>0</v>
      </c>
      <c r="R635" s="567"/>
      <c r="S635" s="583">
        <v>0</v>
      </c>
      <c r="T635" s="631"/>
      <c r="U635" s="613">
        <v>0</v>
      </c>
    </row>
    <row r="636" spans="1:21" ht="14.4" customHeight="1" x14ac:dyDescent="0.3">
      <c r="A636" s="566">
        <v>50</v>
      </c>
      <c r="B636" s="567" t="s">
        <v>524</v>
      </c>
      <c r="C636" s="567">
        <v>89301502</v>
      </c>
      <c r="D636" s="629" t="s">
        <v>3086</v>
      </c>
      <c r="E636" s="630" t="s">
        <v>1976</v>
      </c>
      <c r="F636" s="567" t="s">
        <v>1961</v>
      </c>
      <c r="G636" s="567" t="s">
        <v>2847</v>
      </c>
      <c r="H636" s="567" t="s">
        <v>523</v>
      </c>
      <c r="I636" s="567" t="s">
        <v>2848</v>
      </c>
      <c r="J636" s="567" t="s">
        <v>2849</v>
      </c>
      <c r="K636" s="567" t="s">
        <v>2850</v>
      </c>
      <c r="L636" s="568">
        <v>388.86</v>
      </c>
      <c r="M636" s="568">
        <v>388.86</v>
      </c>
      <c r="N636" s="567">
        <v>1</v>
      </c>
      <c r="O636" s="631">
        <v>0.5</v>
      </c>
      <c r="P636" s="568"/>
      <c r="Q636" s="583">
        <v>0</v>
      </c>
      <c r="R636" s="567"/>
      <c r="S636" s="583">
        <v>0</v>
      </c>
      <c r="T636" s="631"/>
      <c r="U636" s="613">
        <v>0</v>
      </c>
    </row>
    <row r="637" spans="1:21" ht="14.4" customHeight="1" x14ac:dyDescent="0.3">
      <c r="A637" s="566">
        <v>50</v>
      </c>
      <c r="B637" s="567" t="s">
        <v>524</v>
      </c>
      <c r="C637" s="567">
        <v>89301502</v>
      </c>
      <c r="D637" s="629" t="s">
        <v>3086</v>
      </c>
      <c r="E637" s="630" t="s">
        <v>1976</v>
      </c>
      <c r="F637" s="567" t="s">
        <v>1961</v>
      </c>
      <c r="G637" s="567" t="s">
        <v>2847</v>
      </c>
      <c r="H637" s="567" t="s">
        <v>523</v>
      </c>
      <c r="I637" s="567" t="s">
        <v>2848</v>
      </c>
      <c r="J637" s="567" t="s">
        <v>2849</v>
      </c>
      <c r="K637" s="567" t="s">
        <v>2850</v>
      </c>
      <c r="L637" s="568">
        <v>525.88</v>
      </c>
      <c r="M637" s="568">
        <v>525.88</v>
      </c>
      <c r="N637" s="567">
        <v>1</v>
      </c>
      <c r="O637" s="631">
        <v>0.5</v>
      </c>
      <c r="P637" s="568"/>
      <c r="Q637" s="583">
        <v>0</v>
      </c>
      <c r="R637" s="567"/>
      <c r="S637" s="583">
        <v>0</v>
      </c>
      <c r="T637" s="631"/>
      <c r="U637" s="613">
        <v>0</v>
      </c>
    </row>
    <row r="638" spans="1:21" ht="14.4" customHeight="1" x14ac:dyDescent="0.3">
      <c r="A638" s="566">
        <v>50</v>
      </c>
      <c r="B638" s="567" t="s">
        <v>524</v>
      </c>
      <c r="C638" s="567">
        <v>89301502</v>
      </c>
      <c r="D638" s="629" t="s">
        <v>3086</v>
      </c>
      <c r="E638" s="630" t="s">
        <v>1976</v>
      </c>
      <c r="F638" s="567" t="s">
        <v>1961</v>
      </c>
      <c r="G638" s="567" t="s">
        <v>2847</v>
      </c>
      <c r="H638" s="567" t="s">
        <v>523</v>
      </c>
      <c r="I638" s="567" t="s">
        <v>2851</v>
      </c>
      <c r="J638" s="567" t="s">
        <v>2852</v>
      </c>
      <c r="K638" s="567" t="s">
        <v>2853</v>
      </c>
      <c r="L638" s="568">
        <v>116.65</v>
      </c>
      <c r="M638" s="568">
        <v>233.3</v>
      </c>
      <c r="N638" s="567">
        <v>2</v>
      </c>
      <c r="O638" s="631">
        <v>1.5</v>
      </c>
      <c r="P638" s="568">
        <v>116.65</v>
      </c>
      <c r="Q638" s="583">
        <v>0.5</v>
      </c>
      <c r="R638" s="567">
        <v>1</v>
      </c>
      <c r="S638" s="583">
        <v>0.5</v>
      </c>
      <c r="T638" s="631">
        <v>1</v>
      </c>
      <c r="U638" s="613">
        <v>0.66666666666666663</v>
      </c>
    </row>
    <row r="639" spans="1:21" ht="14.4" customHeight="1" x14ac:dyDescent="0.3">
      <c r="A639" s="566">
        <v>50</v>
      </c>
      <c r="B639" s="567" t="s">
        <v>524</v>
      </c>
      <c r="C639" s="567">
        <v>89301502</v>
      </c>
      <c r="D639" s="629" t="s">
        <v>3086</v>
      </c>
      <c r="E639" s="630" t="s">
        <v>1976</v>
      </c>
      <c r="F639" s="567" t="s">
        <v>1961</v>
      </c>
      <c r="G639" s="567" t="s">
        <v>2847</v>
      </c>
      <c r="H639" s="567" t="s">
        <v>523</v>
      </c>
      <c r="I639" s="567" t="s">
        <v>2854</v>
      </c>
      <c r="J639" s="567" t="s">
        <v>2852</v>
      </c>
      <c r="K639" s="567" t="s">
        <v>2850</v>
      </c>
      <c r="L639" s="568">
        <v>388.86</v>
      </c>
      <c r="M639" s="568">
        <v>388.86</v>
      </c>
      <c r="N639" s="567">
        <v>1</v>
      </c>
      <c r="O639" s="631">
        <v>0.5</v>
      </c>
      <c r="P639" s="568">
        <v>388.86</v>
      </c>
      <c r="Q639" s="583">
        <v>1</v>
      </c>
      <c r="R639" s="567">
        <v>1</v>
      </c>
      <c r="S639" s="583">
        <v>1</v>
      </c>
      <c r="T639" s="631">
        <v>0.5</v>
      </c>
      <c r="U639" s="613">
        <v>1</v>
      </c>
    </row>
    <row r="640" spans="1:21" ht="14.4" customHeight="1" x14ac:dyDescent="0.3">
      <c r="A640" s="566">
        <v>50</v>
      </c>
      <c r="B640" s="567" t="s">
        <v>524</v>
      </c>
      <c r="C640" s="567">
        <v>89301502</v>
      </c>
      <c r="D640" s="629" t="s">
        <v>3086</v>
      </c>
      <c r="E640" s="630" t="s">
        <v>1976</v>
      </c>
      <c r="F640" s="567" t="s">
        <v>1961</v>
      </c>
      <c r="G640" s="567" t="s">
        <v>2073</v>
      </c>
      <c r="H640" s="567" t="s">
        <v>984</v>
      </c>
      <c r="I640" s="567" t="s">
        <v>2503</v>
      </c>
      <c r="J640" s="567" t="s">
        <v>2075</v>
      </c>
      <c r="K640" s="567" t="s">
        <v>1095</v>
      </c>
      <c r="L640" s="568">
        <v>193.14</v>
      </c>
      <c r="M640" s="568">
        <v>386.28</v>
      </c>
      <c r="N640" s="567">
        <v>2</v>
      </c>
      <c r="O640" s="631">
        <v>0.5</v>
      </c>
      <c r="P640" s="568">
        <v>386.28</v>
      </c>
      <c r="Q640" s="583">
        <v>1</v>
      </c>
      <c r="R640" s="567">
        <v>2</v>
      </c>
      <c r="S640" s="583">
        <v>1</v>
      </c>
      <c r="T640" s="631">
        <v>0.5</v>
      </c>
      <c r="U640" s="613">
        <v>1</v>
      </c>
    </row>
    <row r="641" spans="1:21" ht="14.4" customHeight="1" x14ac:dyDescent="0.3">
      <c r="A641" s="566">
        <v>50</v>
      </c>
      <c r="B641" s="567" t="s">
        <v>524</v>
      </c>
      <c r="C641" s="567">
        <v>89301502</v>
      </c>
      <c r="D641" s="629" t="s">
        <v>3086</v>
      </c>
      <c r="E641" s="630" t="s">
        <v>1976</v>
      </c>
      <c r="F641" s="567" t="s">
        <v>1961</v>
      </c>
      <c r="G641" s="567" t="s">
        <v>2073</v>
      </c>
      <c r="H641" s="567" t="s">
        <v>984</v>
      </c>
      <c r="I641" s="567" t="s">
        <v>1628</v>
      </c>
      <c r="J641" s="567" t="s">
        <v>1629</v>
      </c>
      <c r="K641" s="567" t="s">
        <v>1630</v>
      </c>
      <c r="L641" s="568">
        <v>156.25</v>
      </c>
      <c r="M641" s="568">
        <v>312.5</v>
      </c>
      <c r="N641" s="567">
        <v>2</v>
      </c>
      <c r="O641" s="631">
        <v>1.5</v>
      </c>
      <c r="P641" s="568">
        <v>156.25</v>
      </c>
      <c r="Q641" s="583">
        <v>0.5</v>
      </c>
      <c r="R641" s="567">
        <v>1</v>
      </c>
      <c r="S641" s="583">
        <v>0.5</v>
      </c>
      <c r="T641" s="631">
        <v>0.5</v>
      </c>
      <c r="U641" s="613">
        <v>0.33333333333333331</v>
      </c>
    </row>
    <row r="642" spans="1:21" ht="14.4" customHeight="1" x14ac:dyDescent="0.3">
      <c r="A642" s="566">
        <v>50</v>
      </c>
      <c r="B642" s="567" t="s">
        <v>524</v>
      </c>
      <c r="C642" s="567">
        <v>89301502</v>
      </c>
      <c r="D642" s="629" t="s">
        <v>3086</v>
      </c>
      <c r="E642" s="630" t="s">
        <v>1976</v>
      </c>
      <c r="F642" s="567" t="s">
        <v>1961</v>
      </c>
      <c r="G642" s="567" t="s">
        <v>2073</v>
      </c>
      <c r="H642" s="567" t="s">
        <v>984</v>
      </c>
      <c r="I642" s="567" t="s">
        <v>1631</v>
      </c>
      <c r="J642" s="567" t="s">
        <v>1632</v>
      </c>
      <c r="K642" s="567" t="s">
        <v>1095</v>
      </c>
      <c r="L642" s="568">
        <v>193.14</v>
      </c>
      <c r="M642" s="568">
        <v>386.28</v>
      </c>
      <c r="N642" s="567">
        <v>2</v>
      </c>
      <c r="O642" s="631">
        <v>1</v>
      </c>
      <c r="P642" s="568">
        <v>193.14</v>
      </c>
      <c r="Q642" s="583">
        <v>0.5</v>
      </c>
      <c r="R642" s="567">
        <v>1</v>
      </c>
      <c r="S642" s="583">
        <v>0.5</v>
      </c>
      <c r="T642" s="631">
        <v>0.5</v>
      </c>
      <c r="U642" s="613">
        <v>0.5</v>
      </c>
    </row>
    <row r="643" spans="1:21" ht="14.4" customHeight="1" x14ac:dyDescent="0.3">
      <c r="A643" s="566">
        <v>50</v>
      </c>
      <c r="B643" s="567" t="s">
        <v>524</v>
      </c>
      <c r="C643" s="567">
        <v>89301502</v>
      </c>
      <c r="D643" s="629" t="s">
        <v>3086</v>
      </c>
      <c r="E643" s="630" t="s">
        <v>1976</v>
      </c>
      <c r="F643" s="567" t="s">
        <v>1961</v>
      </c>
      <c r="G643" s="567" t="s">
        <v>2591</v>
      </c>
      <c r="H643" s="567" t="s">
        <v>523</v>
      </c>
      <c r="I643" s="567" t="s">
        <v>2855</v>
      </c>
      <c r="J643" s="567" t="s">
        <v>2593</v>
      </c>
      <c r="K643" s="567" t="s">
        <v>860</v>
      </c>
      <c r="L643" s="568">
        <v>0</v>
      </c>
      <c r="M643" s="568">
        <v>0</v>
      </c>
      <c r="N643" s="567">
        <v>11</v>
      </c>
      <c r="O643" s="631">
        <v>2.5</v>
      </c>
      <c r="P643" s="568"/>
      <c r="Q643" s="583"/>
      <c r="R643" s="567"/>
      <c r="S643" s="583">
        <v>0</v>
      </c>
      <c r="T643" s="631"/>
      <c r="U643" s="613">
        <v>0</v>
      </c>
    </row>
    <row r="644" spans="1:21" ht="14.4" customHeight="1" x14ac:dyDescent="0.3">
      <c r="A644" s="566">
        <v>50</v>
      </c>
      <c r="B644" s="567" t="s">
        <v>524</v>
      </c>
      <c r="C644" s="567">
        <v>89301502</v>
      </c>
      <c r="D644" s="629" t="s">
        <v>3086</v>
      </c>
      <c r="E644" s="630" t="s">
        <v>1976</v>
      </c>
      <c r="F644" s="567" t="s">
        <v>1961</v>
      </c>
      <c r="G644" s="567" t="s">
        <v>2591</v>
      </c>
      <c r="H644" s="567" t="s">
        <v>523</v>
      </c>
      <c r="I644" s="567" t="s">
        <v>2856</v>
      </c>
      <c r="J644" s="567" t="s">
        <v>2857</v>
      </c>
      <c r="K644" s="567" t="s">
        <v>2858</v>
      </c>
      <c r="L644" s="568">
        <v>0</v>
      </c>
      <c r="M644" s="568">
        <v>0</v>
      </c>
      <c r="N644" s="567">
        <v>1</v>
      </c>
      <c r="O644" s="631">
        <v>1</v>
      </c>
      <c r="P644" s="568"/>
      <c r="Q644" s="583"/>
      <c r="R644" s="567"/>
      <c r="S644" s="583">
        <v>0</v>
      </c>
      <c r="T644" s="631"/>
      <c r="U644" s="613">
        <v>0</v>
      </c>
    </row>
    <row r="645" spans="1:21" ht="14.4" customHeight="1" x14ac:dyDescent="0.3">
      <c r="A645" s="566">
        <v>50</v>
      </c>
      <c r="B645" s="567" t="s">
        <v>524</v>
      </c>
      <c r="C645" s="567">
        <v>89301502</v>
      </c>
      <c r="D645" s="629" t="s">
        <v>3086</v>
      </c>
      <c r="E645" s="630" t="s">
        <v>1976</v>
      </c>
      <c r="F645" s="567" t="s">
        <v>1962</v>
      </c>
      <c r="G645" s="567" t="s">
        <v>2129</v>
      </c>
      <c r="H645" s="567" t="s">
        <v>523</v>
      </c>
      <c r="I645" s="567" t="s">
        <v>2859</v>
      </c>
      <c r="J645" s="567" t="s">
        <v>2131</v>
      </c>
      <c r="K645" s="567"/>
      <c r="L645" s="568">
        <v>0</v>
      </c>
      <c r="M645" s="568">
        <v>0</v>
      </c>
      <c r="N645" s="567">
        <v>1</v>
      </c>
      <c r="O645" s="631">
        <v>0.5</v>
      </c>
      <c r="P645" s="568">
        <v>0</v>
      </c>
      <c r="Q645" s="583"/>
      <c r="R645" s="567">
        <v>1</v>
      </c>
      <c r="S645" s="583">
        <v>1</v>
      </c>
      <c r="T645" s="631">
        <v>0.5</v>
      </c>
      <c r="U645" s="613">
        <v>1</v>
      </c>
    </row>
    <row r="646" spans="1:21" ht="14.4" customHeight="1" x14ac:dyDescent="0.3">
      <c r="A646" s="566">
        <v>50</v>
      </c>
      <c r="B646" s="567" t="s">
        <v>524</v>
      </c>
      <c r="C646" s="567">
        <v>89301502</v>
      </c>
      <c r="D646" s="629" t="s">
        <v>3086</v>
      </c>
      <c r="E646" s="630" t="s">
        <v>1976</v>
      </c>
      <c r="F646" s="567" t="s">
        <v>1962</v>
      </c>
      <c r="G646" s="567" t="s">
        <v>2129</v>
      </c>
      <c r="H646" s="567" t="s">
        <v>523</v>
      </c>
      <c r="I646" s="567" t="s">
        <v>2860</v>
      </c>
      <c r="J646" s="567" t="s">
        <v>2131</v>
      </c>
      <c r="K646" s="567"/>
      <c r="L646" s="568">
        <v>0</v>
      </c>
      <c r="M646" s="568">
        <v>0</v>
      </c>
      <c r="N646" s="567">
        <v>1</v>
      </c>
      <c r="O646" s="631">
        <v>1</v>
      </c>
      <c r="P646" s="568">
        <v>0</v>
      </c>
      <c r="Q646" s="583"/>
      <c r="R646" s="567">
        <v>1</v>
      </c>
      <c r="S646" s="583">
        <v>1</v>
      </c>
      <c r="T646" s="631">
        <v>1</v>
      </c>
      <c r="U646" s="613">
        <v>1</v>
      </c>
    </row>
    <row r="647" spans="1:21" ht="14.4" customHeight="1" x14ac:dyDescent="0.3">
      <c r="A647" s="566">
        <v>50</v>
      </c>
      <c r="B647" s="567" t="s">
        <v>524</v>
      </c>
      <c r="C647" s="567">
        <v>89301502</v>
      </c>
      <c r="D647" s="629" t="s">
        <v>3086</v>
      </c>
      <c r="E647" s="630" t="s">
        <v>1976</v>
      </c>
      <c r="F647" s="567" t="s">
        <v>1963</v>
      </c>
      <c r="G647" s="567" t="s">
        <v>2504</v>
      </c>
      <c r="H647" s="567" t="s">
        <v>523</v>
      </c>
      <c r="I647" s="567" t="s">
        <v>2505</v>
      </c>
      <c r="J647" s="567" t="s">
        <v>2506</v>
      </c>
      <c r="K647" s="567" t="s">
        <v>2507</v>
      </c>
      <c r="L647" s="568">
        <v>410</v>
      </c>
      <c r="M647" s="568">
        <v>410</v>
      </c>
      <c r="N647" s="567">
        <v>1</v>
      </c>
      <c r="O647" s="631">
        <v>1</v>
      </c>
      <c r="P647" s="568"/>
      <c r="Q647" s="583">
        <v>0</v>
      </c>
      <c r="R647" s="567"/>
      <c r="S647" s="583">
        <v>0</v>
      </c>
      <c r="T647" s="631"/>
      <c r="U647" s="613">
        <v>0</v>
      </c>
    </row>
    <row r="648" spans="1:21" ht="14.4" customHeight="1" x14ac:dyDescent="0.3">
      <c r="A648" s="566">
        <v>50</v>
      </c>
      <c r="B648" s="567" t="s">
        <v>524</v>
      </c>
      <c r="C648" s="567">
        <v>89301502</v>
      </c>
      <c r="D648" s="629" t="s">
        <v>3086</v>
      </c>
      <c r="E648" s="630" t="s">
        <v>1976</v>
      </c>
      <c r="F648" s="567" t="s">
        <v>1963</v>
      </c>
      <c r="G648" s="567" t="s">
        <v>2504</v>
      </c>
      <c r="H648" s="567" t="s">
        <v>523</v>
      </c>
      <c r="I648" s="567" t="s">
        <v>2861</v>
      </c>
      <c r="J648" s="567" t="s">
        <v>2509</v>
      </c>
      <c r="K648" s="567" t="s">
        <v>2862</v>
      </c>
      <c r="L648" s="568">
        <v>566</v>
      </c>
      <c r="M648" s="568">
        <v>566</v>
      </c>
      <c r="N648" s="567">
        <v>1</v>
      </c>
      <c r="O648" s="631">
        <v>1</v>
      </c>
      <c r="P648" s="568">
        <v>566</v>
      </c>
      <c r="Q648" s="583">
        <v>1</v>
      </c>
      <c r="R648" s="567">
        <v>1</v>
      </c>
      <c r="S648" s="583">
        <v>1</v>
      </c>
      <c r="T648" s="631">
        <v>1</v>
      </c>
      <c r="U648" s="613">
        <v>1</v>
      </c>
    </row>
    <row r="649" spans="1:21" ht="14.4" customHeight="1" x14ac:dyDescent="0.3">
      <c r="A649" s="566">
        <v>50</v>
      </c>
      <c r="B649" s="567" t="s">
        <v>524</v>
      </c>
      <c r="C649" s="567">
        <v>89301502</v>
      </c>
      <c r="D649" s="629" t="s">
        <v>3086</v>
      </c>
      <c r="E649" s="630" t="s">
        <v>1976</v>
      </c>
      <c r="F649" s="567" t="s">
        <v>1963</v>
      </c>
      <c r="G649" s="567" t="s">
        <v>2511</v>
      </c>
      <c r="H649" s="567" t="s">
        <v>523</v>
      </c>
      <c r="I649" s="567" t="s">
        <v>2512</v>
      </c>
      <c r="J649" s="567" t="s">
        <v>2513</v>
      </c>
      <c r="K649" s="567" t="s">
        <v>2514</v>
      </c>
      <c r="L649" s="568">
        <v>38.97</v>
      </c>
      <c r="M649" s="568">
        <v>10443.959999999995</v>
      </c>
      <c r="N649" s="567">
        <v>268</v>
      </c>
      <c r="O649" s="631">
        <v>67</v>
      </c>
      <c r="P649" s="568">
        <v>10132.199999999995</v>
      </c>
      <c r="Q649" s="583">
        <v>0.9701492537313432</v>
      </c>
      <c r="R649" s="567">
        <v>260</v>
      </c>
      <c r="S649" s="583">
        <v>0.97014925373134331</v>
      </c>
      <c r="T649" s="631">
        <v>65</v>
      </c>
      <c r="U649" s="613">
        <v>0.97014925373134331</v>
      </c>
    </row>
    <row r="650" spans="1:21" ht="14.4" customHeight="1" x14ac:dyDescent="0.3">
      <c r="A650" s="566">
        <v>50</v>
      </c>
      <c r="B650" s="567" t="s">
        <v>524</v>
      </c>
      <c r="C650" s="567">
        <v>89301502</v>
      </c>
      <c r="D650" s="629" t="s">
        <v>3086</v>
      </c>
      <c r="E650" s="630" t="s">
        <v>1976</v>
      </c>
      <c r="F650" s="567" t="s">
        <v>1963</v>
      </c>
      <c r="G650" s="567" t="s">
        <v>2515</v>
      </c>
      <c r="H650" s="567" t="s">
        <v>523</v>
      </c>
      <c r="I650" s="567" t="s">
        <v>2516</v>
      </c>
      <c r="J650" s="567" t="s">
        <v>2517</v>
      </c>
      <c r="K650" s="567" t="s">
        <v>2518</v>
      </c>
      <c r="L650" s="568">
        <v>378.48</v>
      </c>
      <c r="M650" s="568">
        <v>5298.7199999999993</v>
      </c>
      <c r="N650" s="567">
        <v>14</v>
      </c>
      <c r="O650" s="631">
        <v>14</v>
      </c>
      <c r="P650" s="568">
        <v>5298.7199999999993</v>
      </c>
      <c r="Q650" s="583">
        <v>1</v>
      </c>
      <c r="R650" s="567">
        <v>14</v>
      </c>
      <c r="S650" s="583">
        <v>1</v>
      </c>
      <c r="T650" s="631">
        <v>14</v>
      </c>
      <c r="U650" s="613">
        <v>1</v>
      </c>
    </row>
    <row r="651" spans="1:21" ht="14.4" customHeight="1" x14ac:dyDescent="0.3">
      <c r="A651" s="566">
        <v>50</v>
      </c>
      <c r="B651" s="567" t="s">
        <v>524</v>
      </c>
      <c r="C651" s="567">
        <v>89301502</v>
      </c>
      <c r="D651" s="629" t="s">
        <v>3086</v>
      </c>
      <c r="E651" s="630" t="s">
        <v>1976</v>
      </c>
      <c r="F651" s="567" t="s">
        <v>1963</v>
      </c>
      <c r="G651" s="567" t="s">
        <v>2515</v>
      </c>
      <c r="H651" s="567" t="s">
        <v>523</v>
      </c>
      <c r="I651" s="567" t="s">
        <v>2519</v>
      </c>
      <c r="J651" s="567" t="s">
        <v>2520</v>
      </c>
      <c r="K651" s="567" t="s">
        <v>2521</v>
      </c>
      <c r="L651" s="568">
        <v>378.48</v>
      </c>
      <c r="M651" s="568">
        <v>3784.8</v>
      </c>
      <c r="N651" s="567">
        <v>10</v>
      </c>
      <c r="O651" s="631">
        <v>10</v>
      </c>
      <c r="P651" s="568">
        <v>3406.32</v>
      </c>
      <c r="Q651" s="583">
        <v>0.9</v>
      </c>
      <c r="R651" s="567">
        <v>9</v>
      </c>
      <c r="S651" s="583">
        <v>0.9</v>
      </c>
      <c r="T651" s="631">
        <v>9</v>
      </c>
      <c r="U651" s="613">
        <v>0.9</v>
      </c>
    </row>
    <row r="652" spans="1:21" ht="14.4" customHeight="1" x14ac:dyDescent="0.3">
      <c r="A652" s="566">
        <v>50</v>
      </c>
      <c r="B652" s="567" t="s">
        <v>524</v>
      </c>
      <c r="C652" s="567">
        <v>89301502</v>
      </c>
      <c r="D652" s="629" t="s">
        <v>3086</v>
      </c>
      <c r="E652" s="630" t="s">
        <v>1977</v>
      </c>
      <c r="F652" s="567" t="s">
        <v>1961</v>
      </c>
      <c r="G652" s="567" t="s">
        <v>2863</v>
      </c>
      <c r="H652" s="567" t="s">
        <v>523</v>
      </c>
      <c r="I652" s="567" t="s">
        <v>2864</v>
      </c>
      <c r="J652" s="567" t="s">
        <v>2865</v>
      </c>
      <c r="K652" s="567" t="s">
        <v>2866</v>
      </c>
      <c r="L652" s="568">
        <v>99.04</v>
      </c>
      <c r="M652" s="568">
        <v>198.08</v>
      </c>
      <c r="N652" s="567">
        <v>2</v>
      </c>
      <c r="O652" s="631">
        <v>1</v>
      </c>
      <c r="P652" s="568"/>
      <c r="Q652" s="583">
        <v>0</v>
      </c>
      <c r="R652" s="567"/>
      <c r="S652" s="583">
        <v>0</v>
      </c>
      <c r="T652" s="631"/>
      <c r="U652" s="613">
        <v>0</v>
      </c>
    </row>
    <row r="653" spans="1:21" ht="14.4" customHeight="1" x14ac:dyDescent="0.3">
      <c r="A653" s="566">
        <v>50</v>
      </c>
      <c r="B653" s="567" t="s">
        <v>524</v>
      </c>
      <c r="C653" s="567">
        <v>89301502</v>
      </c>
      <c r="D653" s="629" t="s">
        <v>3086</v>
      </c>
      <c r="E653" s="630" t="s">
        <v>1977</v>
      </c>
      <c r="F653" s="567" t="s">
        <v>1961</v>
      </c>
      <c r="G653" s="567" t="s">
        <v>1982</v>
      </c>
      <c r="H653" s="567" t="s">
        <v>984</v>
      </c>
      <c r="I653" s="567" t="s">
        <v>1653</v>
      </c>
      <c r="J653" s="567" t="s">
        <v>995</v>
      </c>
      <c r="K653" s="567" t="s">
        <v>1654</v>
      </c>
      <c r="L653" s="568">
        <v>242.33</v>
      </c>
      <c r="M653" s="568">
        <v>484.66</v>
      </c>
      <c r="N653" s="567">
        <v>2</v>
      </c>
      <c r="O653" s="631">
        <v>0.5</v>
      </c>
      <c r="P653" s="568"/>
      <c r="Q653" s="583">
        <v>0</v>
      </c>
      <c r="R653" s="567"/>
      <c r="S653" s="583">
        <v>0</v>
      </c>
      <c r="T653" s="631"/>
      <c r="U653" s="613">
        <v>0</v>
      </c>
    </row>
    <row r="654" spans="1:21" ht="14.4" customHeight="1" x14ac:dyDescent="0.3">
      <c r="A654" s="566">
        <v>50</v>
      </c>
      <c r="B654" s="567" t="s">
        <v>524</v>
      </c>
      <c r="C654" s="567">
        <v>89301502</v>
      </c>
      <c r="D654" s="629" t="s">
        <v>3086</v>
      </c>
      <c r="E654" s="630" t="s">
        <v>1977</v>
      </c>
      <c r="F654" s="567" t="s">
        <v>1961</v>
      </c>
      <c r="G654" s="567" t="s">
        <v>1983</v>
      </c>
      <c r="H654" s="567" t="s">
        <v>523</v>
      </c>
      <c r="I654" s="567" t="s">
        <v>2600</v>
      </c>
      <c r="J654" s="567" t="s">
        <v>2598</v>
      </c>
      <c r="K654" s="567" t="s">
        <v>2393</v>
      </c>
      <c r="L654" s="568">
        <v>270.69</v>
      </c>
      <c r="M654" s="568">
        <v>270.69</v>
      </c>
      <c r="N654" s="567">
        <v>1</v>
      </c>
      <c r="O654" s="631">
        <v>1</v>
      </c>
      <c r="P654" s="568"/>
      <c r="Q654" s="583">
        <v>0</v>
      </c>
      <c r="R654" s="567"/>
      <c r="S654" s="583">
        <v>0</v>
      </c>
      <c r="T654" s="631"/>
      <c r="U654" s="613">
        <v>0</v>
      </c>
    </row>
    <row r="655" spans="1:21" ht="14.4" customHeight="1" x14ac:dyDescent="0.3">
      <c r="A655" s="566">
        <v>50</v>
      </c>
      <c r="B655" s="567" t="s">
        <v>524</v>
      </c>
      <c r="C655" s="567">
        <v>89301502</v>
      </c>
      <c r="D655" s="629" t="s">
        <v>3086</v>
      </c>
      <c r="E655" s="630" t="s">
        <v>1977</v>
      </c>
      <c r="F655" s="567" t="s">
        <v>1961</v>
      </c>
      <c r="G655" s="567" t="s">
        <v>1989</v>
      </c>
      <c r="H655" s="567" t="s">
        <v>984</v>
      </c>
      <c r="I655" s="567" t="s">
        <v>2867</v>
      </c>
      <c r="J655" s="567" t="s">
        <v>2230</v>
      </c>
      <c r="K655" s="567" t="s">
        <v>2155</v>
      </c>
      <c r="L655" s="568">
        <v>787.03</v>
      </c>
      <c r="M655" s="568">
        <v>787.03</v>
      </c>
      <c r="N655" s="567">
        <v>1</v>
      </c>
      <c r="O655" s="631">
        <v>1</v>
      </c>
      <c r="P655" s="568"/>
      <c r="Q655" s="583">
        <v>0</v>
      </c>
      <c r="R655" s="567"/>
      <c r="S655" s="583">
        <v>0</v>
      </c>
      <c r="T655" s="631"/>
      <c r="U655" s="613">
        <v>0</v>
      </c>
    </row>
    <row r="656" spans="1:21" ht="14.4" customHeight="1" x14ac:dyDescent="0.3">
      <c r="A656" s="566">
        <v>50</v>
      </c>
      <c r="B656" s="567" t="s">
        <v>524</v>
      </c>
      <c r="C656" s="567">
        <v>89301502</v>
      </c>
      <c r="D656" s="629" t="s">
        <v>3086</v>
      </c>
      <c r="E656" s="630" t="s">
        <v>1977</v>
      </c>
      <c r="F656" s="567" t="s">
        <v>1961</v>
      </c>
      <c r="G656" s="567" t="s">
        <v>1989</v>
      </c>
      <c r="H656" s="567" t="s">
        <v>984</v>
      </c>
      <c r="I656" s="567" t="s">
        <v>1715</v>
      </c>
      <c r="J656" s="567" t="s">
        <v>1716</v>
      </c>
      <c r="K656" s="567" t="s">
        <v>582</v>
      </c>
      <c r="L656" s="568">
        <v>262.33999999999997</v>
      </c>
      <c r="M656" s="568">
        <v>262.33999999999997</v>
      </c>
      <c r="N656" s="567">
        <v>1</v>
      </c>
      <c r="O656" s="631">
        <v>0.5</v>
      </c>
      <c r="P656" s="568"/>
      <c r="Q656" s="583">
        <v>0</v>
      </c>
      <c r="R656" s="567"/>
      <c r="S656" s="583">
        <v>0</v>
      </c>
      <c r="T656" s="631"/>
      <c r="U656" s="613">
        <v>0</v>
      </c>
    </row>
    <row r="657" spans="1:21" ht="14.4" customHeight="1" x14ac:dyDescent="0.3">
      <c r="A657" s="566">
        <v>50</v>
      </c>
      <c r="B657" s="567" t="s">
        <v>524</v>
      </c>
      <c r="C657" s="567">
        <v>89301502</v>
      </c>
      <c r="D657" s="629" t="s">
        <v>3086</v>
      </c>
      <c r="E657" s="630" t="s">
        <v>1977</v>
      </c>
      <c r="F657" s="567" t="s">
        <v>1961</v>
      </c>
      <c r="G657" s="567" t="s">
        <v>1989</v>
      </c>
      <c r="H657" s="567" t="s">
        <v>984</v>
      </c>
      <c r="I657" s="567" t="s">
        <v>2606</v>
      </c>
      <c r="J657" s="567" t="s">
        <v>1716</v>
      </c>
      <c r="K657" s="567" t="s">
        <v>2607</v>
      </c>
      <c r="L657" s="568">
        <v>796.04</v>
      </c>
      <c r="M657" s="568">
        <v>796.04</v>
      </c>
      <c r="N657" s="567">
        <v>1</v>
      </c>
      <c r="O657" s="631">
        <v>0.5</v>
      </c>
      <c r="P657" s="568"/>
      <c r="Q657" s="583">
        <v>0</v>
      </c>
      <c r="R657" s="567"/>
      <c r="S657" s="583">
        <v>0</v>
      </c>
      <c r="T657" s="631"/>
      <c r="U657" s="613">
        <v>0</v>
      </c>
    </row>
    <row r="658" spans="1:21" ht="14.4" customHeight="1" x14ac:dyDescent="0.3">
      <c r="A658" s="566">
        <v>50</v>
      </c>
      <c r="B658" s="567" t="s">
        <v>524</v>
      </c>
      <c r="C658" s="567">
        <v>89301502</v>
      </c>
      <c r="D658" s="629" t="s">
        <v>3086</v>
      </c>
      <c r="E658" s="630" t="s">
        <v>1977</v>
      </c>
      <c r="F658" s="567" t="s">
        <v>1961</v>
      </c>
      <c r="G658" s="567" t="s">
        <v>1989</v>
      </c>
      <c r="H658" s="567" t="s">
        <v>984</v>
      </c>
      <c r="I658" s="567" t="s">
        <v>2606</v>
      </c>
      <c r="J658" s="567" t="s">
        <v>1716</v>
      </c>
      <c r="K658" s="567" t="s">
        <v>2607</v>
      </c>
      <c r="L658" s="568">
        <v>874.69</v>
      </c>
      <c r="M658" s="568">
        <v>874.69</v>
      </c>
      <c r="N658" s="567">
        <v>1</v>
      </c>
      <c r="O658" s="631">
        <v>1</v>
      </c>
      <c r="P658" s="568"/>
      <c r="Q658" s="583">
        <v>0</v>
      </c>
      <c r="R658" s="567"/>
      <c r="S658" s="583">
        <v>0</v>
      </c>
      <c r="T658" s="631"/>
      <c r="U658" s="613">
        <v>0</v>
      </c>
    </row>
    <row r="659" spans="1:21" ht="14.4" customHeight="1" x14ac:dyDescent="0.3">
      <c r="A659" s="566">
        <v>50</v>
      </c>
      <c r="B659" s="567" t="s">
        <v>524</v>
      </c>
      <c r="C659" s="567">
        <v>89301502</v>
      </c>
      <c r="D659" s="629" t="s">
        <v>3086</v>
      </c>
      <c r="E659" s="630" t="s">
        <v>1977</v>
      </c>
      <c r="F659" s="567" t="s">
        <v>1961</v>
      </c>
      <c r="G659" s="567" t="s">
        <v>1989</v>
      </c>
      <c r="H659" s="567" t="s">
        <v>984</v>
      </c>
      <c r="I659" s="567" t="s">
        <v>1717</v>
      </c>
      <c r="J659" s="567" t="s">
        <v>1073</v>
      </c>
      <c r="K659" s="567" t="s">
        <v>1085</v>
      </c>
      <c r="L659" s="568">
        <v>349.67</v>
      </c>
      <c r="M659" s="568">
        <v>349.67</v>
      </c>
      <c r="N659" s="567">
        <v>1</v>
      </c>
      <c r="O659" s="631">
        <v>0.5</v>
      </c>
      <c r="P659" s="568"/>
      <c r="Q659" s="583">
        <v>0</v>
      </c>
      <c r="R659" s="567"/>
      <c r="S659" s="583">
        <v>0</v>
      </c>
      <c r="T659" s="631"/>
      <c r="U659" s="613">
        <v>0</v>
      </c>
    </row>
    <row r="660" spans="1:21" ht="14.4" customHeight="1" x14ac:dyDescent="0.3">
      <c r="A660" s="566">
        <v>50</v>
      </c>
      <c r="B660" s="567" t="s">
        <v>524</v>
      </c>
      <c r="C660" s="567">
        <v>89301502</v>
      </c>
      <c r="D660" s="629" t="s">
        <v>3086</v>
      </c>
      <c r="E660" s="630" t="s">
        <v>1977</v>
      </c>
      <c r="F660" s="567" t="s">
        <v>1961</v>
      </c>
      <c r="G660" s="567" t="s">
        <v>2356</v>
      </c>
      <c r="H660" s="567" t="s">
        <v>984</v>
      </c>
      <c r="I660" s="567" t="s">
        <v>1918</v>
      </c>
      <c r="J660" s="567" t="s">
        <v>1433</v>
      </c>
      <c r="K660" s="567" t="s">
        <v>1434</v>
      </c>
      <c r="L660" s="568">
        <v>222.25</v>
      </c>
      <c r="M660" s="568">
        <v>444.5</v>
      </c>
      <c r="N660" s="567">
        <v>2</v>
      </c>
      <c r="O660" s="631">
        <v>0.5</v>
      </c>
      <c r="P660" s="568">
        <v>444.5</v>
      </c>
      <c r="Q660" s="583">
        <v>1</v>
      </c>
      <c r="R660" s="567">
        <v>2</v>
      </c>
      <c r="S660" s="583">
        <v>1</v>
      </c>
      <c r="T660" s="631">
        <v>0.5</v>
      </c>
      <c r="U660" s="613">
        <v>1</v>
      </c>
    </row>
    <row r="661" spans="1:21" ht="14.4" customHeight="1" x14ac:dyDescent="0.3">
      <c r="A661" s="566">
        <v>50</v>
      </c>
      <c r="B661" s="567" t="s">
        <v>524</v>
      </c>
      <c r="C661" s="567">
        <v>89301502</v>
      </c>
      <c r="D661" s="629" t="s">
        <v>3086</v>
      </c>
      <c r="E661" s="630" t="s">
        <v>1977</v>
      </c>
      <c r="F661" s="567" t="s">
        <v>1961</v>
      </c>
      <c r="G661" s="567" t="s">
        <v>1999</v>
      </c>
      <c r="H661" s="567" t="s">
        <v>984</v>
      </c>
      <c r="I661" s="567" t="s">
        <v>1674</v>
      </c>
      <c r="J661" s="567" t="s">
        <v>1038</v>
      </c>
      <c r="K661" s="567" t="s">
        <v>551</v>
      </c>
      <c r="L661" s="568">
        <v>44.89</v>
      </c>
      <c r="M661" s="568">
        <v>89.78</v>
      </c>
      <c r="N661" s="567">
        <v>2</v>
      </c>
      <c r="O661" s="631">
        <v>0.5</v>
      </c>
      <c r="P661" s="568"/>
      <c r="Q661" s="583">
        <v>0</v>
      </c>
      <c r="R661" s="567"/>
      <c r="S661" s="583">
        <v>0</v>
      </c>
      <c r="T661" s="631"/>
      <c r="U661" s="613">
        <v>0</v>
      </c>
    </row>
    <row r="662" spans="1:21" ht="14.4" customHeight="1" x14ac:dyDescent="0.3">
      <c r="A662" s="566">
        <v>50</v>
      </c>
      <c r="B662" s="567" t="s">
        <v>524</v>
      </c>
      <c r="C662" s="567">
        <v>89301502</v>
      </c>
      <c r="D662" s="629" t="s">
        <v>3086</v>
      </c>
      <c r="E662" s="630" t="s">
        <v>1977</v>
      </c>
      <c r="F662" s="567" t="s">
        <v>1961</v>
      </c>
      <c r="G662" s="567" t="s">
        <v>2868</v>
      </c>
      <c r="H662" s="567" t="s">
        <v>523</v>
      </c>
      <c r="I662" s="567" t="s">
        <v>2869</v>
      </c>
      <c r="J662" s="567" t="s">
        <v>2870</v>
      </c>
      <c r="K662" s="567" t="s">
        <v>954</v>
      </c>
      <c r="L662" s="568">
        <v>243.99</v>
      </c>
      <c r="M662" s="568">
        <v>243.99</v>
      </c>
      <c r="N662" s="567">
        <v>1</v>
      </c>
      <c r="O662" s="631">
        <v>1</v>
      </c>
      <c r="P662" s="568"/>
      <c r="Q662" s="583">
        <v>0</v>
      </c>
      <c r="R662" s="567"/>
      <c r="S662" s="583">
        <v>0</v>
      </c>
      <c r="T662" s="631"/>
      <c r="U662" s="613">
        <v>0</v>
      </c>
    </row>
    <row r="663" spans="1:21" ht="14.4" customHeight="1" x14ac:dyDescent="0.3">
      <c r="A663" s="566">
        <v>50</v>
      </c>
      <c r="B663" s="567" t="s">
        <v>524</v>
      </c>
      <c r="C663" s="567">
        <v>89301502</v>
      </c>
      <c r="D663" s="629" t="s">
        <v>3086</v>
      </c>
      <c r="E663" s="630" t="s">
        <v>1977</v>
      </c>
      <c r="F663" s="567" t="s">
        <v>1961</v>
      </c>
      <c r="G663" s="567" t="s">
        <v>2871</v>
      </c>
      <c r="H663" s="567" t="s">
        <v>523</v>
      </c>
      <c r="I663" s="567" t="s">
        <v>2872</v>
      </c>
      <c r="J663" s="567" t="s">
        <v>2873</v>
      </c>
      <c r="K663" s="567" t="s">
        <v>2874</v>
      </c>
      <c r="L663" s="568">
        <v>120.46</v>
      </c>
      <c r="M663" s="568">
        <v>240.92</v>
      </c>
      <c r="N663" s="567">
        <v>2</v>
      </c>
      <c r="O663" s="631">
        <v>1</v>
      </c>
      <c r="P663" s="568">
        <v>240.92</v>
      </c>
      <c r="Q663" s="583">
        <v>1</v>
      </c>
      <c r="R663" s="567">
        <v>2</v>
      </c>
      <c r="S663" s="583">
        <v>1</v>
      </c>
      <c r="T663" s="631">
        <v>1</v>
      </c>
      <c r="U663" s="613">
        <v>1</v>
      </c>
    </row>
    <row r="664" spans="1:21" ht="14.4" customHeight="1" x14ac:dyDescent="0.3">
      <c r="A664" s="566">
        <v>50</v>
      </c>
      <c r="B664" s="567" t="s">
        <v>524</v>
      </c>
      <c r="C664" s="567">
        <v>89301502</v>
      </c>
      <c r="D664" s="629" t="s">
        <v>3086</v>
      </c>
      <c r="E664" s="630" t="s">
        <v>1977</v>
      </c>
      <c r="F664" s="567" t="s">
        <v>1961</v>
      </c>
      <c r="G664" s="567" t="s">
        <v>2010</v>
      </c>
      <c r="H664" s="567" t="s">
        <v>523</v>
      </c>
      <c r="I664" s="567" t="s">
        <v>2014</v>
      </c>
      <c r="J664" s="567" t="s">
        <v>2012</v>
      </c>
      <c r="K664" s="567" t="s">
        <v>2015</v>
      </c>
      <c r="L664" s="568">
        <v>58.23</v>
      </c>
      <c r="M664" s="568">
        <v>174.69</v>
      </c>
      <c r="N664" s="567">
        <v>3</v>
      </c>
      <c r="O664" s="631">
        <v>1</v>
      </c>
      <c r="P664" s="568"/>
      <c r="Q664" s="583">
        <v>0</v>
      </c>
      <c r="R664" s="567"/>
      <c r="S664" s="583">
        <v>0</v>
      </c>
      <c r="T664" s="631"/>
      <c r="U664" s="613">
        <v>0</v>
      </c>
    </row>
    <row r="665" spans="1:21" ht="14.4" customHeight="1" x14ac:dyDescent="0.3">
      <c r="A665" s="566">
        <v>50</v>
      </c>
      <c r="B665" s="567" t="s">
        <v>524</v>
      </c>
      <c r="C665" s="567">
        <v>89301502</v>
      </c>
      <c r="D665" s="629" t="s">
        <v>3086</v>
      </c>
      <c r="E665" s="630" t="s">
        <v>1977</v>
      </c>
      <c r="F665" s="567" t="s">
        <v>1961</v>
      </c>
      <c r="G665" s="567" t="s">
        <v>2421</v>
      </c>
      <c r="H665" s="567" t="s">
        <v>523</v>
      </c>
      <c r="I665" s="567" t="s">
        <v>2316</v>
      </c>
      <c r="J665" s="567" t="s">
        <v>790</v>
      </c>
      <c r="K665" s="567" t="s">
        <v>2317</v>
      </c>
      <c r="L665" s="568">
        <v>153.37</v>
      </c>
      <c r="M665" s="568">
        <v>153.37</v>
      </c>
      <c r="N665" s="567">
        <v>1</v>
      </c>
      <c r="O665" s="631">
        <v>0.5</v>
      </c>
      <c r="P665" s="568"/>
      <c r="Q665" s="583">
        <v>0</v>
      </c>
      <c r="R665" s="567"/>
      <c r="S665" s="583">
        <v>0</v>
      </c>
      <c r="T665" s="631"/>
      <c r="U665" s="613">
        <v>0</v>
      </c>
    </row>
    <row r="666" spans="1:21" ht="14.4" customHeight="1" x14ac:dyDescent="0.3">
      <c r="A666" s="566">
        <v>50</v>
      </c>
      <c r="B666" s="567" t="s">
        <v>524</v>
      </c>
      <c r="C666" s="567">
        <v>89301502</v>
      </c>
      <c r="D666" s="629" t="s">
        <v>3086</v>
      </c>
      <c r="E666" s="630" t="s">
        <v>1977</v>
      </c>
      <c r="F666" s="567" t="s">
        <v>1961</v>
      </c>
      <c r="G666" s="567" t="s">
        <v>2546</v>
      </c>
      <c r="H666" s="567" t="s">
        <v>523</v>
      </c>
      <c r="I666" s="567" t="s">
        <v>2547</v>
      </c>
      <c r="J666" s="567" t="s">
        <v>1131</v>
      </c>
      <c r="K666" s="567" t="s">
        <v>2548</v>
      </c>
      <c r="L666" s="568">
        <v>31.64</v>
      </c>
      <c r="M666" s="568">
        <v>31.64</v>
      </c>
      <c r="N666" s="567">
        <v>1</v>
      </c>
      <c r="O666" s="631">
        <v>1</v>
      </c>
      <c r="P666" s="568"/>
      <c r="Q666" s="583">
        <v>0</v>
      </c>
      <c r="R666" s="567"/>
      <c r="S666" s="583">
        <v>0</v>
      </c>
      <c r="T666" s="631"/>
      <c r="U666" s="613">
        <v>0</v>
      </c>
    </row>
    <row r="667" spans="1:21" ht="14.4" customHeight="1" x14ac:dyDescent="0.3">
      <c r="A667" s="566">
        <v>50</v>
      </c>
      <c r="B667" s="567" t="s">
        <v>524</v>
      </c>
      <c r="C667" s="567">
        <v>89301502</v>
      </c>
      <c r="D667" s="629" t="s">
        <v>3086</v>
      </c>
      <c r="E667" s="630" t="s">
        <v>1977</v>
      </c>
      <c r="F667" s="567" t="s">
        <v>1961</v>
      </c>
      <c r="G667" s="567" t="s">
        <v>2019</v>
      </c>
      <c r="H667" s="567" t="s">
        <v>984</v>
      </c>
      <c r="I667" s="567" t="s">
        <v>1645</v>
      </c>
      <c r="J667" s="567" t="s">
        <v>1101</v>
      </c>
      <c r="K667" s="567" t="s">
        <v>1102</v>
      </c>
      <c r="L667" s="568">
        <v>414.85</v>
      </c>
      <c r="M667" s="568">
        <v>1244.5500000000002</v>
      </c>
      <c r="N667" s="567">
        <v>3</v>
      </c>
      <c r="O667" s="631">
        <v>1</v>
      </c>
      <c r="P667" s="568">
        <v>1244.5500000000002</v>
      </c>
      <c r="Q667" s="583">
        <v>1</v>
      </c>
      <c r="R667" s="567">
        <v>3</v>
      </c>
      <c r="S667" s="583">
        <v>1</v>
      </c>
      <c r="T667" s="631">
        <v>1</v>
      </c>
      <c r="U667" s="613">
        <v>1</v>
      </c>
    </row>
    <row r="668" spans="1:21" ht="14.4" customHeight="1" x14ac:dyDescent="0.3">
      <c r="A668" s="566">
        <v>50</v>
      </c>
      <c r="B668" s="567" t="s">
        <v>524</v>
      </c>
      <c r="C668" s="567">
        <v>89301502</v>
      </c>
      <c r="D668" s="629" t="s">
        <v>3086</v>
      </c>
      <c r="E668" s="630" t="s">
        <v>1977</v>
      </c>
      <c r="F668" s="567" t="s">
        <v>1961</v>
      </c>
      <c r="G668" s="567" t="s">
        <v>2030</v>
      </c>
      <c r="H668" s="567" t="s">
        <v>523</v>
      </c>
      <c r="I668" s="567" t="s">
        <v>2135</v>
      </c>
      <c r="J668" s="567" t="s">
        <v>2032</v>
      </c>
      <c r="K668" s="567" t="s">
        <v>2136</v>
      </c>
      <c r="L668" s="568">
        <v>36.78</v>
      </c>
      <c r="M668" s="568">
        <v>36.78</v>
      </c>
      <c r="N668" s="567">
        <v>1</v>
      </c>
      <c r="O668" s="631">
        <v>0.5</v>
      </c>
      <c r="P668" s="568"/>
      <c r="Q668" s="583">
        <v>0</v>
      </c>
      <c r="R668" s="567"/>
      <c r="S668" s="583">
        <v>0</v>
      </c>
      <c r="T668" s="631"/>
      <c r="U668" s="613">
        <v>0</v>
      </c>
    </row>
    <row r="669" spans="1:21" ht="14.4" customHeight="1" x14ac:dyDescent="0.3">
      <c r="A669" s="566">
        <v>50</v>
      </c>
      <c r="B669" s="567" t="s">
        <v>524</v>
      </c>
      <c r="C669" s="567">
        <v>89301502</v>
      </c>
      <c r="D669" s="629" t="s">
        <v>3086</v>
      </c>
      <c r="E669" s="630" t="s">
        <v>1977</v>
      </c>
      <c r="F669" s="567" t="s">
        <v>1961</v>
      </c>
      <c r="G669" s="567" t="s">
        <v>2030</v>
      </c>
      <c r="H669" s="567" t="s">
        <v>523</v>
      </c>
      <c r="I669" s="567" t="s">
        <v>2137</v>
      </c>
      <c r="J669" s="567" t="s">
        <v>2105</v>
      </c>
      <c r="K669" s="567" t="s">
        <v>2138</v>
      </c>
      <c r="L669" s="568">
        <v>30.65</v>
      </c>
      <c r="M669" s="568">
        <v>61.3</v>
      </c>
      <c r="N669" s="567">
        <v>2</v>
      </c>
      <c r="O669" s="631">
        <v>1</v>
      </c>
      <c r="P669" s="568"/>
      <c r="Q669" s="583">
        <v>0</v>
      </c>
      <c r="R669" s="567"/>
      <c r="S669" s="583">
        <v>0</v>
      </c>
      <c r="T669" s="631"/>
      <c r="U669" s="613">
        <v>0</v>
      </c>
    </row>
    <row r="670" spans="1:21" ht="14.4" customHeight="1" x14ac:dyDescent="0.3">
      <c r="A670" s="566">
        <v>50</v>
      </c>
      <c r="B670" s="567" t="s">
        <v>524</v>
      </c>
      <c r="C670" s="567">
        <v>89301502</v>
      </c>
      <c r="D670" s="629" t="s">
        <v>3086</v>
      </c>
      <c r="E670" s="630" t="s">
        <v>1977</v>
      </c>
      <c r="F670" s="567" t="s">
        <v>1961</v>
      </c>
      <c r="G670" s="567" t="s">
        <v>2036</v>
      </c>
      <c r="H670" s="567" t="s">
        <v>523</v>
      </c>
      <c r="I670" s="567" t="s">
        <v>2135</v>
      </c>
      <c r="J670" s="567" t="s">
        <v>2032</v>
      </c>
      <c r="K670" s="567" t="s">
        <v>2136</v>
      </c>
      <c r="L670" s="568">
        <v>36.78</v>
      </c>
      <c r="M670" s="568">
        <v>73.56</v>
      </c>
      <c r="N670" s="567">
        <v>2</v>
      </c>
      <c r="O670" s="631">
        <v>0.5</v>
      </c>
      <c r="P670" s="568"/>
      <c r="Q670" s="583">
        <v>0</v>
      </c>
      <c r="R670" s="567"/>
      <c r="S670" s="583">
        <v>0</v>
      </c>
      <c r="T670" s="631"/>
      <c r="U670" s="613">
        <v>0</v>
      </c>
    </row>
    <row r="671" spans="1:21" ht="14.4" customHeight="1" x14ac:dyDescent="0.3">
      <c r="A671" s="566">
        <v>50</v>
      </c>
      <c r="B671" s="567" t="s">
        <v>524</v>
      </c>
      <c r="C671" s="567">
        <v>89301502</v>
      </c>
      <c r="D671" s="629" t="s">
        <v>3086</v>
      </c>
      <c r="E671" s="630" t="s">
        <v>1977</v>
      </c>
      <c r="F671" s="567" t="s">
        <v>1961</v>
      </c>
      <c r="G671" s="567" t="s">
        <v>2182</v>
      </c>
      <c r="H671" s="567" t="s">
        <v>984</v>
      </c>
      <c r="I671" s="567" t="s">
        <v>2875</v>
      </c>
      <c r="J671" s="567" t="s">
        <v>2876</v>
      </c>
      <c r="K671" s="567" t="s">
        <v>2877</v>
      </c>
      <c r="L671" s="568">
        <v>215.34</v>
      </c>
      <c r="M671" s="568">
        <v>430.68</v>
      </c>
      <c r="N671" s="567">
        <v>2</v>
      </c>
      <c r="O671" s="631">
        <v>0.5</v>
      </c>
      <c r="P671" s="568"/>
      <c r="Q671" s="583">
        <v>0</v>
      </c>
      <c r="R671" s="567"/>
      <c r="S671" s="583">
        <v>0</v>
      </c>
      <c r="T671" s="631"/>
      <c r="U671" s="613">
        <v>0</v>
      </c>
    </row>
    <row r="672" spans="1:21" ht="14.4" customHeight="1" x14ac:dyDescent="0.3">
      <c r="A672" s="566">
        <v>50</v>
      </c>
      <c r="B672" s="567" t="s">
        <v>524</v>
      </c>
      <c r="C672" s="567">
        <v>89301502</v>
      </c>
      <c r="D672" s="629" t="s">
        <v>3086</v>
      </c>
      <c r="E672" s="630" t="s">
        <v>1977</v>
      </c>
      <c r="F672" s="567" t="s">
        <v>1961</v>
      </c>
      <c r="G672" s="567" t="s">
        <v>2878</v>
      </c>
      <c r="H672" s="567" t="s">
        <v>523</v>
      </c>
      <c r="I672" s="567" t="s">
        <v>2879</v>
      </c>
      <c r="J672" s="567" t="s">
        <v>2880</v>
      </c>
      <c r="K672" s="567" t="s">
        <v>2777</v>
      </c>
      <c r="L672" s="568">
        <v>0</v>
      </c>
      <c r="M672" s="568">
        <v>0</v>
      </c>
      <c r="N672" s="567">
        <v>1</v>
      </c>
      <c r="O672" s="631">
        <v>1</v>
      </c>
      <c r="P672" s="568"/>
      <c r="Q672" s="583"/>
      <c r="R672" s="567"/>
      <c r="S672" s="583">
        <v>0</v>
      </c>
      <c r="T672" s="631"/>
      <c r="U672" s="613">
        <v>0</v>
      </c>
    </row>
    <row r="673" spans="1:21" ht="14.4" customHeight="1" x14ac:dyDescent="0.3">
      <c r="A673" s="566">
        <v>50</v>
      </c>
      <c r="B673" s="567" t="s">
        <v>524</v>
      </c>
      <c r="C673" s="567">
        <v>89301502</v>
      </c>
      <c r="D673" s="629" t="s">
        <v>3086</v>
      </c>
      <c r="E673" s="630" t="s">
        <v>1977</v>
      </c>
      <c r="F673" s="567" t="s">
        <v>1961</v>
      </c>
      <c r="G673" s="567" t="s">
        <v>2094</v>
      </c>
      <c r="H673" s="567" t="s">
        <v>523</v>
      </c>
      <c r="I673" s="567" t="s">
        <v>2729</v>
      </c>
      <c r="J673" s="567" t="s">
        <v>728</v>
      </c>
      <c r="K673" s="567" t="s">
        <v>2730</v>
      </c>
      <c r="L673" s="568">
        <v>23.4</v>
      </c>
      <c r="M673" s="568">
        <v>23.4</v>
      </c>
      <c r="N673" s="567">
        <v>1</v>
      </c>
      <c r="O673" s="631">
        <v>0.5</v>
      </c>
      <c r="P673" s="568"/>
      <c r="Q673" s="583">
        <v>0</v>
      </c>
      <c r="R673" s="567"/>
      <c r="S673" s="583">
        <v>0</v>
      </c>
      <c r="T673" s="631"/>
      <c r="U673" s="613">
        <v>0</v>
      </c>
    </row>
    <row r="674" spans="1:21" ht="14.4" customHeight="1" x14ac:dyDescent="0.3">
      <c r="A674" s="566">
        <v>50</v>
      </c>
      <c r="B674" s="567" t="s">
        <v>524</v>
      </c>
      <c r="C674" s="567">
        <v>89301502</v>
      </c>
      <c r="D674" s="629" t="s">
        <v>3086</v>
      </c>
      <c r="E674" s="630" t="s">
        <v>1977</v>
      </c>
      <c r="F674" s="567" t="s">
        <v>1961</v>
      </c>
      <c r="G674" s="567" t="s">
        <v>2385</v>
      </c>
      <c r="H674" s="567" t="s">
        <v>523</v>
      </c>
      <c r="I674" s="567" t="s">
        <v>2881</v>
      </c>
      <c r="J674" s="567" t="s">
        <v>769</v>
      </c>
      <c r="K674" s="567" t="s">
        <v>770</v>
      </c>
      <c r="L674" s="568">
        <v>0</v>
      </c>
      <c r="M674" s="568">
        <v>0</v>
      </c>
      <c r="N674" s="567">
        <v>2</v>
      </c>
      <c r="O674" s="631">
        <v>0.5</v>
      </c>
      <c r="P674" s="568">
        <v>0</v>
      </c>
      <c r="Q674" s="583"/>
      <c r="R674" s="567">
        <v>2</v>
      </c>
      <c r="S674" s="583">
        <v>1</v>
      </c>
      <c r="T674" s="631">
        <v>0.5</v>
      </c>
      <c r="U674" s="613">
        <v>1</v>
      </c>
    </row>
    <row r="675" spans="1:21" ht="14.4" customHeight="1" x14ac:dyDescent="0.3">
      <c r="A675" s="566">
        <v>50</v>
      </c>
      <c r="B675" s="567" t="s">
        <v>524</v>
      </c>
      <c r="C675" s="567">
        <v>89301502</v>
      </c>
      <c r="D675" s="629" t="s">
        <v>3086</v>
      </c>
      <c r="E675" s="630" t="s">
        <v>1977</v>
      </c>
      <c r="F675" s="567" t="s">
        <v>1961</v>
      </c>
      <c r="G675" s="567" t="s">
        <v>2761</v>
      </c>
      <c r="H675" s="567" t="s">
        <v>523</v>
      </c>
      <c r="I675" s="567" t="s">
        <v>2762</v>
      </c>
      <c r="J675" s="567" t="s">
        <v>2763</v>
      </c>
      <c r="K675" s="567" t="s">
        <v>2072</v>
      </c>
      <c r="L675" s="568">
        <v>153.52000000000001</v>
      </c>
      <c r="M675" s="568">
        <v>307.04000000000002</v>
      </c>
      <c r="N675" s="567">
        <v>2</v>
      </c>
      <c r="O675" s="631">
        <v>0.5</v>
      </c>
      <c r="P675" s="568">
        <v>307.04000000000002</v>
      </c>
      <c r="Q675" s="583">
        <v>1</v>
      </c>
      <c r="R675" s="567">
        <v>2</v>
      </c>
      <c r="S675" s="583">
        <v>1</v>
      </c>
      <c r="T675" s="631">
        <v>0.5</v>
      </c>
      <c r="U675" s="613">
        <v>1</v>
      </c>
    </row>
    <row r="676" spans="1:21" ht="14.4" customHeight="1" x14ac:dyDescent="0.3">
      <c r="A676" s="566">
        <v>50</v>
      </c>
      <c r="B676" s="567" t="s">
        <v>524</v>
      </c>
      <c r="C676" s="567">
        <v>89301502</v>
      </c>
      <c r="D676" s="629" t="s">
        <v>3086</v>
      </c>
      <c r="E676" s="630" t="s">
        <v>1977</v>
      </c>
      <c r="F676" s="567" t="s">
        <v>1961</v>
      </c>
      <c r="G676" s="567" t="s">
        <v>2764</v>
      </c>
      <c r="H676" s="567" t="s">
        <v>523</v>
      </c>
      <c r="I676" s="567" t="s">
        <v>1578</v>
      </c>
      <c r="J676" s="567" t="s">
        <v>715</v>
      </c>
      <c r="K676" s="567" t="s">
        <v>716</v>
      </c>
      <c r="L676" s="568">
        <v>612.26</v>
      </c>
      <c r="M676" s="568">
        <v>1836.78</v>
      </c>
      <c r="N676" s="567">
        <v>3</v>
      </c>
      <c r="O676" s="631">
        <v>1.5</v>
      </c>
      <c r="P676" s="568"/>
      <c r="Q676" s="583">
        <v>0</v>
      </c>
      <c r="R676" s="567"/>
      <c r="S676" s="583">
        <v>0</v>
      </c>
      <c r="T676" s="631"/>
      <c r="U676" s="613">
        <v>0</v>
      </c>
    </row>
    <row r="677" spans="1:21" ht="14.4" customHeight="1" x14ac:dyDescent="0.3">
      <c r="A677" s="566">
        <v>50</v>
      </c>
      <c r="B677" s="567" t="s">
        <v>524</v>
      </c>
      <c r="C677" s="567">
        <v>89301502</v>
      </c>
      <c r="D677" s="629" t="s">
        <v>3086</v>
      </c>
      <c r="E677" s="630" t="s">
        <v>1977</v>
      </c>
      <c r="F677" s="567" t="s">
        <v>1961</v>
      </c>
      <c r="G677" s="567" t="s">
        <v>2040</v>
      </c>
      <c r="H677" s="567" t="s">
        <v>523</v>
      </c>
      <c r="I677" s="567" t="s">
        <v>2882</v>
      </c>
      <c r="J677" s="567" t="s">
        <v>2883</v>
      </c>
      <c r="K677" s="567" t="s">
        <v>2884</v>
      </c>
      <c r="L677" s="568">
        <v>0</v>
      </c>
      <c r="M677" s="568">
        <v>0</v>
      </c>
      <c r="N677" s="567">
        <v>1</v>
      </c>
      <c r="O677" s="631">
        <v>1</v>
      </c>
      <c r="P677" s="568"/>
      <c r="Q677" s="583"/>
      <c r="R677" s="567"/>
      <c r="S677" s="583">
        <v>0</v>
      </c>
      <c r="T677" s="631"/>
      <c r="U677" s="613">
        <v>0</v>
      </c>
    </row>
    <row r="678" spans="1:21" ht="14.4" customHeight="1" x14ac:dyDescent="0.3">
      <c r="A678" s="566">
        <v>50</v>
      </c>
      <c r="B678" s="567" t="s">
        <v>524</v>
      </c>
      <c r="C678" s="567">
        <v>89301502</v>
      </c>
      <c r="D678" s="629" t="s">
        <v>3086</v>
      </c>
      <c r="E678" s="630" t="s">
        <v>1977</v>
      </c>
      <c r="F678" s="567" t="s">
        <v>1961</v>
      </c>
      <c r="G678" s="567" t="s">
        <v>2046</v>
      </c>
      <c r="H678" s="567" t="s">
        <v>984</v>
      </c>
      <c r="I678" s="567" t="s">
        <v>2778</v>
      </c>
      <c r="J678" s="567" t="s">
        <v>2779</v>
      </c>
      <c r="K678" s="567" t="s">
        <v>2780</v>
      </c>
      <c r="L678" s="568">
        <v>449.57</v>
      </c>
      <c r="M678" s="568">
        <v>449.57</v>
      </c>
      <c r="N678" s="567">
        <v>1</v>
      </c>
      <c r="O678" s="631">
        <v>0.5</v>
      </c>
      <c r="P678" s="568"/>
      <c r="Q678" s="583">
        <v>0</v>
      </c>
      <c r="R678" s="567"/>
      <c r="S678" s="583">
        <v>0</v>
      </c>
      <c r="T678" s="631"/>
      <c r="U678" s="613">
        <v>0</v>
      </c>
    </row>
    <row r="679" spans="1:21" ht="14.4" customHeight="1" x14ac:dyDescent="0.3">
      <c r="A679" s="566">
        <v>50</v>
      </c>
      <c r="B679" s="567" t="s">
        <v>524</v>
      </c>
      <c r="C679" s="567">
        <v>89301502</v>
      </c>
      <c r="D679" s="629" t="s">
        <v>3086</v>
      </c>
      <c r="E679" s="630" t="s">
        <v>1977</v>
      </c>
      <c r="F679" s="567" t="s">
        <v>1961</v>
      </c>
      <c r="G679" s="567" t="s">
        <v>2055</v>
      </c>
      <c r="H679" s="567" t="s">
        <v>984</v>
      </c>
      <c r="I679" s="567" t="s">
        <v>2098</v>
      </c>
      <c r="J679" s="567" t="s">
        <v>1702</v>
      </c>
      <c r="K679" s="567" t="s">
        <v>2076</v>
      </c>
      <c r="L679" s="568">
        <v>168.59</v>
      </c>
      <c r="M679" s="568">
        <v>168.59</v>
      </c>
      <c r="N679" s="567">
        <v>1</v>
      </c>
      <c r="O679" s="631">
        <v>0.5</v>
      </c>
      <c r="P679" s="568"/>
      <c r="Q679" s="583">
        <v>0</v>
      </c>
      <c r="R679" s="567"/>
      <c r="S679" s="583">
        <v>0</v>
      </c>
      <c r="T679" s="631"/>
      <c r="U679" s="613">
        <v>0</v>
      </c>
    </row>
    <row r="680" spans="1:21" ht="14.4" customHeight="1" x14ac:dyDescent="0.3">
      <c r="A680" s="566">
        <v>50</v>
      </c>
      <c r="B680" s="567" t="s">
        <v>524</v>
      </c>
      <c r="C680" s="567">
        <v>89301502</v>
      </c>
      <c r="D680" s="629" t="s">
        <v>3086</v>
      </c>
      <c r="E680" s="630" t="s">
        <v>1977</v>
      </c>
      <c r="F680" s="567" t="s">
        <v>1961</v>
      </c>
      <c r="G680" s="567" t="s">
        <v>2059</v>
      </c>
      <c r="H680" s="567" t="s">
        <v>984</v>
      </c>
      <c r="I680" s="567" t="s">
        <v>2154</v>
      </c>
      <c r="J680" s="567" t="s">
        <v>1083</v>
      </c>
      <c r="K680" s="567" t="s">
        <v>2155</v>
      </c>
      <c r="L680" s="568">
        <v>1049.31</v>
      </c>
      <c r="M680" s="568">
        <v>1049.31</v>
      </c>
      <c r="N680" s="567">
        <v>1</v>
      </c>
      <c r="O680" s="631">
        <v>1</v>
      </c>
      <c r="P680" s="568"/>
      <c r="Q680" s="583">
        <v>0</v>
      </c>
      <c r="R680" s="567"/>
      <c r="S680" s="583">
        <v>0</v>
      </c>
      <c r="T680" s="631"/>
      <c r="U680" s="613">
        <v>0</v>
      </c>
    </row>
    <row r="681" spans="1:21" ht="14.4" customHeight="1" x14ac:dyDescent="0.3">
      <c r="A681" s="566">
        <v>50</v>
      </c>
      <c r="B681" s="567" t="s">
        <v>524</v>
      </c>
      <c r="C681" s="567">
        <v>89301502</v>
      </c>
      <c r="D681" s="629" t="s">
        <v>3086</v>
      </c>
      <c r="E681" s="630" t="s">
        <v>1977</v>
      </c>
      <c r="F681" s="567" t="s">
        <v>1961</v>
      </c>
      <c r="G681" s="567" t="s">
        <v>2099</v>
      </c>
      <c r="H681" s="567" t="s">
        <v>984</v>
      </c>
      <c r="I681" s="567" t="s">
        <v>2885</v>
      </c>
      <c r="J681" s="567" t="s">
        <v>2886</v>
      </c>
      <c r="K681" s="567" t="s">
        <v>2887</v>
      </c>
      <c r="L681" s="568">
        <v>678.26</v>
      </c>
      <c r="M681" s="568">
        <v>2034.78</v>
      </c>
      <c r="N681" s="567">
        <v>3</v>
      </c>
      <c r="O681" s="631">
        <v>0.5</v>
      </c>
      <c r="P681" s="568"/>
      <c r="Q681" s="583">
        <v>0</v>
      </c>
      <c r="R681" s="567"/>
      <c r="S681" s="583">
        <v>0</v>
      </c>
      <c r="T681" s="631"/>
      <c r="U681" s="613">
        <v>0</v>
      </c>
    </row>
    <row r="682" spans="1:21" ht="14.4" customHeight="1" x14ac:dyDescent="0.3">
      <c r="A682" s="566">
        <v>50</v>
      </c>
      <c r="B682" s="567" t="s">
        <v>524</v>
      </c>
      <c r="C682" s="567">
        <v>89301502</v>
      </c>
      <c r="D682" s="629" t="s">
        <v>3086</v>
      </c>
      <c r="E682" s="630" t="s">
        <v>1977</v>
      </c>
      <c r="F682" s="567" t="s">
        <v>1961</v>
      </c>
      <c r="G682" s="567" t="s">
        <v>2099</v>
      </c>
      <c r="H682" s="567" t="s">
        <v>984</v>
      </c>
      <c r="I682" s="567" t="s">
        <v>2888</v>
      </c>
      <c r="J682" s="567" t="s">
        <v>2889</v>
      </c>
      <c r="K682" s="567" t="s">
        <v>2890</v>
      </c>
      <c r="L682" s="568">
        <v>269</v>
      </c>
      <c r="M682" s="568">
        <v>1883</v>
      </c>
      <c r="N682" s="567">
        <v>7</v>
      </c>
      <c r="O682" s="631">
        <v>1</v>
      </c>
      <c r="P682" s="568"/>
      <c r="Q682" s="583">
        <v>0</v>
      </c>
      <c r="R682" s="567"/>
      <c r="S682" s="583">
        <v>0</v>
      </c>
      <c r="T682" s="631"/>
      <c r="U682" s="613">
        <v>0</v>
      </c>
    </row>
    <row r="683" spans="1:21" ht="14.4" customHeight="1" x14ac:dyDescent="0.3">
      <c r="A683" s="566">
        <v>50</v>
      </c>
      <c r="B683" s="567" t="s">
        <v>524</v>
      </c>
      <c r="C683" s="567">
        <v>89301502</v>
      </c>
      <c r="D683" s="629" t="s">
        <v>3086</v>
      </c>
      <c r="E683" s="630" t="s">
        <v>1977</v>
      </c>
      <c r="F683" s="567" t="s">
        <v>1961</v>
      </c>
      <c r="G683" s="567" t="s">
        <v>2219</v>
      </c>
      <c r="H683" s="567" t="s">
        <v>523</v>
      </c>
      <c r="I683" s="567" t="s">
        <v>2891</v>
      </c>
      <c r="J683" s="567" t="s">
        <v>2892</v>
      </c>
      <c r="K683" s="567" t="s">
        <v>2893</v>
      </c>
      <c r="L683" s="568">
        <v>197.21</v>
      </c>
      <c r="M683" s="568">
        <v>197.21</v>
      </c>
      <c r="N683" s="567">
        <v>1</v>
      </c>
      <c r="O683" s="631">
        <v>1</v>
      </c>
      <c r="P683" s="568">
        <v>197.21</v>
      </c>
      <c r="Q683" s="583">
        <v>1</v>
      </c>
      <c r="R683" s="567">
        <v>1</v>
      </c>
      <c r="S683" s="583">
        <v>1</v>
      </c>
      <c r="T683" s="631">
        <v>1</v>
      </c>
      <c r="U683" s="613">
        <v>1</v>
      </c>
    </row>
    <row r="684" spans="1:21" ht="14.4" customHeight="1" x14ac:dyDescent="0.3">
      <c r="A684" s="566">
        <v>50</v>
      </c>
      <c r="B684" s="567" t="s">
        <v>524</v>
      </c>
      <c r="C684" s="567">
        <v>89301502</v>
      </c>
      <c r="D684" s="629" t="s">
        <v>3086</v>
      </c>
      <c r="E684" s="630" t="s">
        <v>1977</v>
      </c>
      <c r="F684" s="567" t="s">
        <v>1961</v>
      </c>
      <c r="G684" s="567" t="s">
        <v>2894</v>
      </c>
      <c r="H684" s="567" t="s">
        <v>523</v>
      </c>
      <c r="I684" s="567" t="s">
        <v>2895</v>
      </c>
      <c r="J684" s="567" t="s">
        <v>2896</v>
      </c>
      <c r="K684" s="567" t="s">
        <v>2897</v>
      </c>
      <c r="L684" s="568">
        <v>101.16</v>
      </c>
      <c r="M684" s="568">
        <v>303.48</v>
      </c>
      <c r="N684" s="567">
        <v>3</v>
      </c>
      <c r="O684" s="631">
        <v>1</v>
      </c>
      <c r="P684" s="568"/>
      <c r="Q684" s="583">
        <v>0</v>
      </c>
      <c r="R684" s="567"/>
      <c r="S684" s="583">
        <v>0</v>
      </c>
      <c r="T684" s="631"/>
      <c r="U684" s="613">
        <v>0</v>
      </c>
    </row>
    <row r="685" spans="1:21" ht="14.4" customHeight="1" x14ac:dyDescent="0.3">
      <c r="A685" s="566">
        <v>50</v>
      </c>
      <c r="B685" s="567" t="s">
        <v>524</v>
      </c>
      <c r="C685" s="567">
        <v>89301502</v>
      </c>
      <c r="D685" s="629" t="s">
        <v>3086</v>
      </c>
      <c r="E685" s="630" t="s">
        <v>1977</v>
      </c>
      <c r="F685" s="567" t="s">
        <v>1961</v>
      </c>
      <c r="G685" s="567" t="s">
        <v>2062</v>
      </c>
      <c r="H685" s="567" t="s">
        <v>523</v>
      </c>
      <c r="I685" s="567" t="s">
        <v>2159</v>
      </c>
      <c r="J685" s="567" t="s">
        <v>726</v>
      </c>
      <c r="K685" s="567" t="s">
        <v>2160</v>
      </c>
      <c r="L685" s="568">
        <v>219.94</v>
      </c>
      <c r="M685" s="568">
        <v>439.88</v>
      </c>
      <c r="N685" s="567">
        <v>2</v>
      </c>
      <c r="O685" s="631">
        <v>1</v>
      </c>
      <c r="P685" s="568"/>
      <c r="Q685" s="583">
        <v>0</v>
      </c>
      <c r="R685" s="567"/>
      <c r="S685" s="583">
        <v>0</v>
      </c>
      <c r="T685" s="631"/>
      <c r="U685" s="613">
        <v>0</v>
      </c>
    </row>
    <row r="686" spans="1:21" ht="14.4" customHeight="1" x14ac:dyDescent="0.3">
      <c r="A686" s="566">
        <v>50</v>
      </c>
      <c r="B686" s="567" t="s">
        <v>524</v>
      </c>
      <c r="C686" s="567">
        <v>89301502</v>
      </c>
      <c r="D686" s="629" t="s">
        <v>3086</v>
      </c>
      <c r="E686" s="630" t="s">
        <v>1977</v>
      </c>
      <c r="F686" s="567" t="s">
        <v>1961</v>
      </c>
      <c r="G686" s="567" t="s">
        <v>2065</v>
      </c>
      <c r="H686" s="567" t="s">
        <v>523</v>
      </c>
      <c r="I686" s="567" t="s">
        <v>2898</v>
      </c>
      <c r="J686" s="567" t="s">
        <v>2899</v>
      </c>
      <c r="K686" s="567" t="s">
        <v>2900</v>
      </c>
      <c r="L686" s="568">
        <v>0</v>
      </c>
      <c r="M686" s="568">
        <v>0</v>
      </c>
      <c r="N686" s="567">
        <v>1</v>
      </c>
      <c r="O686" s="631">
        <v>0.5</v>
      </c>
      <c r="P686" s="568">
        <v>0</v>
      </c>
      <c r="Q686" s="583"/>
      <c r="R686" s="567">
        <v>1</v>
      </c>
      <c r="S686" s="583">
        <v>1</v>
      </c>
      <c r="T686" s="631">
        <v>0.5</v>
      </c>
      <c r="U686" s="613">
        <v>1</v>
      </c>
    </row>
    <row r="687" spans="1:21" ht="14.4" customHeight="1" x14ac:dyDescent="0.3">
      <c r="A687" s="566">
        <v>50</v>
      </c>
      <c r="B687" s="567" t="s">
        <v>524</v>
      </c>
      <c r="C687" s="567">
        <v>89301502</v>
      </c>
      <c r="D687" s="629" t="s">
        <v>3086</v>
      </c>
      <c r="E687" s="630" t="s">
        <v>1977</v>
      </c>
      <c r="F687" s="567" t="s">
        <v>1961</v>
      </c>
      <c r="G687" s="567" t="s">
        <v>2496</v>
      </c>
      <c r="H687" s="567" t="s">
        <v>523</v>
      </c>
      <c r="I687" s="567" t="s">
        <v>2901</v>
      </c>
      <c r="J687" s="567" t="s">
        <v>2902</v>
      </c>
      <c r="K687" s="567" t="s">
        <v>719</v>
      </c>
      <c r="L687" s="568">
        <v>180.95</v>
      </c>
      <c r="M687" s="568">
        <v>542.84999999999991</v>
      </c>
      <c r="N687" s="567">
        <v>3</v>
      </c>
      <c r="O687" s="631">
        <v>1</v>
      </c>
      <c r="P687" s="568">
        <v>542.84999999999991</v>
      </c>
      <c r="Q687" s="583">
        <v>1</v>
      </c>
      <c r="R687" s="567">
        <v>3</v>
      </c>
      <c r="S687" s="583">
        <v>1</v>
      </c>
      <c r="T687" s="631">
        <v>1</v>
      </c>
      <c r="U687" s="613">
        <v>1</v>
      </c>
    </row>
    <row r="688" spans="1:21" ht="14.4" customHeight="1" x14ac:dyDescent="0.3">
      <c r="A688" s="566">
        <v>50</v>
      </c>
      <c r="B688" s="567" t="s">
        <v>524</v>
      </c>
      <c r="C688" s="567">
        <v>89301502</v>
      </c>
      <c r="D688" s="629" t="s">
        <v>3086</v>
      </c>
      <c r="E688" s="630" t="s">
        <v>1977</v>
      </c>
      <c r="F688" s="567" t="s">
        <v>1961</v>
      </c>
      <c r="G688" s="567" t="s">
        <v>2496</v>
      </c>
      <c r="H688" s="567" t="s">
        <v>523</v>
      </c>
      <c r="I688" s="567" t="s">
        <v>2901</v>
      </c>
      <c r="J688" s="567" t="s">
        <v>2902</v>
      </c>
      <c r="K688" s="567" t="s">
        <v>719</v>
      </c>
      <c r="L688" s="568">
        <v>258.10000000000002</v>
      </c>
      <c r="M688" s="568">
        <v>774.30000000000007</v>
      </c>
      <c r="N688" s="567">
        <v>3</v>
      </c>
      <c r="O688" s="631">
        <v>1</v>
      </c>
      <c r="P688" s="568">
        <v>774.30000000000007</v>
      </c>
      <c r="Q688" s="583">
        <v>1</v>
      </c>
      <c r="R688" s="567">
        <v>3</v>
      </c>
      <c r="S688" s="583">
        <v>1</v>
      </c>
      <c r="T688" s="631">
        <v>1</v>
      </c>
      <c r="U688" s="613">
        <v>1</v>
      </c>
    </row>
    <row r="689" spans="1:21" ht="14.4" customHeight="1" x14ac:dyDescent="0.3">
      <c r="A689" s="566">
        <v>50</v>
      </c>
      <c r="B689" s="567" t="s">
        <v>524</v>
      </c>
      <c r="C689" s="567">
        <v>89301502</v>
      </c>
      <c r="D689" s="629" t="s">
        <v>3086</v>
      </c>
      <c r="E689" s="630" t="s">
        <v>1977</v>
      </c>
      <c r="F689" s="567" t="s">
        <v>1961</v>
      </c>
      <c r="G689" s="567" t="s">
        <v>2496</v>
      </c>
      <c r="H689" s="567" t="s">
        <v>523</v>
      </c>
      <c r="I689" s="567" t="s">
        <v>2497</v>
      </c>
      <c r="J689" s="567" t="s">
        <v>2498</v>
      </c>
      <c r="K689" s="567" t="s">
        <v>719</v>
      </c>
      <c r="L689" s="568">
        <v>199.71</v>
      </c>
      <c r="M689" s="568">
        <v>199.71</v>
      </c>
      <c r="N689" s="567">
        <v>1</v>
      </c>
      <c r="O689" s="631">
        <v>1</v>
      </c>
      <c r="P689" s="568"/>
      <c r="Q689" s="583">
        <v>0</v>
      </c>
      <c r="R689" s="567"/>
      <c r="S689" s="583">
        <v>0</v>
      </c>
      <c r="T689" s="631"/>
      <c r="U689" s="613">
        <v>0</v>
      </c>
    </row>
    <row r="690" spans="1:21" ht="14.4" customHeight="1" x14ac:dyDescent="0.3">
      <c r="A690" s="566">
        <v>50</v>
      </c>
      <c r="B690" s="567" t="s">
        <v>524</v>
      </c>
      <c r="C690" s="567">
        <v>89301502</v>
      </c>
      <c r="D690" s="629" t="s">
        <v>3086</v>
      </c>
      <c r="E690" s="630" t="s">
        <v>1977</v>
      </c>
      <c r="F690" s="567" t="s">
        <v>1961</v>
      </c>
      <c r="G690" s="567" t="s">
        <v>2118</v>
      </c>
      <c r="H690" s="567" t="s">
        <v>523</v>
      </c>
      <c r="I690" s="567" t="s">
        <v>2119</v>
      </c>
      <c r="J690" s="567" t="s">
        <v>736</v>
      </c>
      <c r="K690" s="567" t="s">
        <v>584</v>
      </c>
      <c r="L690" s="568">
        <v>60.97</v>
      </c>
      <c r="M690" s="568">
        <v>60.97</v>
      </c>
      <c r="N690" s="567">
        <v>1</v>
      </c>
      <c r="O690" s="631">
        <v>1</v>
      </c>
      <c r="P690" s="568">
        <v>60.97</v>
      </c>
      <c r="Q690" s="583">
        <v>1</v>
      </c>
      <c r="R690" s="567">
        <v>1</v>
      </c>
      <c r="S690" s="583">
        <v>1</v>
      </c>
      <c r="T690" s="631">
        <v>1</v>
      </c>
      <c r="U690" s="613">
        <v>1</v>
      </c>
    </row>
    <row r="691" spans="1:21" ht="14.4" customHeight="1" x14ac:dyDescent="0.3">
      <c r="A691" s="566">
        <v>50</v>
      </c>
      <c r="B691" s="567" t="s">
        <v>524</v>
      </c>
      <c r="C691" s="567">
        <v>89301502</v>
      </c>
      <c r="D691" s="629" t="s">
        <v>3086</v>
      </c>
      <c r="E691" s="630" t="s">
        <v>1977</v>
      </c>
      <c r="F691" s="567" t="s">
        <v>1961</v>
      </c>
      <c r="G691" s="567" t="s">
        <v>2118</v>
      </c>
      <c r="H691" s="567" t="s">
        <v>523</v>
      </c>
      <c r="I691" s="567" t="s">
        <v>2903</v>
      </c>
      <c r="J691" s="567" t="s">
        <v>2904</v>
      </c>
      <c r="K691" s="567" t="s">
        <v>692</v>
      </c>
      <c r="L691" s="568">
        <v>121.94</v>
      </c>
      <c r="M691" s="568">
        <v>121.94</v>
      </c>
      <c r="N691" s="567">
        <v>1</v>
      </c>
      <c r="O691" s="631">
        <v>1</v>
      </c>
      <c r="P691" s="568">
        <v>121.94</v>
      </c>
      <c r="Q691" s="583">
        <v>1</v>
      </c>
      <c r="R691" s="567">
        <v>1</v>
      </c>
      <c r="S691" s="583">
        <v>1</v>
      </c>
      <c r="T691" s="631">
        <v>1</v>
      </c>
      <c r="U691" s="613">
        <v>1</v>
      </c>
    </row>
    <row r="692" spans="1:21" ht="14.4" customHeight="1" x14ac:dyDescent="0.3">
      <c r="A692" s="566">
        <v>50</v>
      </c>
      <c r="B692" s="567" t="s">
        <v>524</v>
      </c>
      <c r="C692" s="567">
        <v>89301502</v>
      </c>
      <c r="D692" s="629" t="s">
        <v>3086</v>
      </c>
      <c r="E692" s="630" t="s">
        <v>1977</v>
      </c>
      <c r="F692" s="567" t="s">
        <v>1961</v>
      </c>
      <c r="G692" s="567" t="s">
        <v>2073</v>
      </c>
      <c r="H692" s="567" t="s">
        <v>984</v>
      </c>
      <c r="I692" s="567" t="s">
        <v>2074</v>
      </c>
      <c r="J692" s="567" t="s">
        <v>2075</v>
      </c>
      <c r="K692" s="567" t="s">
        <v>2076</v>
      </c>
      <c r="L692" s="568">
        <v>96.57</v>
      </c>
      <c r="M692" s="568">
        <v>96.57</v>
      </c>
      <c r="N692" s="567">
        <v>1</v>
      </c>
      <c r="O692" s="631">
        <v>0.5</v>
      </c>
      <c r="P692" s="568"/>
      <c r="Q692" s="583">
        <v>0</v>
      </c>
      <c r="R692" s="567"/>
      <c r="S692" s="583">
        <v>0</v>
      </c>
      <c r="T692" s="631"/>
      <c r="U692" s="613">
        <v>0</v>
      </c>
    </row>
    <row r="693" spans="1:21" ht="14.4" customHeight="1" x14ac:dyDescent="0.3">
      <c r="A693" s="566">
        <v>50</v>
      </c>
      <c r="B693" s="567" t="s">
        <v>524</v>
      </c>
      <c r="C693" s="567">
        <v>89301502</v>
      </c>
      <c r="D693" s="629" t="s">
        <v>3086</v>
      </c>
      <c r="E693" s="630" t="s">
        <v>1977</v>
      </c>
      <c r="F693" s="567" t="s">
        <v>1961</v>
      </c>
      <c r="G693" s="567" t="s">
        <v>2073</v>
      </c>
      <c r="H693" s="567" t="s">
        <v>984</v>
      </c>
      <c r="I693" s="567" t="s">
        <v>2503</v>
      </c>
      <c r="J693" s="567" t="s">
        <v>2075</v>
      </c>
      <c r="K693" s="567" t="s">
        <v>1095</v>
      </c>
      <c r="L693" s="568">
        <v>193.14</v>
      </c>
      <c r="M693" s="568">
        <v>193.14</v>
      </c>
      <c r="N693" s="567">
        <v>1</v>
      </c>
      <c r="O693" s="631">
        <v>1</v>
      </c>
      <c r="P693" s="568"/>
      <c r="Q693" s="583">
        <v>0</v>
      </c>
      <c r="R693" s="567"/>
      <c r="S693" s="583">
        <v>0</v>
      </c>
      <c r="T693" s="631"/>
      <c r="U693" s="613">
        <v>0</v>
      </c>
    </row>
    <row r="694" spans="1:21" ht="14.4" customHeight="1" x14ac:dyDescent="0.3">
      <c r="A694" s="566">
        <v>50</v>
      </c>
      <c r="B694" s="567" t="s">
        <v>524</v>
      </c>
      <c r="C694" s="567">
        <v>89301502</v>
      </c>
      <c r="D694" s="629" t="s">
        <v>3086</v>
      </c>
      <c r="E694" s="630" t="s">
        <v>1977</v>
      </c>
      <c r="F694" s="567" t="s">
        <v>1961</v>
      </c>
      <c r="G694" s="567" t="s">
        <v>2073</v>
      </c>
      <c r="H694" s="567" t="s">
        <v>984</v>
      </c>
      <c r="I694" s="567" t="s">
        <v>1628</v>
      </c>
      <c r="J694" s="567" t="s">
        <v>1629</v>
      </c>
      <c r="K694" s="567" t="s">
        <v>1630</v>
      </c>
      <c r="L694" s="568">
        <v>156.25</v>
      </c>
      <c r="M694" s="568">
        <v>156.25</v>
      </c>
      <c r="N694" s="567">
        <v>1</v>
      </c>
      <c r="O694" s="631">
        <v>0.5</v>
      </c>
      <c r="P694" s="568"/>
      <c r="Q694" s="583">
        <v>0</v>
      </c>
      <c r="R694" s="567"/>
      <c r="S694" s="583">
        <v>0</v>
      </c>
      <c r="T694" s="631"/>
      <c r="U694" s="613">
        <v>0</v>
      </c>
    </row>
    <row r="695" spans="1:21" ht="14.4" customHeight="1" x14ac:dyDescent="0.3">
      <c r="A695" s="566">
        <v>50</v>
      </c>
      <c r="B695" s="567" t="s">
        <v>524</v>
      </c>
      <c r="C695" s="567">
        <v>89301502</v>
      </c>
      <c r="D695" s="629" t="s">
        <v>3086</v>
      </c>
      <c r="E695" s="630" t="s">
        <v>1977</v>
      </c>
      <c r="F695" s="567" t="s">
        <v>1963</v>
      </c>
      <c r="G695" s="567" t="s">
        <v>2511</v>
      </c>
      <c r="H695" s="567" t="s">
        <v>523</v>
      </c>
      <c r="I695" s="567" t="s">
        <v>2512</v>
      </c>
      <c r="J695" s="567" t="s">
        <v>2513</v>
      </c>
      <c r="K695" s="567" t="s">
        <v>2514</v>
      </c>
      <c r="L695" s="568">
        <v>38.97</v>
      </c>
      <c r="M695" s="568">
        <v>13405.679999999978</v>
      </c>
      <c r="N695" s="567">
        <v>344</v>
      </c>
      <c r="O695" s="631">
        <v>86</v>
      </c>
      <c r="P695" s="568">
        <v>13249.799999999979</v>
      </c>
      <c r="Q695" s="583">
        <v>0.9883720930232559</v>
      </c>
      <c r="R695" s="567">
        <v>340</v>
      </c>
      <c r="S695" s="583">
        <v>0.98837209302325579</v>
      </c>
      <c r="T695" s="631">
        <v>85</v>
      </c>
      <c r="U695" s="613">
        <v>0.98837209302325579</v>
      </c>
    </row>
    <row r="696" spans="1:21" ht="14.4" customHeight="1" x14ac:dyDescent="0.3">
      <c r="A696" s="566">
        <v>50</v>
      </c>
      <c r="B696" s="567" t="s">
        <v>524</v>
      </c>
      <c r="C696" s="567">
        <v>89301502</v>
      </c>
      <c r="D696" s="629" t="s">
        <v>3086</v>
      </c>
      <c r="E696" s="630" t="s">
        <v>1977</v>
      </c>
      <c r="F696" s="567" t="s">
        <v>1963</v>
      </c>
      <c r="G696" s="567" t="s">
        <v>2515</v>
      </c>
      <c r="H696" s="567" t="s">
        <v>523</v>
      </c>
      <c r="I696" s="567" t="s">
        <v>2516</v>
      </c>
      <c r="J696" s="567" t="s">
        <v>2517</v>
      </c>
      <c r="K696" s="567" t="s">
        <v>2518</v>
      </c>
      <c r="L696" s="568">
        <v>378.48</v>
      </c>
      <c r="M696" s="568">
        <v>7569.5999999999967</v>
      </c>
      <c r="N696" s="567">
        <v>20</v>
      </c>
      <c r="O696" s="631">
        <v>20</v>
      </c>
      <c r="P696" s="568">
        <v>7569.5999999999967</v>
      </c>
      <c r="Q696" s="583">
        <v>1</v>
      </c>
      <c r="R696" s="567">
        <v>20</v>
      </c>
      <c r="S696" s="583">
        <v>1</v>
      </c>
      <c r="T696" s="631">
        <v>20</v>
      </c>
      <c r="U696" s="613">
        <v>1</v>
      </c>
    </row>
    <row r="697" spans="1:21" ht="14.4" customHeight="1" x14ac:dyDescent="0.3">
      <c r="A697" s="566">
        <v>50</v>
      </c>
      <c r="B697" s="567" t="s">
        <v>524</v>
      </c>
      <c r="C697" s="567">
        <v>89301502</v>
      </c>
      <c r="D697" s="629" t="s">
        <v>3086</v>
      </c>
      <c r="E697" s="630" t="s">
        <v>1977</v>
      </c>
      <c r="F697" s="567" t="s">
        <v>1963</v>
      </c>
      <c r="G697" s="567" t="s">
        <v>2515</v>
      </c>
      <c r="H697" s="567" t="s">
        <v>523</v>
      </c>
      <c r="I697" s="567" t="s">
        <v>2519</v>
      </c>
      <c r="J697" s="567" t="s">
        <v>2520</v>
      </c>
      <c r="K697" s="567" t="s">
        <v>2521</v>
      </c>
      <c r="L697" s="568">
        <v>378.48</v>
      </c>
      <c r="M697" s="568">
        <v>6055.6799999999985</v>
      </c>
      <c r="N697" s="567">
        <v>16</v>
      </c>
      <c r="O697" s="631">
        <v>16</v>
      </c>
      <c r="P697" s="568">
        <v>6055.6799999999985</v>
      </c>
      <c r="Q697" s="583">
        <v>1</v>
      </c>
      <c r="R697" s="567">
        <v>16</v>
      </c>
      <c r="S697" s="583">
        <v>1</v>
      </c>
      <c r="T697" s="631">
        <v>16</v>
      </c>
      <c r="U697" s="613">
        <v>1</v>
      </c>
    </row>
    <row r="698" spans="1:21" ht="14.4" customHeight="1" x14ac:dyDescent="0.3">
      <c r="A698" s="566">
        <v>50</v>
      </c>
      <c r="B698" s="567" t="s">
        <v>524</v>
      </c>
      <c r="C698" s="567">
        <v>89301502</v>
      </c>
      <c r="D698" s="629" t="s">
        <v>3086</v>
      </c>
      <c r="E698" s="630" t="s">
        <v>1978</v>
      </c>
      <c r="F698" s="567" t="s">
        <v>1961</v>
      </c>
      <c r="G698" s="567" t="s">
        <v>2905</v>
      </c>
      <c r="H698" s="567" t="s">
        <v>523</v>
      </c>
      <c r="I698" s="567" t="s">
        <v>2906</v>
      </c>
      <c r="J698" s="567" t="s">
        <v>2907</v>
      </c>
      <c r="K698" s="567" t="s">
        <v>2908</v>
      </c>
      <c r="L698" s="568">
        <v>113.04</v>
      </c>
      <c r="M698" s="568">
        <v>113.04</v>
      </c>
      <c r="N698" s="567">
        <v>1</v>
      </c>
      <c r="O698" s="631">
        <v>0.5</v>
      </c>
      <c r="P698" s="568">
        <v>113.04</v>
      </c>
      <c r="Q698" s="583">
        <v>1</v>
      </c>
      <c r="R698" s="567">
        <v>1</v>
      </c>
      <c r="S698" s="583">
        <v>1</v>
      </c>
      <c r="T698" s="631">
        <v>0.5</v>
      </c>
      <c r="U698" s="613">
        <v>1</v>
      </c>
    </row>
    <row r="699" spans="1:21" ht="14.4" customHeight="1" x14ac:dyDescent="0.3">
      <c r="A699" s="566">
        <v>50</v>
      </c>
      <c r="B699" s="567" t="s">
        <v>524</v>
      </c>
      <c r="C699" s="567">
        <v>89301502</v>
      </c>
      <c r="D699" s="629" t="s">
        <v>3086</v>
      </c>
      <c r="E699" s="630" t="s">
        <v>1978</v>
      </c>
      <c r="F699" s="567" t="s">
        <v>1961</v>
      </c>
      <c r="G699" s="567" t="s">
        <v>2036</v>
      </c>
      <c r="H699" s="567" t="s">
        <v>523</v>
      </c>
      <c r="I699" s="567" t="s">
        <v>2909</v>
      </c>
      <c r="J699" s="567" t="s">
        <v>2105</v>
      </c>
      <c r="K699" s="567" t="s">
        <v>2910</v>
      </c>
      <c r="L699" s="568">
        <v>60.07</v>
      </c>
      <c r="M699" s="568">
        <v>180.21</v>
      </c>
      <c r="N699" s="567">
        <v>3</v>
      </c>
      <c r="O699" s="631">
        <v>2</v>
      </c>
      <c r="P699" s="568">
        <v>180.21</v>
      </c>
      <c r="Q699" s="583">
        <v>1</v>
      </c>
      <c r="R699" s="567">
        <v>3</v>
      </c>
      <c r="S699" s="583">
        <v>1</v>
      </c>
      <c r="T699" s="631">
        <v>2</v>
      </c>
      <c r="U699" s="613">
        <v>1</v>
      </c>
    </row>
    <row r="700" spans="1:21" ht="14.4" customHeight="1" x14ac:dyDescent="0.3">
      <c r="A700" s="566">
        <v>50</v>
      </c>
      <c r="B700" s="567" t="s">
        <v>524</v>
      </c>
      <c r="C700" s="567">
        <v>89301502</v>
      </c>
      <c r="D700" s="629" t="s">
        <v>3086</v>
      </c>
      <c r="E700" s="630" t="s">
        <v>1978</v>
      </c>
      <c r="F700" s="567" t="s">
        <v>1961</v>
      </c>
      <c r="G700" s="567" t="s">
        <v>2591</v>
      </c>
      <c r="H700" s="567" t="s">
        <v>523</v>
      </c>
      <c r="I700" s="567" t="s">
        <v>2911</v>
      </c>
      <c r="J700" s="567" t="s">
        <v>2593</v>
      </c>
      <c r="K700" s="567" t="s">
        <v>2594</v>
      </c>
      <c r="L700" s="568">
        <v>0</v>
      </c>
      <c r="M700" s="568">
        <v>0</v>
      </c>
      <c r="N700" s="567">
        <v>1</v>
      </c>
      <c r="O700" s="631">
        <v>0.5</v>
      </c>
      <c r="P700" s="568">
        <v>0</v>
      </c>
      <c r="Q700" s="583"/>
      <c r="R700" s="567">
        <v>1</v>
      </c>
      <c r="S700" s="583">
        <v>1</v>
      </c>
      <c r="T700" s="631">
        <v>0.5</v>
      </c>
      <c r="U700" s="613">
        <v>1</v>
      </c>
    </row>
    <row r="701" spans="1:21" ht="14.4" customHeight="1" x14ac:dyDescent="0.3">
      <c r="A701" s="566">
        <v>50</v>
      </c>
      <c r="B701" s="567" t="s">
        <v>524</v>
      </c>
      <c r="C701" s="567">
        <v>89301502</v>
      </c>
      <c r="D701" s="629" t="s">
        <v>3086</v>
      </c>
      <c r="E701" s="630" t="s">
        <v>1979</v>
      </c>
      <c r="F701" s="567" t="s">
        <v>1961</v>
      </c>
      <c r="G701" s="567" t="s">
        <v>1999</v>
      </c>
      <c r="H701" s="567" t="s">
        <v>523</v>
      </c>
      <c r="I701" s="567" t="s">
        <v>2618</v>
      </c>
      <c r="J701" s="567" t="s">
        <v>2619</v>
      </c>
      <c r="K701" s="567" t="s">
        <v>1087</v>
      </c>
      <c r="L701" s="568">
        <v>60.02</v>
      </c>
      <c r="M701" s="568">
        <v>120.04</v>
      </c>
      <c r="N701" s="567">
        <v>2</v>
      </c>
      <c r="O701" s="631">
        <v>0.5</v>
      </c>
      <c r="P701" s="568">
        <v>120.04</v>
      </c>
      <c r="Q701" s="583">
        <v>1</v>
      </c>
      <c r="R701" s="567">
        <v>2</v>
      </c>
      <c r="S701" s="583">
        <v>1</v>
      </c>
      <c r="T701" s="631">
        <v>0.5</v>
      </c>
      <c r="U701" s="613">
        <v>1</v>
      </c>
    </row>
    <row r="702" spans="1:21" ht="14.4" customHeight="1" x14ac:dyDescent="0.3">
      <c r="A702" s="566">
        <v>50</v>
      </c>
      <c r="B702" s="567" t="s">
        <v>524</v>
      </c>
      <c r="C702" s="567">
        <v>89301502</v>
      </c>
      <c r="D702" s="629" t="s">
        <v>3086</v>
      </c>
      <c r="E702" s="630" t="s">
        <v>1979</v>
      </c>
      <c r="F702" s="567" t="s">
        <v>1961</v>
      </c>
      <c r="G702" s="567" t="s">
        <v>2620</v>
      </c>
      <c r="H702" s="567" t="s">
        <v>523</v>
      </c>
      <c r="I702" s="567" t="s">
        <v>2621</v>
      </c>
      <c r="J702" s="567" t="s">
        <v>2622</v>
      </c>
      <c r="K702" s="567" t="s">
        <v>1091</v>
      </c>
      <c r="L702" s="568">
        <v>0</v>
      </c>
      <c r="M702" s="568">
        <v>0</v>
      </c>
      <c r="N702" s="567">
        <v>1</v>
      </c>
      <c r="O702" s="631">
        <v>0.5</v>
      </c>
      <c r="P702" s="568">
        <v>0</v>
      </c>
      <c r="Q702" s="583"/>
      <c r="R702" s="567">
        <v>1</v>
      </c>
      <c r="S702" s="583">
        <v>1</v>
      </c>
      <c r="T702" s="631">
        <v>0.5</v>
      </c>
      <c r="U702" s="613">
        <v>1</v>
      </c>
    </row>
    <row r="703" spans="1:21" ht="14.4" customHeight="1" x14ac:dyDescent="0.3">
      <c r="A703" s="566">
        <v>50</v>
      </c>
      <c r="B703" s="567" t="s">
        <v>524</v>
      </c>
      <c r="C703" s="567">
        <v>89301502</v>
      </c>
      <c r="D703" s="629" t="s">
        <v>3086</v>
      </c>
      <c r="E703" s="630" t="s">
        <v>1979</v>
      </c>
      <c r="F703" s="567" t="s">
        <v>1961</v>
      </c>
      <c r="G703" s="567" t="s">
        <v>2637</v>
      </c>
      <c r="H703" s="567" t="s">
        <v>984</v>
      </c>
      <c r="I703" s="567" t="s">
        <v>2409</v>
      </c>
      <c r="J703" s="567" t="s">
        <v>2410</v>
      </c>
      <c r="K703" s="567" t="s">
        <v>2411</v>
      </c>
      <c r="L703" s="568">
        <v>2118.4299999999998</v>
      </c>
      <c r="M703" s="568">
        <v>2118.4299999999998</v>
      </c>
      <c r="N703" s="567">
        <v>1</v>
      </c>
      <c r="O703" s="631">
        <v>1</v>
      </c>
      <c r="P703" s="568">
        <v>2118.4299999999998</v>
      </c>
      <c r="Q703" s="583">
        <v>1</v>
      </c>
      <c r="R703" s="567">
        <v>1</v>
      </c>
      <c r="S703" s="583">
        <v>1</v>
      </c>
      <c r="T703" s="631">
        <v>1</v>
      </c>
      <c r="U703" s="613">
        <v>1</v>
      </c>
    </row>
    <row r="704" spans="1:21" ht="14.4" customHeight="1" x14ac:dyDescent="0.3">
      <c r="A704" s="566">
        <v>50</v>
      </c>
      <c r="B704" s="567" t="s">
        <v>524</v>
      </c>
      <c r="C704" s="567">
        <v>89301502</v>
      </c>
      <c r="D704" s="629" t="s">
        <v>3086</v>
      </c>
      <c r="E704" s="630" t="s">
        <v>1979</v>
      </c>
      <c r="F704" s="567" t="s">
        <v>1961</v>
      </c>
      <c r="G704" s="567" t="s">
        <v>2912</v>
      </c>
      <c r="H704" s="567" t="s">
        <v>523</v>
      </c>
      <c r="I704" s="567" t="s">
        <v>2913</v>
      </c>
      <c r="J704" s="567" t="s">
        <v>2914</v>
      </c>
      <c r="K704" s="567" t="s">
        <v>1698</v>
      </c>
      <c r="L704" s="568">
        <v>34.43</v>
      </c>
      <c r="M704" s="568">
        <v>34.43</v>
      </c>
      <c r="N704" s="567">
        <v>1</v>
      </c>
      <c r="O704" s="631">
        <v>0.5</v>
      </c>
      <c r="P704" s="568">
        <v>34.43</v>
      </c>
      <c r="Q704" s="583">
        <v>1</v>
      </c>
      <c r="R704" s="567">
        <v>1</v>
      </c>
      <c r="S704" s="583">
        <v>1</v>
      </c>
      <c r="T704" s="631">
        <v>0.5</v>
      </c>
      <c r="U704" s="613">
        <v>1</v>
      </c>
    </row>
    <row r="705" spans="1:21" ht="14.4" customHeight="1" x14ac:dyDescent="0.3">
      <c r="A705" s="566">
        <v>50</v>
      </c>
      <c r="B705" s="567" t="s">
        <v>524</v>
      </c>
      <c r="C705" s="567">
        <v>89301502</v>
      </c>
      <c r="D705" s="629" t="s">
        <v>3086</v>
      </c>
      <c r="E705" s="630" t="s">
        <v>1979</v>
      </c>
      <c r="F705" s="567" t="s">
        <v>1961</v>
      </c>
      <c r="G705" s="567" t="s">
        <v>2915</v>
      </c>
      <c r="H705" s="567" t="s">
        <v>523</v>
      </c>
      <c r="I705" s="567" t="s">
        <v>2916</v>
      </c>
      <c r="J705" s="567" t="s">
        <v>2917</v>
      </c>
      <c r="K705" s="567" t="s">
        <v>2018</v>
      </c>
      <c r="L705" s="568">
        <v>0</v>
      </c>
      <c r="M705" s="568">
        <v>0</v>
      </c>
      <c r="N705" s="567">
        <v>1</v>
      </c>
      <c r="O705" s="631">
        <v>0.5</v>
      </c>
      <c r="P705" s="568">
        <v>0</v>
      </c>
      <c r="Q705" s="583"/>
      <c r="R705" s="567">
        <v>1</v>
      </c>
      <c r="S705" s="583">
        <v>1</v>
      </c>
      <c r="T705" s="631">
        <v>0.5</v>
      </c>
      <c r="U705" s="613">
        <v>1</v>
      </c>
    </row>
    <row r="706" spans="1:21" ht="14.4" customHeight="1" x14ac:dyDescent="0.3">
      <c r="A706" s="566">
        <v>50</v>
      </c>
      <c r="B706" s="567" t="s">
        <v>524</v>
      </c>
      <c r="C706" s="567">
        <v>89301502</v>
      </c>
      <c r="D706" s="629" t="s">
        <v>3086</v>
      </c>
      <c r="E706" s="630" t="s">
        <v>1979</v>
      </c>
      <c r="F706" s="567" t="s">
        <v>1961</v>
      </c>
      <c r="G706" s="567" t="s">
        <v>2055</v>
      </c>
      <c r="H706" s="567" t="s">
        <v>523</v>
      </c>
      <c r="I706" s="567" t="s">
        <v>2803</v>
      </c>
      <c r="J706" s="567" t="s">
        <v>1702</v>
      </c>
      <c r="K706" s="567" t="s">
        <v>1095</v>
      </c>
      <c r="L706" s="568">
        <v>337.17</v>
      </c>
      <c r="M706" s="568">
        <v>337.17</v>
      </c>
      <c r="N706" s="567">
        <v>1</v>
      </c>
      <c r="O706" s="631">
        <v>1</v>
      </c>
      <c r="P706" s="568"/>
      <c r="Q706" s="583">
        <v>0</v>
      </c>
      <c r="R706" s="567"/>
      <c r="S706" s="583">
        <v>0</v>
      </c>
      <c r="T706" s="631"/>
      <c r="U706" s="613">
        <v>0</v>
      </c>
    </row>
    <row r="707" spans="1:21" ht="14.4" customHeight="1" x14ac:dyDescent="0.3">
      <c r="A707" s="566">
        <v>50</v>
      </c>
      <c r="B707" s="567" t="s">
        <v>524</v>
      </c>
      <c r="C707" s="567">
        <v>89301502</v>
      </c>
      <c r="D707" s="629" t="s">
        <v>3086</v>
      </c>
      <c r="E707" s="630" t="s">
        <v>1979</v>
      </c>
      <c r="F707" s="567" t="s">
        <v>1961</v>
      </c>
      <c r="G707" s="567" t="s">
        <v>2918</v>
      </c>
      <c r="H707" s="567" t="s">
        <v>523</v>
      </c>
      <c r="I707" s="567" t="s">
        <v>2919</v>
      </c>
      <c r="J707" s="567" t="s">
        <v>2920</v>
      </c>
      <c r="K707" s="567" t="s">
        <v>2921</v>
      </c>
      <c r="L707" s="568">
        <v>0</v>
      </c>
      <c r="M707" s="568">
        <v>0</v>
      </c>
      <c r="N707" s="567">
        <v>1</v>
      </c>
      <c r="O707" s="631">
        <v>1</v>
      </c>
      <c r="P707" s="568">
        <v>0</v>
      </c>
      <c r="Q707" s="583"/>
      <c r="R707" s="567">
        <v>1</v>
      </c>
      <c r="S707" s="583">
        <v>1</v>
      </c>
      <c r="T707" s="631">
        <v>1</v>
      </c>
      <c r="U707" s="613">
        <v>1</v>
      </c>
    </row>
    <row r="708" spans="1:21" ht="14.4" customHeight="1" x14ac:dyDescent="0.3">
      <c r="A708" s="566">
        <v>50</v>
      </c>
      <c r="B708" s="567" t="s">
        <v>524</v>
      </c>
      <c r="C708" s="567">
        <v>89301502</v>
      </c>
      <c r="D708" s="629" t="s">
        <v>3086</v>
      </c>
      <c r="E708" s="630" t="s">
        <v>1979</v>
      </c>
      <c r="F708" s="567" t="s">
        <v>1961</v>
      </c>
      <c r="G708" s="567" t="s">
        <v>2223</v>
      </c>
      <c r="H708" s="567" t="s">
        <v>523</v>
      </c>
      <c r="I708" s="567" t="s">
        <v>2922</v>
      </c>
      <c r="J708" s="567" t="s">
        <v>2923</v>
      </c>
      <c r="K708" s="567" t="s">
        <v>2924</v>
      </c>
      <c r="L708" s="568">
        <v>0</v>
      </c>
      <c r="M708" s="568">
        <v>0</v>
      </c>
      <c r="N708" s="567">
        <v>1</v>
      </c>
      <c r="O708" s="631">
        <v>1</v>
      </c>
      <c r="P708" s="568">
        <v>0</v>
      </c>
      <c r="Q708" s="583"/>
      <c r="R708" s="567">
        <v>1</v>
      </c>
      <c r="S708" s="583">
        <v>1</v>
      </c>
      <c r="T708" s="631">
        <v>1</v>
      </c>
      <c r="U708" s="613">
        <v>1</v>
      </c>
    </row>
    <row r="709" spans="1:21" ht="14.4" customHeight="1" x14ac:dyDescent="0.3">
      <c r="A709" s="566">
        <v>50</v>
      </c>
      <c r="B709" s="567" t="s">
        <v>524</v>
      </c>
      <c r="C709" s="567">
        <v>89301502</v>
      </c>
      <c r="D709" s="629" t="s">
        <v>3086</v>
      </c>
      <c r="E709" s="630" t="s">
        <v>1980</v>
      </c>
      <c r="F709" s="567" t="s">
        <v>1961</v>
      </c>
      <c r="G709" s="567" t="s">
        <v>2558</v>
      </c>
      <c r="H709" s="567" t="s">
        <v>523</v>
      </c>
      <c r="I709" s="567" t="s">
        <v>2925</v>
      </c>
      <c r="J709" s="567" t="s">
        <v>2926</v>
      </c>
      <c r="K709" s="567" t="s">
        <v>1773</v>
      </c>
      <c r="L709" s="568">
        <v>48.18</v>
      </c>
      <c r="M709" s="568">
        <v>48.18</v>
      </c>
      <c r="N709" s="567">
        <v>1</v>
      </c>
      <c r="O709" s="631">
        <v>1</v>
      </c>
      <c r="P709" s="568"/>
      <c r="Q709" s="583">
        <v>0</v>
      </c>
      <c r="R709" s="567"/>
      <c r="S709" s="583">
        <v>0</v>
      </c>
      <c r="T709" s="631"/>
      <c r="U709" s="613">
        <v>0</v>
      </c>
    </row>
    <row r="710" spans="1:21" ht="14.4" customHeight="1" x14ac:dyDescent="0.3">
      <c r="A710" s="566">
        <v>50</v>
      </c>
      <c r="B710" s="567" t="s">
        <v>524</v>
      </c>
      <c r="C710" s="567">
        <v>89301502</v>
      </c>
      <c r="D710" s="629" t="s">
        <v>3086</v>
      </c>
      <c r="E710" s="630" t="s">
        <v>1980</v>
      </c>
      <c r="F710" s="567" t="s">
        <v>1961</v>
      </c>
      <c r="G710" s="567" t="s">
        <v>2927</v>
      </c>
      <c r="H710" s="567" t="s">
        <v>523</v>
      </c>
      <c r="I710" s="567" t="s">
        <v>2928</v>
      </c>
      <c r="J710" s="567" t="s">
        <v>2929</v>
      </c>
      <c r="K710" s="567" t="s">
        <v>2930</v>
      </c>
      <c r="L710" s="568">
        <v>124.19</v>
      </c>
      <c r="M710" s="568">
        <v>248.38</v>
      </c>
      <c r="N710" s="567">
        <v>2</v>
      </c>
      <c r="O710" s="631">
        <v>0.5</v>
      </c>
      <c r="P710" s="568"/>
      <c r="Q710" s="583">
        <v>0</v>
      </c>
      <c r="R710" s="567"/>
      <c r="S710" s="583">
        <v>0</v>
      </c>
      <c r="T710" s="631"/>
      <c r="U710" s="613">
        <v>0</v>
      </c>
    </row>
    <row r="711" spans="1:21" ht="14.4" customHeight="1" x14ac:dyDescent="0.3">
      <c r="A711" s="566">
        <v>50</v>
      </c>
      <c r="B711" s="567" t="s">
        <v>524</v>
      </c>
      <c r="C711" s="567">
        <v>89301502</v>
      </c>
      <c r="D711" s="629" t="s">
        <v>3086</v>
      </c>
      <c r="E711" s="630" t="s">
        <v>1980</v>
      </c>
      <c r="F711" s="567" t="s">
        <v>1961</v>
      </c>
      <c r="G711" s="567" t="s">
        <v>2372</v>
      </c>
      <c r="H711" s="567" t="s">
        <v>984</v>
      </c>
      <c r="I711" s="567" t="s">
        <v>2931</v>
      </c>
      <c r="J711" s="567" t="s">
        <v>2932</v>
      </c>
      <c r="K711" s="567" t="s">
        <v>1785</v>
      </c>
      <c r="L711" s="568">
        <v>52.4</v>
      </c>
      <c r="M711" s="568">
        <v>52.4</v>
      </c>
      <c r="N711" s="567">
        <v>1</v>
      </c>
      <c r="O711" s="631">
        <v>0.5</v>
      </c>
      <c r="P711" s="568">
        <v>52.4</v>
      </c>
      <c r="Q711" s="583">
        <v>1</v>
      </c>
      <c r="R711" s="567">
        <v>1</v>
      </c>
      <c r="S711" s="583">
        <v>1</v>
      </c>
      <c r="T711" s="631">
        <v>0.5</v>
      </c>
      <c r="U711" s="613">
        <v>1</v>
      </c>
    </row>
    <row r="712" spans="1:21" ht="14.4" customHeight="1" x14ac:dyDescent="0.3">
      <c r="A712" s="566">
        <v>50</v>
      </c>
      <c r="B712" s="567" t="s">
        <v>524</v>
      </c>
      <c r="C712" s="567">
        <v>89301502</v>
      </c>
      <c r="D712" s="629" t="s">
        <v>3086</v>
      </c>
      <c r="E712" s="630" t="s">
        <v>1980</v>
      </c>
      <c r="F712" s="567" t="s">
        <v>1961</v>
      </c>
      <c r="G712" s="567" t="s">
        <v>2641</v>
      </c>
      <c r="H712" s="567" t="s">
        <v>523</v>
      </c>
      <c r="I712" s="567" t="s">
        <v>2933</v>
      </c>
      <c r="J712" s="567" t="s">
        <v>724</v>
      </c>
      <c r="K712" s="567" t="s">
        <v>725</v>
      </c>
      <c r="L712" s="568">
        <v>137.74</v>
      </c>
      <c r="M712" s="568">
        <v>137.74</v>
      </c>
      <c r="N712" s="567">
        <v>1</v>
      </c>
      <c r="O712" s="631">
        <v>1</v>
      </c>
      <c r="P712" s="568">
        <v>137.74</v>
      </c>
      <c r="Q712" s="583">
        <v>1</v>
      </c>
      <c r="R712" s="567">
        <v>1</v>
      </c>
      <c r="S712" s="583">
        <v>1</v>
      </c>
      <c r="T712" s="631">
        <v>1</v>
      </c>
      <c r="U712" s="613">
        <v>1</v>
      </c>
    </row>
    <row r="713" spans="1:21" ht="14.4" customHeight="1" x14ac:dyDescent="0.3">
      <c r="A713" s="566">
        <v>50</v>
      </c>
      <c r="B713" s="567" t="s">
        <v>524</v>
      </c>
      <c r="C713" s="567">
        <v>89301502</v>
      </c>
      <c r="D713" s="629" t="s">
        <v>3086</v>
      </c>
      <c r="E713" s="630" t="s">
        <v>1980</v>
      </c>
      <c r="F713" s="567" t="s">
        <v>1961</v>
      </c>
      <c r="G713" s="567" t="s">
        <v>2641</v>
      </c>
      <c r="H713" s="567" t="s">
        <v>523</v>
      </c>
      <c r="I713" s="567" t="s">
        <v>2934</v>
      </c>
      <c r="J713" s="567" t="s">
        <v>2935</v>
      </c>
      <c r="K713" s="567" t="s">
        <v>2936</v>
      </c>
      <c r="L713" s="568">
        <v>103.3</v>
      </c>
      <c r="M713" s="568">
        <v>103.3</v>
      </c>
      <c r="N713" s="567">
        <v>1</v>
      </c>
      <c r="O713" s="631">
        <v>1</v>
      </c>
      <c r="P713" s="568">
        <v>103.3</v>
      </c>
      <c r="Q713" s="583">
        <v>1</v>
      </c>
      <c r="R713" s="567">
        <v>1</v>
      </c>
      <c r="S713" s="583">
        <v>1</v>
      </c>
      <c r="T713" s="631">
        <v>1</v>
      </c>
      <c r="U713" s="613">
        <v>1</v>
      </c>
    </row>
    <row r="714" spans="1:21" ht="14.4" customHeight="1" x14ac:dyDescent="0.3">
      <c r="A714" s="566">
        <v>50</v>
      </c>
      <c r="B714" s="567" t="s">
        <v>524</v>
      </c>
      <c r="C714" s="567">
        <v>89301502</v>
      </c>
      <c r="D714" s="629" t="s">
        <v>3086</v>
      </c>
      <c r="E714" s="630" t="s">
        <v>1980</v>
      </c>
      <c r="F714" s="567" t="s">
        <v>1961</v>
      </c>
      <c r="G714" s="567" t="s">
        <v>2006</v>
      </c>
      <c r="H714" s="567" t="s">
        <v>523</v>
      </c>
      <c r="I714" s="567" t="s">
        <v>2007</v>
      </c>
      <c r="J714" s="567" t="s">
        <v>2008</v>
      </c>
      <c r="K714" s="567" t="s">
        <v>2009</v>
      </c>
      <c r="L714" s="568">
        <v>128.9</v>
      </c>
      <c r="M714" s="568">
        <v>128.9</v>
      </c>
      <c r="N714" s="567">
        <v>1</v>
      </c>
      <c r="O714" s="631">
        <v>1</v>
      </c>
      <c r="P714" s="568">
        <v>128.9</v>
      </c>
      <c r="Q714" s="583">
        <v>1</v>
      </c>
      <c r="R714" s="567">
        <v>1</v>
      </c>
      <c r="S714" s="583">
        <v>1</v>
      </c>
      <c r="T714" s="631">
        <v>1</v>
      </c>
      <c r="U714" s="613">
        <v>1</v>
      </c>
    </row>
    <row r="715" spans="1:21" ht="14.4" customHeight="1" x14ac:dyDescent="0.3">
      <c r="A715" s="566">
        <v>50</v>
      </c>
      <c r="B715" s="567" t="s">
        <v>524</v>
      </c>
      <c r="C715" s="567">
        <v>89301502</v>
      </c>
      <c r="D715" s="629" t="s">
        <v>3086</v>
      </c>
      <c r="E715" s="630" t="s">
        <v>1980</v>
      </c>
      <c r="F715" s="567" t="s">
        <v>1961</v>
      </c>
      <c r="G715" s="567" t="s">
        <v>2937</v>
      </c>
      <c r="H715" s="567" t="s">
        <v>523</v>
      </c>
      <c r="I715" s="567" t="s">
        <v>2938</v>
      </c>
      <c r="J715" s="567" t="s">
        <v>2939</v>
      </c>
      <c r="K715" s="567" t="s">
        <v>2940</v>
      </c>
      <c r="L715" s="568">
        <v>1313.2</v>
      </c>
      <c r="M715" s="568">
        <v>1313.2</v>
      </c>
      <c r="N715" s="567">
        <v>1</v>
      </c>
      <c r="O715" s="631">
        <v>0.5</v>
      </c>
      <c r="P715" s="568"/>
      <c r="Q715" s="583">
        <v>0</v>
      </c>
      <c r="R715" s="567"/>
      <c r="S715" s="583">
        <v>0</v>
      </c>
      <c r="T715" s="631"/>
      <c r="U715" s="613">
        <v>0</v>
      </c>
    </row>
    <row r="716" spans="1:21" ht="14.4" customHeight="1" x14ac:dyDescent="0.3">
      <c r="A716" s="566">
        <v>50</v>
      </c>
      <c r="B716" s="567" t="s">
        <v>524</v>
      </c>
      <c r="C716" s="567">
        <v>89301502</v>
      </c>
      <c r="D716" s="629" t="s">
        <v>3086</v>
      </c>
      <c r="E716" s="630" t="s">
        <v>1980</v>
      </c>
      <c r="F716" s="567" t="s">
        <v>1961</v>
      </c>
      <c r="G716" s="567" t="s">
        <v>2941</v>
      </c>
      <c r="H716" s="567" t="s">
        <v>984</v>
      </c>
      <c r="I716" s="567" t="s">
        <v>2942</v>
      </c>
      <c r="J716" s="567" t="s">
        <v>2943</v>
      </c>
      <c r="K716" s="567" t="s">
        <v>2944</v>
      </c>
      <c r="L716" s="568">
        <v>399.92</v>
      </c>
      <c r="M716" s="568">
        <v>799.84</v>
      </c>
      <c r="N716" s="567">
        <v>2</v>
      </c>
      <c r="O716" s="631">
        <v>1</v>
      </c>
      <c r="P716" s="568">
        <v>799.84</v>
      </c>
      <c r="Q716" s="583">
        <v>1</v>
      </c>
      <c r="R716" s="567">
        <v>2</v>
      </c>
      <c r="S716" s="583">
        <v>1</v>
      </c>
      <c r="T716" s="631">
        <v>1</v>
      </c>
      <c r="U716" s="613">
        <v>1</v>
      </c>
    </row>
    <row r="717" spans="1:21" ht="14.4" customHeight="1" x14ac:dyDescent="0.3">
      <c r="A717" s="566">
        <v>50</v>
      </c>
      <c r="B717" s="567" t="s">
        <v>524</v>
      </c>
      <c r="C717" s="567">
        <v>89301502</v>
      </c>
      <c r="D717" s="629" t="s">
        <v>3086</v>
      </c>
      <c r="E717" s="630" t="s">
        <v>1980</v>
      </c>
      <c r="F717" s="567" t="s">
        <v>1961</v>
      </c>
      <c r="G717" s="567" t="s">
        <v>2945</v>
      </c>
      <c r="H717" s="567" t="s">
        <v>523</v>
      </c>
      <c r="I717" s="567" t="s">
        <v>2946</v>
      </c>
      <c r="J717" s="567" t="s">
        <v>2947</v>
      </c>
      <c r="K717" s="567" t="s">
        <v>2948</v>
      </c>
      <c r="L717" s="568">
        <v>0</v>
      </c>
      <c r="M717" s="568">
        <v>0</v>
      </c>
      <c r="N717" s="567">
        <v>1</v>
      </c>
      <c r="O717" s="631">
        <v>0.5</v>
      </c>
      <c r="P717" s="568">
        <v>0</v>
      </c>
      <c r="Q717" s="583"/>
      <c r="R717" s="567">
        <v>1</v>
      </c>
      <c r="S717" s="583">
        <v>1</v>
      </c>
      <c r="T717" s="631">
        <v>0.5</v>
      </c>
      <c r="U717" s="613">
        <v>1</v>
      </c>
    </row>
    <row r="718" spans="1:21" ht="14.4" customHeight="1" x14ac:dyDescent="0.3">
      <c r="A718" s="566">
        <v>50</v>
      </c>
      <c r="B718" s="567" t="s">
        <v>524</v>
      </c>
      <c r="C718" s="567">
        <v>89301502</v>
      </c>
      <c r="D718" s="629" t="s">
        <v>3086</v>
      </c>
      <c r="E718" s="630" t="s">
        <v>1980</v>
      </c>
      <c r="F718" s="567" t="s">
        <v>1961</v>
      </c>
      <c r="G718" s="567" t="s">
        <v>2945</v>
      </c>
      <c r="H718" s="567" t="s">
        <v>523</v>
      </c>
      <c r="I718" s="567" t="s">
        <v>2949</v>
      </c>
      <c r="J718" s="567" t="s">
        <v>2950</v>
      </c>
      <c r="K718" s="567" t="s">
        <v>2951</v>
      </c>
      <c r="L718" s="568">
        <v>0</v>
      </c>
      <c r="M718" s="568">
        <v>0</v>
      </c>
      <c r="N718" s="567">
        <v>1</v>
      </c>
      <c r="O718" s="631">
        <v>0.5</v>
      </c>
      <c r="P718" s="568">
        <v>0</v>
      </c>
      <c r="Q718" s="583"/>
      <c r="R718" s="567">
        <v>1</v>
      </c>
      <c r="S718" s="583">
        <v>1</v>
      </c>
      <c r="T718" s="631">
        <v>0.5</v>
      </c>
      <c r="U718" s="613">
        <v>1</v>
      </c>
    </row>
    <row r="719" spans="1:21" ht="14.4" customHeight="1" x14ac:dyDescent="0.3">
      <c r="A719" s="566">
        <v>50</v>
      </c>
      <c r="B719" s="567" t="s">
        <v>524</v>
      </c>
      <c r="C719" s="567">
        <v>89301502</v>
      </c>
      <c r="D719" s="629" t="s">
        <v>3086</v>
      </c>
      <c r="E719" s="630" t="s">
        <v>1980</v>
      </c>
      <c r="F719" s="567" t="s">
        <v>1961</v>
      </c>
      <c r="G719" s="567" t="s">
        <v>2952</v>
      </c>
      <c r="H719" s="567" t="s">
        <v>523</v>
      </c>
      <c r="I719" s="567" t="s">
        <v>2953</v>
      </c>
      <c r="J719" s="567" t="s">
        <v>1439</v>
      </c>
      <c r="K719" s="567" t="s">
        <v>2954</v>
      </c>
      <c r="L719" s="568">
        <v>0</v>
      </c>
      <c r="M719" s="568">
        <v>0</v>
      </c>
      <c r="N719" s="567">
        <v>1</v>
      </c>
      <c r="O719" s="631">
        <v>0.5</v>
      </c>
      <c r="P719" s="568">
        <v>0</v>
      </c>
      <c r="Q719" s="583"/>
      <c r="R719" s="567">
        <v>1</v>
      </c>
      <c r="S719" s="583">
        <v>1</v>
      </c>
      <c r="T719" s="631">
        <v>0.5</v>
      </c>
      <c r="U719" s="613">
        <v>1</v>
      </c>
    </row>
    <row r="720" spans="1:21" ht="14.4" customHeight="1" x14ac:dyDescent="0.3">
      <c r="A720" s="566">
        <v>50</v>
      </c>
      <c r="B720" s="567" t="s">
        <v>524</v>
      </c>
      <c r="C720" s="567">
        <v>89301502</v>
      </c>
      <c r="D720" s="629" t="s">
        <v>3086</v>
      </c>
      <c r="E720" s="630" t="s">
        <v>1980</v>
      </c>
      <c r="F720" s="567" t="s">
        <v>1961</v>
      </c>
      <c r="G720" s="567" t="s">
        <v>2094</v>
      </c>
      <c r="H720" s="567" t="s">
        <v>523</v>
      </c>
      <c r="I720" s="567" t="s">
        <v>2734</v>
      </c>
      <c r="J720" s="567" t="s">
        <v>2735</v>
      </c>
      <c r="K720" s="567" t="s">
        <v>2736</v>
      </c>
      <c r="L720" s="568">
        <v>200.07</v>
      </c>
      <c r="M720" s="568">
        <v>200.07</v>
      </c>
      <c r="N720" s="567">
        <v>1</v>
      </c>
      <c r="O720" s="631">
        <v>0.5</v>
      </c>
      <c r="P720" s="568"/>
      <c r="Q720" s="583">
        <v>0</v>
      </c>
      <c r="R720" s="567"/>
      <c r="S720" s="583">
        <v>0</v>
      </c>
      <c r="T720" s="631"/>
      <c r="U720" s="613">
        <v>0</v>
      </c>
    </row>
    <row r="721" spans="1:21" ht="14.4" customHeight="1" x14ac:dyDescent="0.3">
      <c r="A721" s="566">
        <v>50</v>
      </c>
      <c r="B721" s="567" t="s">
        <v>524</v>
      </c>
      <c r="C721" s="567">
        <v>89301502</v>
      </c>
      <c r="D721" s="629" t="s">
        <v>3086</v>
      </c>
      <c r="E721" s="630" t="s">
        <v>1980</v>
      </c>
      <c r="F721" s="567" t="s">
        <v>1961</v>
      </c>
      <c r="G721" s="567" t="s">
        <v>2955</v>
      </c>
      <c r="H721" s="567" t="s">
        <v>523</v>
      </c>
      <c r="I721" s="567" t="s">
        <v>2956</v>
      </c>
      <c r="J721" s="567" t="s">
        <v>2957</v>
      </c>
      <c r="K721" s="567" t="s">
        <v>2958</v>
      </c>
      <c r="L721" s="568">
        <v>72.94</v>
      </c>
      <c r="M721" s="568">
        <v>145.88</v>
      </c>
      <c r="N721" s="567">
        <v>2</v>
      </c>
      <c r="O721" s="631">
        <v>1</v>
      </c>
      <c r="P721" s="568"/>
      <c r="Q721" s="583">
        <v>0</v>
      </c>
      <c r="R721" s="567"/>
      <c r="S721" s="583">
        <v>0</v>
      </c>
      <c r="T721" s="631"/>
      <c r="U721" s="613">
        <v>0</v>
      </c>
    </row>
    <row r="722" spans="1:21" ht="14.4" customHeight="1" x14ac:dyDescent="0.3">
      <c r="A722" s="566">
        <v>50</v>
      </c>
      <c r="B722" s="567" t="s">
        <v>524</v>
      </c>
      <c r="C722" s="567">
        <v>89301502</v>
      </c>
      <c r="D722" s="629" t="s">
        <v>3086</v>
      </c>
      <c r="E722" s="630" t="s">
        <v>1980</v>
      </c>
      <c r="F722" s="567" t="s">
        <v>1961</v>
      </c>
      <c r="G722" s="567" t="s">
        <v>2046</v>
      </c>
      <c r="H722" s="567" t="s">
        <v>523</v>
      </c>
      <c r="I722" s="567" t="s">
        <v>1689</v>
      </c>
      <c r="J722" s="567" t="s">
        <v>575</v>
      </c>
      <c r="K722" s="567" t="s">
        <v>580</v>
      </c>
      <c r="L722" s="568">
        <v>303.45999999999998</v>
      </c>
      <c r="M722" s="568">
        <v>303.45999999999998</v>
      </c>
      <c r="N722" s="567">
        <v>1</v>
      </c>
      <c r="O722" s="631">
        <v>0.5</v>
      </c>
      <c r="P722" s="568"/>
      <c r="Q722" s="583">
        <v>0</v>
      </c>
      <c r="R722" s="567"/>
      <c r="S722" s="583">
        <v>0</v>
      </c>
      <c r="T722" s="631"/>
      <c r="U722" s="613">
        <v>0</v>
      </c>
    </row>
    <row r="723" spans="1:21" ht="14.4" customHeight="1" x14ac:dyDescent="0.3">
      <c r="A723" s="566">
        <v>50</v>
      </c>
      <c r="B723" s="567" t="s">
        <v>524</v>
      </c>
      <c r="C723" s="567">
        <v>89301502</v>
      </c>
      <c r="D723" s="629" t="s">
        <v>3086</v>
      </c>
      <c r="E723" s="630" t="s">
        <v>1980</v>
      </c>
      <c r="F723" s="567" t="s">
        <v>1961</v>
      </c>
      <c r="G723" s="567" t="s">
        <v>2959</v>
      </c>
      <c r="H723" s="567" t="s">
        <v>523</v>
      </c>
      <c r="I723" s="567" t="s">
        <v>2960</v>
      </c>
      <c r="J723" s="567" t="s">
        <v>759</v>
      </c>
      <c r="K723" s="567" t="s">
        <v>760</v>
      </c>
      <c r="L723" s="568">
        <v>56.69</v>
      </c>
      <c r="M723" s="568">
        <v>56.69</v>
      </c>
      <c r="N723" s="567">
        <v>1</v>
      </c>
      <c r="O723" s="631">
        <v>0.5</v>
      </c>
      <c r="P723" s="568">
        <v>56.69</v>
      </c>
      <c r="Q723" s="583">
        <v>1</v>
      </c>
      <c r="R723" s="567">
        <v>1</v>
      </c>
      <c r="S723" s="583">
        <v>1</v>
      </c>
      <c r="T723" s="631">
        <v>0.5</v>
      </c>
      <c r="U723" s="613">
        <v>1</v>
      </c>
    </row>
    <row r="724" spans="1:21" ht="14.4" customHeight="1" x14ac:dyDescent="0.3">
      <c r="A724" s="566">
        <v>50</v>
      </c>
      <c r="B724" s="567" t="s">
        <v>524</v>
      </c>
      <c r="C724" s="567">
        <v>89301502</v>
      </c>
      <c r="D724" s="629" t="s">
        <v>3086</v>
      </c>
      <c r="E724" s="630" t="s">
        <v>1980</v>
      </c>
      <c r="F724" s="567" t="s">
        <v>1961</v>
      </c>
      <c r="G724" s="567" t="s">
        <v>2059</v>
      </c>
      <c r="H724" s="567" t="s">
        <v>984</v>
      </c>
      <c r="I724" s="567" t="s">
        <v>2291</v>
      </c>
      <c r="J724" s="567" t="s">
        <v>2961</v>
      </c>
      <c r="K724" s="567" t="s">
        <v>1087</v>
      </c>
      <c r="L724" s="568">
        <v>262.41000000000003</v>
      </c>
      <c r="M724" s="568">
        <v>787.23</v>
      </c>
      <c r="N724" s="567">
        <v>3</v>
      </c>
      <c r="O724" s="631">
        <v>1</v>
      </c>
      <c r="P724" s="568"/>
      <c r="Q724" s="583">
        <v>0</v>
      </c>
      <c r="R724" s="567"/>
      <c r="S724" s="583">
        <v>0</v>
      </c>
      <c r="T724" s="631"/>
      <c r="U724" s="613">
        <v>0</v>
      </c>
    </row>
    <row r="725" spans="1:21" ht="14.4" customHeight="1" x14ac:dyDescent="0.3">
      <c r="A725" s="566">
        <v>50</v>
      </c>
      <c r="B725" s="567" t="s">
        <v>524</v>
      </c>
      <c r="C725" s="567">
        <v>89301502</v>
      </c>
      <c r="D725" s="629" t="s">
        <v>3086</v>
      </c>
      <c r="E725" s="630" t="s">
        <v>1980</v>
      </c>
      <c r="F725" s="567" t="s">
        <v>1961</v>
      </c>
      <c r="G725" s="567" t="s">
        <v>2059</v>
      </c>
      <c r="H725" s="567" t="s">
        <v>984</v>
      </c>
      <c r="I725" s="567" t="s">
        <v>2291</v>
      </c>
      <c r="J725" s="567" t="s">
        <v>2292</v>
      </c>
      <c r="K725" s="567" t="s">
        <v>1087</v>
      </c>
      <c r="L725" s="568">
        <v>262.41000000000003</v>
      </c>
      <c r="M725" s="568">
        <v>1574.46</v>
      </c>
      <c r="N725" s="567">
        <v>6</v>
      </c>
      <c r="O725" s="631">
        <v>1</v>
      </c>
      <c r="P725" s="568">
        <v>787.23</v>
      </c>
      <c r="Q725" s="583">
        <v>0.5</v>
      </c>
      <c r="R725" s="567">
        <v>3</v>
      </c>
      <c r="S725" s="583">
        <v>0.5</v>
      </c>
      <c r="T725" s="631">
        <v>0.5</v>
      </c>
      <c r="U725" s="613">
        <v>0.5</v>
      </c>
    </row>
    <row r="726" spans="1:21" ht="14.4" customHeight="1" x14ac:dyDescent="0.3">
      <c r="A726" s="566">
        <v>50</v>
      </c>
      <c r="B726" s="567" t="s">
        <v>524</v>
      </c>
      <c r="C726" s="567">
        <v>89301502</v>
      </c>
      <c r="D726" s="629" t="s">
        <v>3086</v>
      </c>
      <c r="E726" s="630" t="s">
        <v>1980</v>
      </c>
      <c r="F726" s="567" t="s">
        <v>1961</v>
      </c>
      <c r="G726" s="567" t="s">
        <v>2059</v>
      </c>
      <c r="H726" s="567" t="s">
        <v>984</v>
      </c>
      <c r="I726" s="567" t="s">
        <v>2810</v>
      </c>
      <c r="J726" s="567" t="s">
        <v>2292</v>
      </c>
      <c r="K726" s="567" t="s">
        <v>579</v>
      </c>
      <c r="L726" s="568">
        <v>716.43</v>
      </c>
      <c r="M726" s="568">
        <v>716.43</v>
      </c>
      <c r="N726" s="567">
        <v>1</v>
      </c>
      <c r="O726" s="631">
        <v>0.5</v>
      </c>
      <c r="P726" s="568"/>
      <c r="Q726" s="583">
        <v>0</v>
      </c>
      <c r="R726" s="567"/>
      <c r="S726" s="583">
        <v>0</v>
      </c>
      <c r="T726" s="631"/>
      <c r="U726" s="613">
        <v>0</v>
      </c>
    </row>
    <row r="727" spans="1:21" ht="14.4" customHeight="1" x14ac:dyDescent="0.3">
      <c r="A727" s="566">
        <v>50</v>
      </c>
      <c r="B727" s="567" t="s">
        <v>524</v>
      </c>
      <c r="C727" s="567">
        <v>89301502</v>
      </c>
      <c r="D727" s="629" t="s">
        <v>3086</v>
      </c>
      <c r="E727" s="630" t="s">
        <v>1981</v>
      </c>
      <c r="F727" s="567" t="s">
        <v>1961</v>
      </c>
      <c r="G727" s="567" t="s">
        <v>2325</v>
      </c>
      <c r="H727" s="567" t="s">
        <v>984</v>
      </c>
      <c r="I727" s="567" t="s">
        <v>1821</v>
      </c>
      <c r="J727" s="567" t="s">
        <v>1822</v>
      </c>
      <c r="K727" s="567" t="s">
        <v>1823</v>
      </c>
      <c r="L727" s="568">
        <v>6.98</v>
      </c>
      <c r="M727" s="568">
        <v>6.98</v>
      </c>
      <c r="N727" s="567">
        <v>1</v>
      </c>
      <c r="O727" s="631">
        <v>0.5</v>
      </c>
      <c r="P727" s="568"/>
      <c r="Q727" s="583">
        <v>0</v>
      </c>
      <c r="R727" s="567"/>
      <c r="S727" s="583">
        <v>0</v>
      </c>
      <c r="T727" s="631"/>
      <c r="U727" s="613">
        <v>0</v>
      </c>
    </row>
    <row r="728" spans="1:21" ht="14.4" customHeight="1" x14ac:dyDescent="0.3">
      <c r="A728" s="566">
        <v>50</v>
      </c>
      <c r="B728" s="567" t="s">
        <v>524</v>
      </c>
      <c r="C728" s="567">
        <v>89301502</v>
      </c>
      <c r="D728" s="629" t="s">
        <v>3086</v>
      </c>
      <c r="E728" s="630" t="s">
        <v>1981</v>
      </c>
      <c r="F728" s="567" t="s">
        <v>1961</v>
      </c>
      <c r="G728" s="567" t="s">
        <v>1982</v>
      </c>
      <c r="H728" s="567" t="s">
        <v>984</v>
      </c>
      <c r="I728" s="567" t="s">
        <v>1653</v>
      </c>
      <c r="J728" s="567" t="s">
        <v>995</v>
      </c>
      <c r="K728" s="567" t="s">
        <v>1654</v>
      </c>
      <c r="L728" s="568">
        <v>242.33</v>
      </c>
      <c r="M728" s="568">
        <v>242.33</v>
      </c>
      <c r="N728" s="567">
        <v>1</v>
      </c>
      <c r="O728" s="631">
        <v>0.5</v>
      </c>
      <c r="P728" s="568"/>
      <c r="Q728" s="583">
        <v>0</v>
      </c>
      <c r="R728" s="567"/>
      <c r="S728" s="583">
        <v>0</v>
      </c>
      <c r="T728" s="631"/>
      <c r="U728" s="613">
        <v>0</v>
      </c>
    </row>
    <row r="729" spans="1:21" ht="14.4" customHeight="1" x14ac:dyDescent="0.3">
      <c r="A729" s="566">
        <v>50</v>
      </c>
      <c r="B729" s="567" t="s">
        <v>524</v>
      </c>
      <c r="C729" s="567">
        <v>89301502</v>
      </c>
      <c r="D729" s="629" t="s">
        <v>3086</v>
      </c>
      <c r="E729" s="630" t="s">
        <v>1981</v>
      </c>
      <c r="F729" s="567" t="s">
        <v>1961</v>
      </c>
      <c r="G729" s="567" t="s">
        <v>1982</v>
      </c>
      <c r="H729" s="567" t="s">
        <v>523</v>
      </c>
      <c r="I729" s="567" t="s">
        <v>2962</v>
      </c>
      <c r="J729" s="567" t="s">
        <v>1446</v>
      </c>
      <c r="K729" s="567" t="s">
        <v>1654</v>
      </c>
      <c r="L729" s="568">
        <v>0</v>
      </c>
      <c r="M729" s="568">
        <v>0</v>
      </c>
      <c r="N729" s="567">
        <v>2</v>
      </c>
      <c r="O729" s="631">
        <v>0.5</v>
      </c>
      <c r="P729" s="568"/>
      <c r="Q729" s="583"/>
      <c r="R729" s="567"/>
      <c r="S729" s="583">
        <v>0</v>
      </c>
      <c r="T729" s="631"/>
      <c r="U729" s="613">
        <v>0</v>
      </c>
    </row>
    <row r="730" spans="1:21" ht="14.4" customHeight="1" x14ac:dyDescent="0.3">
      <c r="A730" s="566">
        <v>50</v>
      </c>
      <c r="B730" s="567" t="s">
        <v>524</v>
      </c>
      <c r="C730" s="567">
        <v>89301502</v>
      </c>
      <c r="D730" s="629" t="s">
        <v>3086</v>
      </c>
      <c r="E730" s="630" t="s">
        <v>1981</v>
      </c>
      <c r="F730" s="567" t="s">
        <v>1961</v>
      </c>
      <c r="G730" s="567" t="s">
        <v>1983</v>
      </c>
      <c r="H730" s="567" t="s">
        <v>984</v>
      </c>
      <c r="I730" s="567" t="s">
        <v>1680</v>
      </c>
      <c r="J730" s="567" t="s">
        <v>1094</v>
      </c>
      <c r="K730" s="567" t="s">
        <v>1095</v>
      </c>
      <c r="L730" s="568">
        <v>203.07</v>
      </c>
      <c r="M730" s="568">
        <v>203.07</v>
      </c>
      <c r="N730" s="567">
        <v>1</v>
      </c>
      <c r="O730" s="631">
        <v>0.5</v>
      </c>
      <c r="P730" s="568">
        <v>203.07</v>
      </c>
      <c r="Q730" s="583">
        <v>1</v>
      </c>
      <c r="R730" s="567">
        <v>1</v>
      </c>
      <c r="S730" s="583">
        <v>1</v>
      </c>
      <c r="T730" s="631">
        <v>0.5</v>
      </c>
      <c r="U730" s="613">
        <v>1</v>
      </c>
    </row>
    <row r="731" spans="1:21" ht="14.4" customHeight="1" x14ac:dyDescent="0.3">
      <c r="A731" s="566">
        <v>50</v>
      </c>
      <c r="B731" s="567" t="s">
        <v>524</v>
      </c>
      <c r="C731" s="567">
        <v>89301502</v>
      </c>
      <c r="D731" s="629" t="s">
        <v>3086</v>
      </c>
      <c r="E731" s="630" t="s">
        <v>1981</v>
      </c>
      <c r="F731" s="567" t="s">
        <v>1961</v>
      </c>
      <c r="G731" s="567" t="s">
        <v>1983</v>
      </c>
      <c r="H731" s="567" t="s">
        <v>523</v>
      </c>
      <c r="I731" s="567" t="s">
        <v>2963</v>
      </c>
      <c r="J731" s="567" t="s">
        <v>1988</v>
      </c>
      <c r="K731" s="567" t="s">
        <v>2964</v>
      </c>
      <c r="L731" s="568">
        <v>0</v>
      </c>
      <c r="M731" s="568">
        <v>0</v>
      </c>
      <c r="N731" s="567">
        <v>1</v>
      </c>
      <c r="O731" s="631">
        <v>1</v>
      </c>
      <c r="P731" s="568"/>
      <c r="Q731" s="583"/>
      <c r="R731" s="567"/>
      <c r="S731" s="583">
        <v>0</v>
      </c>
      <c r="T731" s="631"/>
      <c r="U731" s="613">
        <v>0</v>
      </c>
    </row>
    <row r="732" spans="1:21" ht="14.4" customHeight="1" x14ac:dyDescent="0.3">
      <c r="A732" s="566">
        <v>50</v>
      </c>
      <c r="B732" s="567" t="s">
        <v>524</v>
      </c>
      <c r="C732" s="567">
        <v>89301502</v>
      </c>
      <c r="D732" s="629" t="s">
        <v>3086</v>
      </c>
      <c r="E732" s="630" t="s">
        <v>1981</v>
      </c>
      <c r="F732" s="567" t="s">
        <v>1961</v>
      </c>
      <c r="G732" s="567" t="s">
        <v>1983</v>
      </c>
      <c r="H732" s="567" t="s">
        <v>523</v>
      </c>
      <c r="I732" s="567" t="s">
        <v>2600</v>
      </c>
      <c r="J732" s="567" t="s">
        <v>2598</v>
      </c>
      <c r="K732" s="567" t="s">
        <v>2393</v>
      </c>
      <c r="L732" s="568">
        <v>270.69</v>
      </c>
      <c r="M732" s="568">
        <v>270.69</v>
      </c>
      <c r="N732" s="567">
        <v>1</v>
      </c>
      <c r="O732" s="631">
        <v>1</v>
      </c>
      <c r="P732" s="568"/>
      <c r="Q732" s="583">
        <v>0</v>
      </c>
      <c r="R732" s="567"/>
      <c r="S732" s="583">
        <v>0</v>
      </c>
      <c r="T732" s="631"/>
      <c r="U732" s="613">
        <v>0</v>
      </c>
    </row>
    <row r="733" spans="1:21" ht="14.4" customHeight="1" x14ac:dyDescent="0.3">
      <c r="A733" s="566">
        <v>50</v>
      </c>
      <c r="B733" s="567" t="s">
        <v>524</v>
      </c>
      <c r="C733" s="567">
        <v>89301502</v>
      </c>
      <c r="D733" s="629" t="s">
        <v>3086</v>
      </c>
      <c r="E733" s="630" t="s">
        <v>1981</v>
      </c>
      <c r="F733" s="567" t="s">
        <v>1961</v>
      </c>
      <c r="G733" s="567" t="s">
        <v>2558</v>
      </c>
      <c r="H733" s="567" t="s">
        <v>523</v>
      </c>
      <c r="I733" s="567" t="s">
        <v>2559</v>
      </c>
      <c r="J733" s="567" t="s">
        <v>2560</v>
      </c>
      <c r="K733" s="567" t="s">
        <v>2561</v>
      </c>
      <c r="L733" s="568">
        <v>64.23</v>
      </c>
      <c r="M733" s="568">
        <v>64.23</v>
      </c>
      <c r="N733" s="567">
        <v>1</v>
      </c>
      <c r="O733" s="631">
        <v>0.5</v>
      </c>
      <c r="P733" s="568">
        <v>64.23</v>
      </c>
      <c r="Q733" s="583">
        <v>1</v>
      </c>
      <c r="R733" s="567">
        <v>1</v>
      </c>
      <c r="S733" s="583">
        <v>1</v>
      </c>
      <c r="T733" s="631">
        <v>0.5</v>
      </c>
      <c r="U733" s="613">
        <v>1</v>
      </c>
    </row>
    <row r="734" spans="1:21" ht="14.4" customHeight="1" x14ac:dyDescent="0.3">
      <c r="A734" s="566">
        <v>50</v>
      </c>
      <c r="B734" s="567" t="s">
        <v>524</v>
      </c>
      <c r="C734" s="567">
        <v>89301502</v>
      </c>
      <c r="D734" s="629" t="s">
        <v>3086</v>
      </c>
      <c r="E734" s="630" t="s">
        <v>1981</v>
      </c>
      <c r="F734" s="567" t="s">
        <v>1961</v>
      </c>
      <c r="G734" s="567" t="s">
        <v>2305</v>
      </c>
      <c r="H734" s="567" t="s">
        <v>984</v>
      </c>
      <c r="I734" s="567" t="s">
        <v>1745</v>
      </c>
      <c r="J734" s="567" t="s">
        <v>1746</v>
      </c>
      <c r="K734" s="567" t="s">
        <v>1747</v>
      </c>
      <c r="L734" s="568">
        <v>333.31</v>
      </c>
      <c r="M734" s="568">
        <v>666.62</v>
      </c>
      <c r="N734" s="567">
        <v>2</v>
      </c>
      <c r="O734" s="631">
        <v>0.5</v>
      </c>
      <c r="P734" s="568"/>
      <c r="Q734" s="583">
        <v>0</v>
      </c>
      <c r="R734" s="567"/>
      <c r="S734" s="583">
        <v>0</v>
      </c>
      <c r="T734" s="631"/>
      <c r="U734" s="613">
        <v>0</v>
      </c>
    </row>
    <row r="735" spans="1:21" ht="14.4" customHeight="1" x14ac:dyDescent="0.3">
      <c r="A735" s="566">
        <v>50</v>
      </c>
      <c r="B735" s="567" t="s">
        <v>524</v>
      </c>
      <c r="C735" s="567">
        <v>89301502</v>
      </c>
      <c r="D735" s="629" t="s">
        <v>3086</v>
      </c>
      <c r="E735" s="630" t="s">
        <v>1981</v>
      </c>
      <c r="F735" s="567" t="s">
        <v>1961</v>
      </c>
      <c r="G735" s="567" t="s">
        <v>1989</v>
      </c>
      <c r="H735" s="567" t="s">
        <v>523</v>
      </c>
      <c r="I735" s="567" t="s">
        <v>2965</v>
      </c>
      <c r="J735" s="567" t="s">
        <v>2966</v>
      </c>
      <c r="K735" s="567" t="s">
        <v>2155</v>
      </c>
      <c r="L735" s="568">
        <v>787.03</v>
      </c>
      <c r="M735" s="568">
        <v>787.03</v>
      </c>
      <c r="N735" s="567">
        <v>1</v>
      </c>
      <c r="O735" s="631">
        <v>1</v>
      </c>
      <c r="P735" s="568">
        <v>787.03</v>
      </c>
      <c r="Q735" s="583">
        <v>1</v>
      </c>
      <c r="R735" s="567">
        <v>1</v>
      </c>
      <c r="S735" s="583">
        <v>1</v>
      </c>
      <c r="T735" s="631">
        <v>1</v>
      </c>
      <c r="U735" s="613">
        <v>1</v>
      </c>
    </row>
    <row r="736" spans="1:21" ht="14.4" customHeight="1" x14ac:dyDescent="0.3">
      <c r="A736" s="566">
        <v>50</v>
      </c>
      <c r="B736" s="567" t="s">
        <v>524</v>
      </c>
      <c r="C736" s="567">
        <v>89301502</v>
      </c>
      <c r="D736" s="629" t="s">
        <v>3086</v>
      </c>
      <c r="E736" s="630" t="s">
        <v>1981</v>
      </c>
      <c r="F736" s="567" t="s">
        <v>1961</v>
      </c>
      <c r="G736" s="567" t="s">
        <v>1989</v>
      </c>
      <c r="H736" s="567" t="s">
        <v>523</v>
      </c>
      <c r="I736" s="567" t="s">
        <v>2967</v>
      </c>
      <c r="J736" s="567" t="s">
        <v>1716</v>
      </c>
      <c r="K736" s="567" t="s">
        <v>2155</v>
      </c>
      <c r="L736" s="568">
        <v>0</v>
      </c>
      <c r="M736" s="568">
        <v>0</v>
      </c>
      <c r="N736" s="567">
        <v>1</v>
      </c>
      <c r="O736" s="631">
        <v>1</v>
      </c>
      <c r="P736" s="568"/>
      <c r="Q736" s="583"/>
      <c r="R736" s="567"/>
      <c r="S736" s="583">
        <v>0</v>
      </c>
      <c r="T736" s="631"/>
      <c r="U736" s="613">
        <v>0</v>
      </c>
    </row>
    <row r="737" spans="1:21" ht="14.4" customHeight="1" x14ac:dyDescent="0.3">
      <c r="A737" s="566">
        <v>50</v>
      </c>
      <c r="B737" s="567" t="s">
        <v>524</v>
      </c>
      <c r="C737" s="567">
        <v>89301502</v>
      </c>
      <c r="D737" s="629" t="s">
        <v>3086</v>
      </c>
      <c r="E737" s="630" t="s">
        <v>1981</v>
      </c>
      <c r="F737" s="567" t="s">
        <v>1961</v>
      </c>
      <c r="G737" s="567" t="s">
        <v>1989</v>
      </c>
      <c r="H737" s="567" t="s">
        <v>523</v>
      </c>
      <c r="I737" s="567" t="s">
        <v>2394</v>
      </c>
      <c r="J737" s="567" t="s">
        <v>1998</v>
      </c>
      <c r="K737" s="567" t="s">
        <v>2155</v>
      </c>
      <c r="L737" s="568">
        <v>787.03</v>
      </c>
      <c r="M737" s="568">
        <v>787.03</v>
      </c>
      <c r="N737" s="567">
        <v>1</v>
      </c>
      <c r="O737" s="631">
        <v>1</v>
      </c>
      <c r="P737" s="568"/>
      <c r="Q737" s="583">
        <v>0</v>
      </c>
      <c r="R737" s="567"/>
      <c r="S737" s="583">
        <v>0</v>
      </c>
      <c r="T737" s="631"/>
      <c r="U737" s="613">
        <v>0</v>
      </c>
    </row>
    <row r="738" spans="1:21" ht="14.4" customHeight="1" x14ac:dyDescent="0.3">
      <c r="A738" s="566">
        <v>50</v>
      </c>
      <c r="B738" s="567" t="s">
        <v>524</v>
      </c>
      <c r="C738" s="567">
        <v>89301502</v>
      </c>
      <c r="D738" s="629" t="s">
        <v>3086</v>
      </c>
      <c r="E738" s="630" t="s">
        <v>1981</v>
      </c>
      <c r="F738" s="567" t="s">
        <v>1961</v>
      </c>
      <c r="G738" s="567" t="s">
        <v>2356</v>
      </c>
      <c r="H738" s="567" t="s">
        <v>984</v>
      </c>
      <c r="I738" s="567" t="s">
        <v>1918</v>
      </c>
      <c r="J738" s="567" t="s">
        <v>1433</v>
      </c>
      <c r="K738" s="567" t="s">
        <v>1434</v>
      </c>
      <c r="L738" s="568">
        <v>222.25</v>
      </c>
      <c r="M738" s="568">
        <v>222.25</v>
      </c>
      <c r="N738" s="567">
        <v>1</v>
      </c>
      <c r="O738" s="631">
        <v>1</v>
      </c>
      <c r="P738" s="568"/>
      <c r="Q738" s="583">
        <v>0</v>
      </c>
      <c r="R738" s="567"/>
      <c r="S738" s="583">
        <v>0</v>
      </c>
      <c r="T738" s="631"/>
      <c r="U738" s="613">
        <v>0</v>
      </c>
    </row>
    <row r="739" spans="1:21" ht="14.4" customHeight="1" x14ac:dyDescent="0.3">
      <c r="A739" s="566">
        <v>50</v>
      </c>
      <c r="B739" s="567" t="s">
        <v>524</v>
      </c>
      <c r="C739" s="567">
        <v>89301502</v>
      </c>
      <c r="D739" s="629" t="s">
        <v>3086</v>
      </c>
      <c r="E739" s="630" t="s">
        <v>1981</v>
      </c>
      <c r="F739" s="567" t="s">
        <v>1961</v>
      </c>
      <c r="G739" s="567" t="s">
        <v>2356</v>
      </c>
      <c r="H739" s="567" t="s">
        <v>984</v>
      </c>
      <c r="I739" s="567" t="s">
        <v>2968</v>
      </c>
      <c r="J739" s="567" t="s">
        <v>2969</v>
      </c>
      <c r="K739" s="567" t="s">
        <v>2970</v>
      </c>
      <c r="L739" s="568">
        <v>222.25</v>
      </c>
      <c r="M739" s="568">
        <v>222.25</v>
      </c>
      <c r="N739" s="567">
        <v>1</v>
      </c>
      <c r="O739" s="631">
        <v>0.5</v>
      </c>
      <c r="P739" s="568"/>
      <c r="Q739" s="583">
        <v>0</v>
      </c>
      <c r="R739" s="567"/>
      <c r="S739" s="583">
        <v>0</v>
      </c>
      <c r="T739" s="631"/>
      <c r="U739" s="613">
        <v>0</v>
      </c>
    </row>
    <row r="740" spans="1:21" ht="14.4" customHeight="1" x14ac:dyDescent="0.3">
      <c r="A740" s="566">
        <v>50</v>
      </c>
      <c r="B740" s="567" t="s">
        <v>524</v>
      </c>
      <c r="C740" s="567">
        <v>89301502</v>
      </c>
      <c r="D740" s="629" t="s">
        <v>3086</v>
      </c>
      <c r="E740" s="630" t="s">
        <v>1981</v>
      </c>
      <c r="F740" s="567" t="s">
        <v>1961</v>
      </c>
      <c r="G740" s="567" t="s">
        <v>2971</v>
      </c>
      <c r="H740" s="567" t="s">
        <v>523</v>
      </c>
      <c r="I740" s="567" t="s">
        <v>2972</v>
      </c>
      <c r="J740" s="567" t="s">
        <v>2973</v>
      </c>
      <c r="K740" s="567" t="s">
        <v>2974</v>
      </c>
      <c r="L740" s="568">
        <v>67.040000000000006</v>
      </c>
      <c r="M740" s="568">
        <v>67.040000000000006</v>
      </c>
      <c r="N740" s="567">
        <v>1</v>
      </c>
      <c r="O740" s="631">
        <v>1</v>
      </c>
      <c r="P740" s="568">
        <v>67.040000000000006</v>
      </c>
      <c r="Q740" s="583">
        <v>1</v>
      </c>
      <c r="R740" s="567">
        <v>1</v>
      </c>
      <c r="S740" s="583">
        <v>1</v>
      </c>
      <c r="T740" s="631">
        <v>1</v>
      </c>
      <c r="U740" s="613">
        <v>1</v>
      </c>
    </row>
    <row r="741" spans="1:21" ht="14.4" customHeight="1" x14ac:dyDescent="0.3">
      <c r="A741" s="566">
        <v>50</v>
      </c>
      <c r="B741" s="567" t="s">
        <v>524</v>
      </c>
      <c r="C741" s="567">
        <v>89301502</v>
      </c>
      <c r="D741" s="629" t="s">
        <v>3086</v>
      </c>
      <c r="E741" s="630" t="s">
        <v>1981</v>
      </c>
      <c r="F741" s="567" t="s">
        <v>1961</v>
      </c>
      <c r="G741" s="567" t="s">
        <v>2971</v>
      </c>
      <c r="H741" s="567" t="s">
        <v>523</v>
      </c>
      <c r="I741" s="567" t="s">
        <v>2975</v>
      </c>
      <c r="J741" s="567" t="s">
        <v>1184</v>
      </c>
      <c r="K741" s="567" t="s">
        <v>2401</v>
      </c>
      <c r="L741" s="568">
        <v>67.040000000000006</v>
      </c>
      <c r="M741" s="568">
        <v>67.040000000000006</v>
      </c>
      <c r="N741" s="567">
        <v>1</v>
      </c>
      <c r="O741" s="631">
        <v>1</v>
      </c>
      <c r="P741" s="568">
        <v>67.040000000000006</v>
      </c>
      <c r="Q741" s="583">
        <v>1</v>
      </c>
      <c r="R741" s="567">
        <v>1</v>
      </c>
      <c r="S741" s="583">
        <v>1</v>
      </c>
      <c r="T741" s="631">
        <v>1</v>
      </c>
      <c r="U741" s="613">
        <v>1</v>
      </c>
    </row>
    <row r="742" spans="1:21" ht="14.4" customHeight="1" x14ac:dyDescent="0.3">
      <c r="A742" s="566">
        <v>50</v>
      </c>
      <c r="B742" s="567" t="s">
        <v>524</v>
      </c>
      <c r="C742" s="567">
        <v>89301502</v>
      </c>
      <c r="D742" s="629" t="s">
        <v>3086</v>
      </c>
      <c r="E742" s="630" t="s">
        <v>1981</v>
      </c>
      <c r="F742" s="567" t="s">
        <v>1961</v>
      </c>
      <c r="G742" s="567" t="s">
        <v>2231</v>
      </c>
      <c r="H742" s="567" t="s">
        <v>984</v>
      </c>
      <c r="I742" s="567" t="s">
        <v>2402</v>
      </c>
      <c r="J742" s="567" t="s">
        <v>1043</v>
      </c>
      <c r="K742" s="567" t="s">
        <v>2403</v>
      </c>
      <c r="L742" s="568">
        <v>146.63</v>
      </c>
      <c r="M742" s="568">
        <v>293.26</v>
      </c>
      <c r="N742" s="567">
        <v>2</v>
      </c>
      <c r="O742" s="631">
        <v>1</v>
      </c>
      <c r="P742" s="568"/>
      <c r="Q742" s="583">
        <v>0</v>
      </c>
      <c r="R742" s="567"/>
      <c r="S742" s="583">
        <v>0</v>
      </c>
      <c r="T742" s="631"/>
      <c r="U742" s="613">
        <v>0</v>
      </c>
    </row>
    <row r="743" spans="1:21" ht="14.4" customHeight="1" x14ac:dyDescent="0.3">
      <c r="A743" s="566">
        <v>50</v>
      </c>
      <c r="B743" s="567" t="s">
        <v>524</v>
      </c>
      <c r="C743" s="567">
        <v>89301502</v>
      </c>
      <c r="D743" s="629" t="s">
        <v>3086</v>
      </c>
      <c r="E743" s="630" t="s">
        <v>1981</v>
      </c>
      <c r="F743" s="567" t="s">
        <v>1961</v>
      </c>
      <c r="G743" s="567" t="s">
        <v>1999</v>
      </c>
      <c r="H743" s="567" t="s">
        <v>984</v>
      </c>
      <c r="I743" s="567" t="s">
        <v>1674</v>
      </c>
      <c r="J743" s="567" t="s">
        <v>1038</v>
      </c>
      <c r="K743" s="567" t="s">
        <v>551</v>
      </c>
      <c r="L743" s="568">
        <v>44.89</v>
      </c>
      <c r="M743" s="568">
        <v>314.23</v>
      </c>
      <c r="N743" s="567">
        <v>7</v>
      </c>
      <c r="O743" s="631">
        <v>3.5</v>
      </c>
      <c r="P743" s="568">
        <v>89.78</v>
      </c>
      <c r="Q743" s="583">
        <v>0.2857142857142857</v>
      </c>
      <c r="R743" s="567">
        <v>2</v>
      </c>
      <c r="S743" s="583">
        <v>0.2857142857142857</v>
      </c>
      <c r="T743" s="631">
        <v>1.5</v>
      </c>
      <c r="U743" s="613">
        <v>0.42857142857142855</v>
      </c>
    </row>
    <row r="744" spans="1:21" ht="14.4" customHeight="1" x14ac:dyDescent="0.3">
      <c r="A744" s="566">
        <v>50</v>
      </c>
      <c r="B744" s="567" t="s">
        <v>524</v>
      </c>
      <c r="C744" s="567">
        <v>89301502</v>
      </c>
      <c r="D744" s="629" t="s">
        <v>3086</v>
      </c>
      <c r="E744" s="630" t="s">
        <v>1981</v>
      </c>
      <c r="F744" s="567" t="s">
        <v>1961</v>
      </c>
      <c r="G744" s="567" t="s">
        <v>1999</v>
      </c>
      <c r="H744" s="567" t="s">
        <v>523</v>
      </c>
      <c r="I744" s="567" t="s">
        <v>2170</v>
      </c>
      <c r="J744" s="567" t="s">
        <v>2171</v>
      </c>
      <c r="K744" s="567" t="s">
        <v>551</v>
      </c>
      <c r="L744" s="568">
        <v>44.89</v>
      </c>
      <c r="M744" s="568">
        <v>224.45</v>
      </c>
      <c r="N744" s="567">
        <v>5</v>
      </c>
      <c r="O744" s="631">
        <v>2.5</v>
      </c>
      <c r="P744" s="568">
        <v>179.56</v>
      </c>
      <c r="Q744" s="583">
        <v>0.8</v>
      </c>
      <c r="R744" s="567">
        <v>4</v>
      </c>
      <c r="S744" s="583">
        <v>0.8</v>
      </c>
      <c r="T744" s="631">
        <v>2</v>
      </c>
      <c r="U744" s="613">
        <v>0.8</v>
      </c>
    </row>
    <row r="745" spans="1:21" ht="14.4" customHeight="1" x14ac:dyDescent="0.3">
      <c r="A745" s="566">
        <v>50</v>
      </c>
      <c r="B745" s="567" t="s">
        <v>524</v>
      </c>
      <c r="C745" s="567">
        <v>89301502</v>
      </c>
      <c r="D745" s="629" t="s">
        <v>3086</v>
      </c>
      <c r="E745" s="630" t="s">
        <v>1981</v>
      </c>
      <c r="F745" s="567" t="s">
        <v>1961</v>
      </c>
      <c r="G745" s="567" t="s">
        <v>2620</v>
      </c>
      <c r="H745" s="567" t="s">
        <v>523</v>
      </c>
      <c r="I745" s="567" t="s">
        <v>2621</v>
      </c>
      <c r="J745" s="567" t="s">
        <v>2622</v>
      </c>
      <c r="K745" s="567" t="s">
        <v>1091</v>
      </c>
      <c r="L745" s="568">
        <v>0</v>
      </c>
      <c r="M745" s="568">
        <v>0</v>
      </c>
      <c r="N745" s="567">
        <v>1</v>
      </c>
      <c r="O745" s="631">
        <v>0.5</v>
      </c>
      <c r="P745" s="568"/>
      <c r="Q745" s="583"/>
      <c r="R745" s="567"/>
      <c r="S745" s="583">
        <v>0</v>
      </c>
      <c r="T745" s="631"/>
      <c r="U745" s="613">
        <v>0</v>
      </c>
    </row>
    <row r="746" spans="1:21" ht="14.4" customHeight="1" x14ac:dyDescent="0.3">
      <c r="A746" s="566">
        <v>50</v>
      </c>
      <c r="B746" s="567" t="s">
        <v>524</v>
      </c>
      <c r="C746" s="567">
        <v>89301502</v>
      </c>
      <c r="D746" s="629" t="s">
        <v>3086</v>
      </c>
      <c r="E746" s="630" t="s">
        <v>1981</v>
      </c>
      <c r="F746" s="567" t="s">
        <v>1961</v>
      </c>
      <c r="G746" s="567" t="s">
        <v>2562</v>
      </c>
      <c r="H746" s="567" t="s">
        <v>984</v>
      </c>
      <c r="I746" s="567" t="s">
        <v>1844</v>
      </c>
      <c r="J746" s="567" t="s">
        <v>1057</v>
      </c>
      <c r="K746" s="567" t="s">
        <v>1087</v>
      </c>
      <c r="L746" s="568">
        <v>137.74</v>
      </c>
      <c r="M746" s="568">
        <v>137.74</v>
      </c>
      <c r="N746" s="567">
        <v>1</v>
      </c>
      <c r="O746" s="631">
        <v>1</v>
      </c>
      <c r="P746" s="568"/>
      <c r="Q746" s="583">
        <v>0</v>
      </c>
      <c r="R746" s="567"/>
      <c r="S746" s="583">
        <v>0</v>
      </c>
      <c r="T746" s="631"/>
      <c r="U746" s="613">
        <v>0</v>
      </c>
    </row>
    <row r="747" spans="1:21" ht="14.4" customHeight="1" x14ac:dyDescent="0.3">
      <c r="A747" s="566">
        <v>50</v>
      </c>
      <c r="B747" s="567" t="s">
        <v>524</v>
      </c>
      <c r="C747" s="567">
        <v>89301502</v>
      </c>
      <c r="D747" s="629" t="s">
        <v>3086</v>
      </c>
      <c r="E747" s="630" t="s">
        <v>1981</v>
      </c>
      <c r="F747" s="567" t="s">
        <v>1961</v>
      </c>
      <c r="G747" s="567" t="s">
        <v>2637</v>
      </c>
      <c r="H747" s="567" t="s">
        <v>523</v>
      </c>
      <c r="I747" s="567" t="s">
        <v>2976</v>
      </c>
      <c r="J747" s="567" t="s">
        <v>2410</v>
      </c>
      <c r="K747" s="567" t="s">
        <v>2977</v>
      </c>
      <c r="L747" s="568">
        <v>6355.27</v>
      </c>
      <c r="M747" s="568">
        <v>12710.54</v>
      </c>
      <c r="N747" s="567">
        <v>2</v>
      </c>
      <c r="O747" s="631">
        <v>1</v>
      </c>
      <c r="P747" s="568"/>
      <c r="Q747" s="583">
        <v>0</v>
      </c>
      <c r="R747" s="567"/>
      <c r="S747" s="583">
        <v>0</v>
      </c>
      <c r="T747" s="631"/>
      <c r="U747" s="613">
        <v>0</v>
      </c>
    </row>
    <row r="748" spans="1:21" ht="14.4" customHeight="1" x14ac:dyDescent="0.3">
      <c r="A748" s="566">
        <v>50</v>
      </c>
      <c r="B748" s="567" t="s">
        <v>524</v>
      </c>
      <c r="C748" s="567">
        <v>89301502</v>
      </c>
      <c r="D748" s="629" t="s">
        <v>3086</v>
      </c>
      <c r="E748" s="630" t="s">
        <v>1981</v>
      </c>
      <c r="F748" s="567" t="s">
        <v>1961</v>
      </c>
      <c r="G748" s="567" t="s">
        <v>2637</v>
      </c>
      <c r="H748" s="567" t="s">
        <v>984</v>
      </c>
      <c r="I748" s="567" t="s">
        <v>2409</v>
      </c>
      <c r="J748" s="567" t="s">
        <v>2410</v>
      </c>
      <c r="K748" s="567" t="s">
        <v>2411</v>
      </c>
      <c r="L748" s="568">
        <v>2118.4299999999998</v>
      </c>
      <c r="M748" s="568">
        <v>10592.149999999998</v>
      </c>
      <c r="N748" s="567">
        <v>5</v>
      </c>
      <c r="O748" s="631">
        <v>1</v>
      </c>
      <c r="P748" s="568"/>
      <c r="Q748" s="583">
        <v>0</v>
      </c>
      <c r="R748" s="567"/>
      <c r="S748" s="583">
        <v>0</v>
      </c>
      <c r="T748" s="631"/>
      <c r="U748" s="613">
        <v>0</v>
      </c>
    </row>
    <row r="749" spans="1:21" ht="14.4" customHeight="1" x14ac:dyDescent="0.3">
      <c r="A749" s="566">
        <v>50</v>
      </c>
      <c r="B749" s="567" t="s">
        <v>524</v>
      </c>
      <c r="C749" s="567">
        <v>89301502</v>
      </c>
      <c r="D749" s="629" t="s">
        <v>3086</v>
      </c>
      <c r="E749" s="630" t="s">
        <v>1981</v>
      </c>
      <c r="F749" s="567" t="s">
        <v>1961</v>
      </c>
      <c r="G749" s="567" t="s">
        <v>2641</v>
      </c>
      <c r="H749" s="567" t="s">
        <v>523</v>
      </c>
      <c r="I749" s="567" t="s">
        <v>2978</v>
      </c>
      <c r="J749" s="567" t="s">
        <v>724</v>
      </c>
      <c r="K749" s="567" t="s">
        <v>551</v>
      </c>
      <c r="L749" s="568">
        <v>137.74</v>
      </c>
      <c r="M749" s="568">
        <v>137.74</v>
      </c>
      <c r="N749" s="567">
        <v>1</v>
      </c>
      <c r="O749" s="631">
        <v>0.5</v>
      </c>
      <c r="P749" s="568">
        <v>137.74</v>
      </c>
      <c r="Q749" s="583">
        <v>1</v>
      </c>
      <c r="R749" s="567">
        <v>1</v>
      </c>
      <c r="S749" s="583">
        <v>1</v>
      </c>
      <c r="T749" s="631">
        <v>0.5</v>
      </c>
      <c r="U749" s="613">
        <v>1</v>
      </c>
    </row>
    <row r="750" spans="1:21" ht="14.4" customHeight="1" x14ac:dyDescent="0.3">
      <c r="A750" s="566">
        <v>50</v>
      </c>
      <c r="B750" s="567" t="s">
        <v>524</v>
      </c>
      <c r="C750" s="567">
        <v>89301502</v>
      </c>
      <c r="D750" s="629" t="s">
        <v>3086</v>
      </c>
      <c r="E750" s="630" t="s">
        <v>1981</v>
      </c>
      <c r="F750" s="567" t="s">
        <v>1961</v>
      </c>
      <c r="G750" s="567" t="s">
        <v>2979</v>
      </c>
      <c r="H750" s="567" t="s">
        <v>523</v>
      </c>
      <c r="I750" s="567" t="s">
        <v>2980</v>
      </c>
      <c r="J750" s="567" t="s">
        <v>2981</v>
      </c>
      <c r="K750" s="567" t="s">
        <v>2982</v>
      </c>
      <c r="L750" s="568">
        <v>73.680000000000007</v>
      </c>
      <c r="M750" s="568">
        <v>73.680000000000007</v>
      </c>
      <c r="N750" s="567">
        <v>1</v>
      </c>
      <c r="O750" s="631">
        <v>1</v>
      </c>
      <c r="P750" s="568">
        <v>73.680000000000007</v>
      </c>
      <c r="Q750" s="583">
        <v>1</v>
      </c>
      <c r="R750" s="567">
        <v>1</v>
      </c>
      <c r="S750" s="583">
        <v>1</v>
      </c>
      <c r="T750" s="631">
        <v>1</v>
      </c>
      <c r="U750" s="613">
        <v>1</v>
      </c>
    </row>
    <row r="751" spans="1:21" ht="14.4" customHeight="1" x14ac:dyDescent="0.3">
      <c r="A751" s="566">
        <v>50</v>
      </c>
      <c r="B751" s="567" t="s">
        <v>524</v>
      </c>
      <c r="C751" s="567">
        <v>89301502</v>
      </c>
      <c r="D751" s="629" t="s">
        <v>3086</v>
      </c>
      <c r="E751" s="630" t="s">
        <v>1981</v>
      </c>
      <c r="F751" s="567" t="s">
        <v>1961</v>
      </c>
      <c r="G751" s="567" t="s">
        <v>2905</v>
      </c>
      <c r="H751" s="567" t="s">
        <v>523</v>
      </c>
      <c r="I751" s="567" t="s">
        <v>2983</v>
      </c>
      <c r="J751" s="567" t="s">
        <v>2984</v>
      </c>
      <c r="K751" s="567" t="s">
        <v>2985</v>
      </c>
      <c r="L751" s="568">
        <v>84.78</v>
      </c>
      <c r="M751" s="568">
        <v>169.56</v>
      </c>
      <c r="N751" s="567">
        <v>2</v>
      </c>
      <c r="O751" s="631">
        <v>0.5</v>
      </c>
      <c r="P751" s="568"/>
      <c r="Q751" s="583">
        <v>0</v>
      </c>
      <c r="R751" s="567"/>
      <c r="S751" s="583">
        <v>0</v>
      </c>
      <c r="T751" s="631"/>
      <c r="U751" s="613">
        <v>0</v>
      </c>
    </row>
    <row r="752" spans="1:21" ht="14.4" customHeight="1" x14ac:dyDescent="0.3">
      <c r="A752" s="566">
        <v>50</v>
      </c>
      <c r="B752" s="567" t="s">
        <v>524</v>
      </c>
      <c r="C752" s="567">
        <v>89301502</v>
      </c>
      <c r="D752" s="629" t="s">
        <v>3086</v>
      </c>
      <c r="E752" s="630" t="s">
        <v>1981</v>
      </c>
      <c r="F752" s="567" t="s">
        <v>1961</v>
      </c>
      <c r="G752" s="567" t="s">
        <v>2412</v>
      </c>
      <c r="H752" s="567" t="s">
        <v>523</v>
      </c>
      <c r="I752" s="567" t="s">
        <v>2986</v>
      </c>
      <c r="J752" s="567" t="s">
        <v>691</v>
      </c>
      <c r="K752" s="567" t="s">
        <v>1617</v>
      </c>
      <c r="L752" s="568">
        <v>115.3</v>
      </c>
      <c r="M752" s="568">
        <v>345.9</v>
      </c>
      <c r="N752" s="567">
        <v>3</v>
      </c>
      <c r="O752" s="631">
        <v>1</v>
      </c>
      <c r="P752" s="568"/>
      <c r="Q752" s="583">
        <v>0</v>
      </c>
      <c r="R752" s="567"/>
      <c r="S752" s="583">
        <v>0</v>
      </c>
      <c r="T752" s="631"/>
      <c r="U752" s="613">
        <v>0</v>
      </c>
    </row>
    <row r="753" spans="1:21" ht="14.4" customHeight="1" x14ac:dyDescent="0.3">
      <c r="A753" s="566">
        <v>50</v>
      </c>
      <c r="B753" s="567" t="s">
        <v>524</v>
      </c>
      <c r="C753" s="567">
        <v>89301502</v>
      </c>
      <c r="D753" s="629" t="s">
        <v>3086</v>
      </c>
      <c r="E753" s="630" t="s">
        <v>1981</v>
      </c>
      <c r="F753" s="567" t="s">
        <v>1961</v>
      </c>
      <c r="G753" s="567" t="s">
        <v>2412</v>
      </c>
      <c r="H753" s="567" t="s">
        <v>523</v>
      </c>
      <c r="I753" s="567" t="s">
        <v>2413</v>
      </c>
      <c r="J753" s="567" t="s">
        <v>691</v>
      </c>
      <c r="K753" s="567" t="s">
        <v>692</v>
      </c>
      <c r="L753" s="568">
        <v>138.61000000000001</v>
      </c>
      <c r="M753" s="568">
        <v>138.61000000000001</v>
      </c>
      <c r="N753" s="567">
        <v>1</v>
      </c>
      <c r="O753" s="631">
        <v>1</v>
      </c>
      <c r="P753" s="568">
        <v>138.61000000000001</v>
      </c>
      <c r="Q753" s="583">
        <v>1</v>
      </c>
      <c r="R753" s="567">
        <v>1</v>
      </c>
      <c r="S753" s="583">
        <v>1</v>
      </c>
      <c r="T753" s="631">
        <v>1</v>
      </c>
      <c r="U753" s="613">
        <v>1</v>
      </c>
    </row>
    <row r="754" spans="1:21" ht="14.4" customHeight="1" x14ac:dyDescent="0.3">
      <c r="A754" s="566">
        <v>50</v>
      </c>
      <c r="B754" s="567" t="s">
        <v>524</v>
      </c>
      <c r="C754" s="567">
        <v>89301502</v>
      </c>
      <c r="D754" s="629" t="s">
        <v>3086</v>
      </c>
      <c r="E754" s="630" t="s">
        <v>1981</v>
      </c>
      <c r="F754" s="567" t="s">
        <v>1961</v>
      </c>
      <c r="G754" s="567" t="s">
        <v>2412</v>
      </c>
      <c r="H754" s="567" t="s">
        <v>523</v>
      </c>
      <c r="I754" s="567" t="s">
        <v>2413</v>
      </c>
      <c r="J754" s="567" t="s">
        <v>691</v>
      </c>
      <c r="K754" s="567" t="s">
        <v>1617</v>
      </c>
      <c r="L754" s="568">
        <v>115.3</v>
      </c>
      <c r="M754" s="568">
        <v>1268.3</v>
      </c>
      <c r="N754" s="567">
        <v>11</v>
      </c>
      <c r="O754" s="631">
        <v>4</v>
      </c>
      <c r="P754" s="568"/>
      <c r="Q754" s="583">
        <v>0</v>
      </c>
      <c r="R754" s="567"/>
      <c r="S754" s="583">
        <v>0</v>
      </c>
      <c r="T754" s="631"/>
      <c r="U754" s="613">
        <v>0</v>
      </c>
    </row>
    <row r="755" spans="1:21" ht="14.4" customHeight="1" x14ac:dyDescent="0.3">
      <c r="A755" s="566">
        <v>50</v>
      </c>
      <c r="B755" s="567" t="s">
        <v>524</v>
      </c>
      <c r="C755" s="567">
        <v>89301502</v>
      </c>
      <c r="D755" s="629" t="s">
        <v>3086</v>
      </c>
      <c r="E755" s="630" t="s">
        <v>1981</v>
      </c>
      <c r="F755" s="567" t="s">
        <v>1961</v>
      </c>
      <c r="G755" s="567" t="s">
        <v>2006</v>
      </c>
      <c r="H755" s="567" t="s">
        <v>523</v>
      </c>
      <c r="I755" s="567" t="s">
        <v>2987</v>
      </c>
      <c r="J755" s="567" t="s">
        <v>2008</v>
      </c>
      <c r="K755" s="567" t="s">
        <v>2988</v>
      </c>
      <c r="L755" s="568">
        <v>0</v>
      </c>
      <c r="M755" s="568">
        <v>0</v>
      </c>
      <c r="N755" s="567">
        <v>1</v>
      </c>
      <c r="O755" s="631">
        <v>0.5</v>
      </c>
      <c r="P755" s="568"/>
      <c r="Q755" s="583"/>
      <c r="R755" s="567"/>
      <c r="S755" s="583">
        <v>0</v>
      </c>
      <c r="T755" s="631"/>
      <c r="U755" s="613">
        <v>0</v>
      </c>
    </row>
    <row r="756" spans="1:21" ht="14.4" customHeight="1" x14ac:dyDescent="0.3">
      <c r="A756" s="566">
        <v>50</v>
      </c>
      <c r="B756" s="567" t="s">
        <v>524</v>
      </c>
      <c r="C756" s="567">
        <v>89301502</v>
      </c>
      <c r="D756" s="629" t="s">
        <v>3086</v>
      </c>
      <c r="E756" s="630" t="s">
        <v>1981</v>
      </c>
      <c r="F756" s="567" t="s">
        <v>1961</v>
      </c>
      <c r="G756" s="567" t="s">
        <v>2332</v>
      </c>
      <c r="H756" s="567" t="s">
        <v>523</v>
      </c>
      <c r="I756" s="567" t="s">
        <v>2989</v>
      </c>
      <c r="J756" s="567" t="s">
        <v>2334</v>
      </c>
      <c r="K756" s="567" t="s">
        <v>2990</v>
      </c>
      <c r="L756" s="568">
        <v>3638.86</v>
      </c>
      <c r="M756" s="568">
        <v>3638.86</v>
      </c>
      <c r="N756" s="567">
        <v>1</v>
      </c>
      <c r="O756" s="631">
        <v>0.5</v>
      </c>
      <c r="P756" s="568">
        <v>3638.86</v>
      </c>
      <c r="Q756" s="583">
        <v>1</v>
      </c>
      <c r="R756" s="567">
        <v>1</v>
      </c>
      <c r="S756" s="583">
        <v>1</v>
      </c>
      <c r="T756" s="631">
        <v>0.5</v>
      </c>
      <c r="U756" s="613">
        <v>1</v>
      </c>
    </row>
    <row r="757" spans="1:21" ht="14.4" customHeight="1" x14ac:dyDescent="0.3">
      <c r="A757" s="566">
        <v>50</v>
      </c>
      <c r="B757" s="567" t="s">
        <v>524</v>
      </c>
      <c r="C757" s="567">
        <v>89301502</v>
      </c>
      <c r="D757" s="629" t="s">
        <v>3086</v>
      </c>
      <c r="E757" s="630" t="s">
        <v>1981</v>
      </c>
      <c r="F757" s="567" t="s">
        <v>1961</v>
      </c>
      <c r="G757" s="567" t="s">
        <v>2661</v>
      </c>
      <c r="H757" s="567" t="s">
        <v>984</v>
      </c>
      <c r="I757" s="567" t="s">
        <v>2991</v>
      </c>
      <c r="J757" s="567" t="s">
        <v>2992</v>
      </c>
      <c r="K757" s="567" t="s">
        <v>2660</v>
      </c>
      <c r="L757" s="568">
        <v>471.57</v>
      </c>
      <c r="M757" s="568">
        <v>471.57</v>
      </c>
      <c r="N757" s="567">
        <v>1</v>
      </c>
      <c r="O757" s="631">
        <v>0.5</v>
      </c>
      <c r="P757" s="568"/>
      <c r="Q757" s="583">
        <v>0</v>
      </c>
      <c r="R757" s="567"/>
      <c r="S757" s="583">
        <v>0</v>
      </c>
      <c r="T757" s="631"/>
      <c r="U757" s="613">
        <v>0</v>
      </c>
    </row>
    <row r="758" spans="1:21" ht="14.4" customHeight="1" x14ac:dyDescent="0.3">
      <c r="A758" s="566">
        <v>50</v>
      </c>
      <c r="B758" s="567" t="s">
        <v>524</v>
      </c>
      <c r="C758" s="567">
        <v>89301502</v>
      </c>
      <c r="D758" s="629" t="s">
        <v>3086</v>
      </c>
      <c r="E758" s="630" t="s">
        <v>1981</v>
      </c>
      <c r="F758" s="567" t="s">
        <v>1961</v>
      </c>
      <c r="G758" s="567" t="s">
        <v>2993</v>
      </c>
      <c r="H758" s="567" t="s">
        <v>523</v>
      </c>
      <c r="I758" s="567" t="s">
        <v>2994</v>
      </c>
      <c r="J758" s="567" t="s">
        <v>2995</v>
      </c>
      <c r="K758" s="567" t="s">
        <v>2996</v>
      </c>
      <c r="L758" s="568">
        <v>0</v>
      </c>
      <c r="M758" s="568">
        <v>0</v>
      </c>
      <c r="N758" s="567">
        <v>1</v>
      </c>
      <c r="O758" s="631">
        <v>0.5</v>
      </c>
      <c r="P758" s="568"/>
      <c r="Q758" s="583"/>
      <c r="R758" s="567"/>
      <c r="S758" s="583">
        <v>0</v>
      </c>
      <c r="T758" s="631"/>
      <c r="U758" s="613">
        <v>0</v>
      </c>
    </row>
    <row r="759" spans="1:21" ht="14.4" customHeight="1" x14ac:dyDescent="0.3">
      <c r="A759" s="566">
        <v>50</v>
      </c>
      <c r="B759" s="567" t="s">
        <v>524</v>
      </c>
      <c r="C759" s="567">
        <v>89301502</v>
      </c>
      <c r="D759" s="629" t="s">
        <v>3086</v>
      </c>
      <c r="E759" s="630" t="s">
        <v>1981</v>
      </c>
      <c r="F759" s="567" t="s">
        <v>1961</v>
      </c>
      <c r="G759" s="567" t="s">
        <v>2667</v>
      </c>
      <c r="H759" s="567" t="s">
        <v>523</v>
      </c>
      <c r="I759" s="567" t="s">
        <v>2997</v>
      </c>
      <c r="J759" s="567" t="s">
        <v>2669</v>
      </c>
      <c r="K759" s="567" t="s">
        <v>2998</v>
      </c>
      <c r="L759" s="568">
        <v>0</v>
      </c>
      <c r="M759" s="568">
        <v>0</v>
      </c>
      <c r="N759" s="567">
        <v>1</v>
      </c>
      <c r="O759" s="631">
        <v>1</v>
      </c>
      <c r="P759" s="568">
        <v>0</v>
      </c>
      <c r="Q759" s="583"/>
      <c r="R759" s="567">
        <v>1</v>
      </c>
      <c r="S759" s="583">
        <v>1</v>
      </c>
      <c r="T759" s="631">
        <v>1</v>
      </c>
      <c r="U759" s="613">
        <v>1</v>
      </c>
    </row>
    <row r="760" spans="1:21" ht="14.4" customHeight="1" x14ac:dyDescent="0.3">
      <c r="A760" s="566">
        <v>50</v>
      </c>
      <c r="B760" s="567" t="s">
        <v>524</v>
      </c>
      <c r="C760" s="567">
        <v>89301502</v>
      </c>
      <c r="D760" s="629" t="s">
        <v>3086</v>
      </c>
      <c r="E760" s="630" t="s">
        <v>1981</v>
      </c>
      <c r="F760" s="567" t="s">
        <v>1961</v>
      </c>
      <c r="G760" s="567" t="s">
        <v>2937</v>
      </c>
      <c r="H760" s="567" t="s">
        <v>523</v>
      </c>
      <c r="I760" s="567" t="s">
        <v>2999</v>
      </c>
      <c r="J760" s="567" t="s">
        <v>3000</v>
      </c>
      <c r="K760" s="567" t="s">
        <v>2940</v>
      </c>
      <c r="L760" s="568">
        <v>1692.27</v>
      </c>
      <c r="M760" s="568">
        <v>3384.54</v>
      </c>
      <c r="N760" s="567">
        <v>2</v>
      </c>
      <c r="O760" s="631">
        <v>2</v>
      </c>
      <c r="P760" s="568"/>
      <c r="Q760" s="583">
        <v>0</v>
      </c>
      <c r="R760" s="567"/>
      <c r="S760" s="583">
        <v>0</v>
      </c>
      <c r="T760" s="631"/>
      <c r="U760" s="613">
        <v>0</v>
      </c>
    </row>
    <row r="761" spans="1:21" ht="14.4" customHeight="1" x14ac:dyDescent="0.3">
      <c r="A761" s="566">
        <v>50</v>
      </c>
      <c r="B761" s="567" t="s">
        <v>524</v>
      </c>
      <c r="C761" s="567">
        <v>89301502</v>
      </c>
      <c r="D761" s="629" t="s">
        <v>3086</v>
      </c>
      <c r="E761" s="630" t="s">
        <v>1981</v>
      </c>
      <c r="F761" s="567" t="s">
        <v>1961</v>
      </c>
      <c r="G761" s="567" t="s">
        <v>2937</v>
      </c>
      <c r="H761" s="567" t="s">
        <v>523</v>
      </c>
      <c r="I761" s="567" t="s">
        <v>3001</v>
      </c>
      <c r="J761" s="567" t="s">
        <v>2939</v>
      </c>
      <c r="K761" s="567" t="s">
        <v>2940</v>
      </c>
      <c r="L761" s="568">
        <v>1313.2</v>
      </c>
      <c r="M761" s="568">
        <v>3939.6000000000004</v>
      </c>
      <c r="N761" s="567">
        <v>3</v>
      </c>
      <c r="O761" s="631">
        <v>2</v>
      </c>
      <c r="P761" s="568"/>
      <c r="Q761" s="583">
        <v>0</v>
      </c>
      <c r="R761" s="567"/>
      <c r="S761" s="583">
        <v>0</v>
      </c>
      <c r="T761" s="631"/>
      <c r="U761" s="613">
        <v>0</v>
      </c>
    </row>
    <row r="762" spans="1:21" ht="14.4" customHeight="1" x14ac:dyDescent="0.3">
      <c r="A762" s="566">
        <v>50</v>
      </c>
      <c r="B762" s="567" t="s">
        <v>524</v>
      </c>
      <c r="C762" s="567">
        <v>89301502</v>
      </c>
      <c r="D762" s="629" t="s">
        <v>3086</v>
      </c>
      <c r="E762" s="630" t="s">
        <v>1981</v>
      </c>
      <c r="F762" s="567" t="s">
        <v>1961</v>
      </c>
      <c r="G762" s="567" t="s">
        <v>2010</v>
      </c>
      <c r="H762" s="567" t="s">
        <v>523</v>
      </c>
      <c r="I762" s="567" t="s">
        <v>3002</v>
      </c>
      <c r="J762" s="567" t="s">
        <v>1262</v>
      </c>
      <c r="K762" s="567" t="s">
        <v>3003</v>
      </c>
      <c r="L762" s="568">
        <v>116.46</v>
      </c>
      <c r="M762" s="568">
        <v>116.46</v>
      </c>
      <c r="N762" s="567">
        <v>1</v>
      </c>
      <c r="O762" s="631">
        <v>0.5</v>
      </c>
      <c r="P762" s="568"/>
      <c r="Q762" s="583">
        <v>0</v>
      </c>
      <c r="R762" s="567"/>
      <c r="S762" s="583">
        <v>0</v>
      </c>
      <c r="T762" s="631"/>
      <c r="U762" s="613">
        <v>0</v>
      </c>
    </row>
    <row r="763" spans="1:21" ht="14.4" customHeight="1" x14ac:dyDescent="0.3">
      <c r="A763" s="566">
        <v>50</v>
      </c>
      <c r="B763" s="567" t="s">
        <v>524</v>
      </c>
      <c r="C763" s="567">
        <v>89301502</v>
      </c>
      <c r="D763" s="629" t="s">
        <v>3086</v>
      </c>
      <c r="E763" s="630" t="s">
        <v>1981</v>
      </c>
      <c r="F763" s="567" t="s">
        <v>1961</v>
      </c>
      <c r="G763" s="567" t="s">
        <v>2010</v>
      </c>
      <c r="H763" s="567" t="s">
        <v>523</v>
      </c>
      <c r="I763" s="567" t="s">
        <v>2014</v>
      </c>
      <c r="J763" s="567" t="s">
        <v>2012</v>
      </c>
      <c r="K763" s="567" t="s">
        <v>2015</v>
      </c>
      <c r="L763" s="568">
        <v>58.23</v>
      </c>
      <c r="M763" s="568">
        <v>116.46</v>
      </c>
      <c r="N763" s="567">
        <v>2</v>
      </c>
      <c r="O763" s="631">
        <v>1</v>
      </c>
      <c r="P763" s="568"/>
      <c r="Q763" s="583">
        <v>0</v>
      </c>
      <c r="R763" s="567"/>
      <c r="S763" s="583">
        <v>0</v>
      </c>
      <c r="T763" s="631"/>
      <c r="U763" s="613">
        <v>0</v>
      </c>
    </row>
    <row r="764" spans="1:21" ht="14.4" customHeight="1" x14ac:dyDescent="0.3">
      <c r="A764" s="566">
        <v>50</v>
      </c>
      <c r="B764" s="567" t="s">
        <v>524</v>
      </c>
      <c r="C764" s="567">
        <v>89301502</v>
      </c>
      <c r="D764" s="629" t="s">
        <v>3086</v>
      </c>
      <c r="E764" s="630" t="s">
        <v>1981</v>
      </c>
      <c r="F764" s="567" t="s">
        <v>1961</v>
      </c>
      <c r="G764" s="567" t="s">
        <v>2176</v>
      </c>
      <c r="H764" s="567" t="s">
        <v>523</v>
      </c>
      <c r="I764" s="567" t="s">
        <v>3004</v>
      </c>
      <c r="J764" s="567" t="s">
        <v>699</v>
      </c>
      <c r="K764" s="567" t="s">
        <v>2728</v>
      </c>
      <c r="L764" s="568">
        <v>0</v>
      </c>
      <c r="M764" s="568">
        <v>0</v>
      </c>
      <c r="N764" s="567">
        <v>1</v>
      </c>
      <c r="O764" s="631">
        <v>0.5</v>
      </c>
      <c r="P764" s="568"/>
      <c r="Q764" s="583"/>
      <c r="R764" s="567"/>
      <c r="S764" s="583">
        <v>0</v>
      </c>
      <c r="T764" s="631"/>
      <c r="U764" s="613">
        <v>0</v>
      </c>
    </row>
    <row r="765" spans="1:21" ht="14.4" customHeight="1" x14ac:dyDescent="0.3">
      <c r="A765" s="566">
        <v>50</v>
      </c>
      <c r="B765" s="567" t="s">
        <v>524</v>
      </c>
      <c r="C765" s="567">
        <v>89301502</v>
      </c>
      <c r="D765" s="629" t="s">
        <v>3086</v>
      </c>
      <c r="E765" s="630" t="s">
        <v>1981</v>
      </c>
      <c r="F765" s="567" t="s">
        <v>1961</v>
      </c>
      <c r="G765" s="567" t="s">
        <v>3005</v>
      </c>
      <c r="H765" s="567" t="s">
        <v>523</v>
      </c>
      <c r="I765" s="567" t="s">
        <v>3006</v>
      </c>
      <c r="J765" s="567" t="s">
        <v>3007</v>
      </c>
      <c r="K765" s="567" t="s">
        <v>3008</v>
      </c>
      <c r="L765" s="568">
        <v>0</v>
      </c>
      <c r="M765" s="568">
        <v>0</v>
      </c>
      <c r="N765" s="567">
        <v>1</v>
      </c>
      <c r="O765" s="631">
        <v>1</v>
      </c>
      <c r="P765" s="568"/>
      <c r="Q765" s="583"/>
      <c r="R765" s="567"/>
      <c r="S765" s="583">
        <v>0</v>
      </c>
      <c r="T765" s="631"/>
      <c r="U765" s="613">
        <v>0</v>
      </c>
    </row>
    <row r="766" spans="1:21" ht="14.4" customHeight="1" x14ac:dyDescent="0.3">
      <c r="A766" s="566">
        <v>50</v>
      </c>
      <c r="B766" s="567" t="s">
        <v>524</v>
      </c>
      <c r="C766" s="567">
        <v>89301502</v>
      </c>
      <c r="D766" s="629" t="s">
        <v>3086</v>
      </c>
      <c r="E766" s="630" t="s">
        <v>1981</v>
      </c>
      <c r="F766" s="567" t="s">
        <v>1961</v>
      </c>
      <c r="G766" s="567" t="s">
        <v>2126</v>
      </c>
      <c r="H766" s="567" t="s">
        <v>523</v>
      </c>
      <c r="I766" s="567" t="s">
        <v>3009</v>
      </c>
      <c r="J766" s="567" t="s">
        <v>2429</v>
      </c>
      <c r="K766" s="567" t="s">
        <v>585</v>
      </c>
      <c r="L766" s="568">
        <v>0</v>
      </c>
      <c r="M766" s="568">
        <v>0</v>
      </c>
      <c r="N766" s="567">
        <v>5</v>
      </c>
      <c r="O766" s="631">
        <v>3</v>
      </c>
      <c r="P766" s="568">
        <v>0</v>
      </c>
      <c r="Q766" s="583"/>
      <c r="R766" s="567">
        <v>1</v>
      </c>
      <c r="S766" s="583">
        <v>0.2</v>
      </c>
      <c r="T766" s="631">
        <v>0.5</v>
      </c>
      <c r="U766" s="613">
        <v>0.16666666666666666</v>
      </c>
    </row>
    <row r="767" spans="1:21" ht="14.4" customHeight="1" x14ac:dyDescent="0.3">
      <c r="A767" s="566">
        <v>50</v>
      </c>
      <c r="B767" s="567" t="s">
        <v>524</v>
      </c>
      <c r="C767" s="567">
        <v>89301502</v>
      </c>
      <c r="D767" s="629" t="s">
        <v>3086</v>
      </c>
      <c r="E767" s="630" t="s">
        <v>1981</v>
      </c>
      <c r="F767" s="567" t="s">
        <v>1961</v>
      </c>
      <c r="G767" s="567" t="s">
        <v>2378</v>
      </c>
      <c r="H767" s="567" t="s">
        <v>523</v>
      </c>
      <c r="I767" s="567" t="s">
        <v>2379</v>
      </c>
      <c r="J767" s="567" t="s">
        <v>826</v>
      </c>
      <c r="K767" s="567" t="s">
        <v>2380</v>
      </c>
      <c r="L767" s="568">
        <v>61.26</v>
      </c>
      <c r="M767" s="568">
        <v>61.26</v>
      </c>
      <c r="N767" s="567">
        <v>1</v>
      </c>
      <c r="O767" s="631">
        <v>1</v>
      </c>
      <c r="P767" s="568"/>
      <c r="Q767" s="583">
        <v>0</v>
      </c>
      <c r="R767" s="567"/>
      <c r="S767" s="583">
        <v>0</v>
      </c>
      <c r="T767" s="631"/>
      <c r="U767" s="613">
        <v>0</v>
      </c>
    </row>
    <row r="768" spans="1:21" ht="14.4" customHeight="1" x14ac:dyDescent="0.3">
      <c r="A768" s="566">
        <v>50</v>
      </c>
      <c r="B768" s="567" t="s">
        <v>524</v>
      </c>
      <c r="C768" s="567">
        <v>89301502</v>
      </c>
      <c r="D768" s="629" t="s">
        <v>3086</v>
      </c>
      <c r="E768" s="630" t="s">
        <v>1981</v>
      </c>
      <c r="F768" s="567" t="s">
        <v>1961</v>
      </c>
      <c r="G768" s="567" t="s">
        <v>2092</v>
      </c>
      <c r="H768" s="567" t="s">
        <v>523</v>
      </c>
      <c r="I768" s="567" t="s">
        <v>3010</v>
      </c>
      <c r="J768" s="567" t="s">
        <v>3011</v>
      </c>
      <c r="K768" s="567" t="s">
        <v>3012</v>
      </c>
      <c r="L768" s="568">
        <v>0</v>
      </c>
      <c r="M768" s="568">
        <v>0</v>
      </c>
      <c r="N768" s="567">
        <v>2</v>
      </c>
      <c r="O768" s="631">
        <v>2</v>
      </c>
      <c r="P768" s="568">
        <v>0</v>
      </c>
      <c r="Q768" s="583"/>
      <c r="R768" s="567">
        <v>2</v>
      </c>
      <c r="S768" s="583">
        <v>1</v>
      </c>
      <c r="T768" s="631">
        <v>2</v>
      </c>
      <c r="U768" s="613">
        <v>1</v>
      </c>
    </row>
    <row r="769" spans="1:21" ht="14.4" customHeight="1" x14ac:dyDescent="0.3">
      <c r="A769" s="566">
        <v>50</v>
      </c>
      <c r="B769" s="567" t="s">
        <v>524</v>
      </c>
      <c r="C769" s="567">
        <v>89301502</v>
      </c>
      <c r="D769" s="629" t="s">
        <v>3086</v>
      </c>
      <c r="E769" s="630" t="s">
        <v>1981</v>
      </c>
      <c r="F769" s="567" t="s">
        <v>1961</v>
      </c>
      <c r="G769" s="567" t="s">
        <v>2019</v>
      </c>
      <c r="H769" s="567" t="s">
        <v>523</v>
      </c>
      <c r="I769" s="567" t="s">
        <v>3013</v>
      </c>
      <c r="J769" s="567" t="s">
        <v>3014</v>
      </c>
      <c r="K769" s="567" t="s">
        <v>2134</v>
      </c>
      <c r="L769" s="568">
        <v>1492.58</v>
      </c>
      <c r="M769" s="568">
        <v>1492.58</v>
      </c>
      <c r="N769" s="567">
        <v>1</v>
      </c>
      <c r="O769" s="631">
        <v>0.5</v>
      </c>
      <c r="P769" s="568">
        <v>1492.58</v>
      </c>
      <c r="Q769" s="583">
        <v>1</v>
      </c>
      <c r="R769" s="567">
        <v>1</v>
      </c>
      <c r="S769" s="583">
        <v>1</v>
      </c>
      <c r="T769" s="631">
        <v>0.5</v>
      </c>
      <c r="U769" s="613">
        <v>1</v>
      </c>
    </row>
    <row r="770" spans="1:21" ht="14.4" customHeight="1" x14ac:dyDescent="0.3">
      <c r="A770" s="566">
        <v>50</v>
      </c>
      <c r="B770" s="567" t="s">
        <v>524</v>
      </c>
      <c r="C770" s="567">
        <v>89301502</v>
      </c>
      <c r="D770" s="629" t="s">
        <v>3086</v>
      </c>
      <c r="E770" s="630" t="s">
        <v>1981</v>
      </c>
      <c r="F770" s="567" t="s">
        <v>1961</v>
      </c>
      <c r="G770" s="567" t="s">
        <v>2019</v>
      </c>
      <c r="H770" s="567" t="s">
        <v>523</v>
      </c>
      <c r="I770" s="567" t="s">
        <v>2020</v>
      </c>
      <c r="J770" s="567" t="s">
        <v>588</v>
      </c>
      <c r="K770" s="567" t="s">
        <v>1102</v>
      </c>
      <c r="L770" s="568">
        <v>0</v>
      </c>
      <c r="M770" s="568">
        <v>0</v>
      </c>
      <c r="N770" s="567">
        <v>1</v>
      </c>
      <c r="O770" s="631">
        <v>1</v>
      </c>
      <c r="P770" s="568"/>
      <c r="Q770" s="583"/>
      <c r="R770" s="567"/>
      <c r="S770" s="583">
        <v>0</v>
      </c>
      <c r="T770" s="631"/>
      <c r="U770" s="613">
        <v>0</v>
      </c>
    </row>
    <row r="771" spans="1:21" ht="14.4" customHeight="1" x14ac:dyDescent="0.3">
      <c r="A771" s="566">
        <v>50</v>
      </c>
      <c r="B771" s="567" t="s">
        <v>524</v>
      </c>
      <c r="C771" s="567">
        <v>89301502</v>
      </c>
      <c r="D771" s="629" t="s">
        <v>3086</v>
      </c>
      <c r="E771" s="630" t="s">
        <v>1981</v>
      </c>
      <c r="F771" s="567" t="s">
        <v>1961</v>
      </c>
      <c r="G771" s="567" t="s">
        <v>2019</v>
      </c>
      <c r="H771" s="567" t="s">
        <v>523</v>
      </c>
      <c r="I771" s="567" t="s">
        <v>3015</v>
      </c>
      <c r="J771" s="567" t="s">
        <v>588</v>
      </c>
      <c r="K771" s="567" t="s">
        <v>2134</v>
      </c>
      <c r="L771" s="568">
        <v>0</v>
      </c>
      <c r="M771" s="568">
        <v>0</v>
      </c>
      <c r="N771" s="567">
        <v>2</v>
      </c>
      <c r="O771" s="631">
        <v>1.5</v>
      </c>
      <c r="P771" s="568">
        <v>0</v>
      </c>
      <c r="Q771" s="583"/>
      <c r="R771" s="567">
        <v>1</v>
      </c>
      <c r="S771" s="583">
        <v>0.5</v>
      </c>
      <c r="T771" s="631">
        <v>0.5</v>
      </c>
      <c r="U771" s="613">
        <v>0.33333333333333331</v>
      </c>
    </row>
    <row r="772" spans="1:21" ht="14.4" customHeight="1" x14ac:dyDescent="0.3">
      <c r="A772" s="566">
        <v>50</v>
      </c>
      <c r="B772" s="567" t="s">
        <v>524</v>
      </c>
      <c r="C772" s="567">
        <v>89301502</v>
      </c>
      <c r="D772" s="629" t="s">
        <v>3086</v>
      </c>
      <c r="E772" s="630" t="s">
        <v>1981</v>
      </c>
      <c r="F772" s="567" t="s">
        <v>1961</v>
      </c>
      <c r="G772" s="567" t="s">
        <v>2019</v>
      </c>
      <c r="H772" s="567" t="s">
        <v>984</v>
      </c>
      <c r="I772" s="567" t="s">
        <v>1645</v>
      </c>
      <c r="J772" s="567" t="s">
        <v>1101</v>
      </c>
      <c r="K772" s="567" t="s">
        <v>1102</v>
      </c>
      <c r="L772" s="568">
        <v>414.85</v>
      </c>
      <c r="M772" s="568">
        <v>414.85</v>
      </c>
      <c r="N772" s="567">
        <v>1</v>
      </c>
      <c r="O772" s="631">
        <v>1</v>
      </c>
      <c r="P772" s="568"/>
      <c r="Q772" s="583">
        <v>0</v>
      </c>
      <c r="R772" s="567"/>
      <c r="S772" s="583">
        <v>0</v>
      </c>
      <c r="T772" s="631"/>
      <c r="U772" s="613">
        <v>0</v>
      </c>
    </row>
    <row r="773" spans="1:21" ht="14.4" customHeight="1" x14ac:dyDescent="0.3">
      <c r="A773" s="566">
        <v>50</v>
      </c>
      <c r="B773" s="567" t="s">
        <v>524</v>
      </c>
      <c r="C773" s="567">
        <v>89301502</v>
      </c>
      <c r="D773" s="629" t="s">
        <v>3086</v>
      </c>
      <c r="E773" s="630" t="s">
        <v>1981</v>
      </c>
      <c r="F773" s="567" t="s">
        <v>1961</v>
      </c>
      <c r="G773" s="567" t="s">
        <v>2438</v>
      </c>
      <c r="H773" s="567" t="s">
        <v>523</v>
      </c>
      <c r="I773" s="567" t="s">
        <v>2439</v>
      </c>
      <c r="J773" s="567" t="s">
        <v>1288</v>
      </c>
      <c r="K773" s="567" t="s">
        <v>1289</v>
      </c>
      <c r="L773" s="568">
        <v>132.34</v>
      </c>
      <c r="M773" s="568">
        <v>132.34</v>
      </c>
      <c r="N773" s="567">
        <v>1</v>
      </c>
      <c r="O773" s="631">
        <v>1</v>
      </c>
      <c r="P773" s="568"/>
      <c r="Q773" s="583">
        <v>0</v>
      </c>
      <c r="R773" s="567"/>
      <c r="S773" s="583">
        <v>0</v>
      </c>
      <c r="T773" s="631"/>
      <c r="U773" s="613">
        <v>0</v>
      </c>
    </row>
    <row r="774" spans="1:21" ht="14.4" customHeight="1" x14ac:dyDescent="0.3">
      <c r="A774" s="566">
        <v>50</v>
      </c>
      <c r="B774" s="567" t="s">
        <v>524</v>
      </c>
      <c r="C774" s="567">
        <v>89301502</v>
      </c>
      <c r="D774" s="629" t="s">
        <v>3086</v>
      </c>
      <c r="E774" s="630" t="s">
        <v>1981</v>
      </c>
      <c r="F774" s="567" t="s">
        <v>1961</v>
      </c>
      <c r="G774" s="567" t="s">
        <v>2030</v>
      </c>
      <c r="H774" s="567" t="s">
        <v>523</v>
      </c>
      <c r="I774" s="567" t="s">
        <v>2037</v>
      </c>
      <c r="J774" s="567" t="s">
        <v>953</v>
      </c>
      <c r="K774" s="567" t="s">
        <v>570</v>
      </c>
      <c r="L774" s="568">
        <v>30.65</v>
      </c>
      <c r="M774" s="568">
        <v>30.65</v>
      </c>
      <c r="N774" s="567">
        <v>1</v>
      </c>
      <c r="O774" s="631">
        <v>0.5</v>
      </c>
      <c r="P774" s="568">
        <v>30.65</v>
      </c>
      <c r="Q774" s="583">
        <v>1</v>
      </c>
      <c r="R774" s="567">
        <v>1</v>
      </c>
      <c r="S774" s="583">
        <v>1</v>
      </c>
      <c r="T774" s="631">
        <v>0.5</v>
      </c>
      <c r="U774" s="613">
        <v>1</v>
      </c>
    </row>
    <row r="775" spans="1:21" ht="14.4" customHeight="1" x14ac:dyDescent="0.3">
      <c r="A775" s="566">
        <v>50</v>
      </c>
      <c r="B775" s="567" t="s">
        <v>524</v>
      </c>
      <c r="C775" s="567">
        <v>89301502</v>
      </c>
      <c r="D775" s="629" t="s">
        <v>3086</v>
      </c>
      <c r="E775" s="630" t="s">
        <v>1981</v>
      </c>
      <c r="F775" s="567" t="s">
        <v>1961</v>
      </c>
      <c r="G775" s="567" t="s">
        <v>2036</v>
      </c>
      <c r="H775" s="567" t="s">
        <v>523</v>
      </c>
      <c r="I775" s="567" t="s">
        <v>2135</v>
      </c>
      <c r="J775" s="567" t="s">
        <v>2032</v>
      </c>
      <c r="K775" s="567" t="s">
        <v>2136</v>
      </c>
      <c r="L775" s="568">
        <v>36.78</v>
      </c>
      <c r="M775" s="568">
        <v>73.56</v>
      </c>
      <c r="N775" s="567">
        <v>2</v>
      </c>
      <c r="O775" s="631">
        <v>0.5</v>
      </c>
      <c r="P775" s="568"/>
      <c r="Q775" s="583">
        <v>0</v>
      </c>
      <c r="R775" s="567"/>
      <c r="S775" s="583">
        <v>0</v>
      </c>
      <c r="T775" s="631"/>
      <c r="U775" s="613">
        <v>0</v>
      </c>
    </row>
    <row r="776" spans="1:21" ht="14.4" customHeight="1" x14ac:dyDescent="0.3">
      <c r="A776" s="566">
        <v>50</v>
      </c>
      <c r="B776" s="567" t="s">
        <v>524</v>
      </c>
      <c r="C776" s="567">
        <v>89301502</v>
      </c>
      <c r="D776" s="629" t="s">
        <v>3086</v>
      </c>
      <c r="E776" s="630" t="s">
        <v>1981</v>
      </c>
      <c r="F776" s="567" t="s">
        <v>1961</v>
      </c>
      <c r="G776" s="567" t="s">
        <v>2036</v>
      </c>
      <c r="H776" s="567" t="s">
        <v>523</v>
      </c>
      <c r="I776" s="567" t="s">
        <v>2034</v>
      </c>
      <c r="J776" s="567" t="s">
        <v>2032</v>
      </c>
      <c r="K776" s="567" t="s">
        <v>2035</v>
      </c>
      <c r="L776" s="568">
        <v>0</v>
      </c>
      <c r="M776" s="568">
        <v>0</v>
      </c>
      <c r="N776" s="567">
        <v>2</v>
      </c>
      <c r="O776" s="631">
        <v>0.5</v>
      </c>
      <c r="P776" s="568"/>
      <c r="Q776" s="583"/>
      <c r="R776" s="567"/>
      <c r="S776" s="583">
        <v>0</v>
      </c>
      <c r="T776" s="631"/>
      <c r="U776" s="613">
        <v>0</v>
      </c>
    </row>
    <row r="777" spans="1:21" ht="14.4" customHeight="1" x14ac:dyDescent="0.3">
      <c r="A777" s="566">
        <v>50</v>
      </c>
      <c r="B777" s="567" t="s">
        <v>524</v>
      </c>
      <c r="C777" s="567">
        <v>89301502</v>
      </c>
      <c r="D777" s="629" t="s">
        <v>3086</v>
      </c>
      <c r="E777" s="630" t="s">
        <v>1981</v>
      </c>
      <c r="F777" s="567" t="s">
        <v>1961</v>
      </c>
      <c r="G777" s="567" t="s">
        <v>2038</v>
      </c>
      <c r="H777" s="567" t="s">
        <v>984</v>
      </c>
      <c r="I777" s="567" t="s">
        <v>1591</v>
      </c>
      <c r="J777" s="567" t="s">
        <v>1592</v>
      </c>
      <c r="K777" s="567" t="s">
        <v>1593</v>
      </c>
      <c r="L777" s="568">
        <v>190.48</v>
      </c>
      <c r="M777" s="568">
        <v>3238.16</v>
      </c>
      <c r="N777" s="567">
        <v>17</v>
      </c>
      <c r="O777" s="631">
        <v>4.5</v>
      </c>
      <c r="P777" s="568">
        <v>190.48</v>
      </c>
      <c r="Q777" s="583">
        <v>5.8823529411764705E-2</v>
      </c>
      <c r="R777" s="567">
        <v>1</v>
      </c>
      <c r="S777" s="583">
        <v>5.8823529411764705E-2</v>
      </c>
      <c r="T777" s="631">
        <v>1</v>
      </c>
      <c r="U777" s="613">
        <v>0.22222222222222221</v>
      </c>
    </row>
    <row r="778" spans="1:21" ht="14.4" customHeight="1" x14ac:dyDescent="0.3">
      <c r="A778" s="566">
        <v>50</v>
      </c>
      <c r="B778" s="567" t="s">
        <v>524</v>
      </c>
      <c r="C778" s="567">
        <v>89301502</v>
      </c>
      <c r="D778" s="629" t="s">
        <v>3086</v>
      </c>
      <c r="E778" s="630" t="s">
        <v>1981</v>
      </c>
      <c r="F778" s="567" t="s">
        <v>1961</v>
      </c>
      <c r="G778" s="567" t="s">
        <v>2705</v>
      </c>
      <c r="H778" s="567" t="s">
        <v>523</v>
      </c>
      <c r="I778" s="567" t="s">
        <v>2706</v>
      </c>
      <c r="J778" s="567" t="s">
        <v>1358</v>
      </c>
      <c r="K778" s="567" t="s">
        <v>2707</v>
      </c>
      <c r="L778" s="568">
        <v>0</v>
      </c>
      <c r="M778" s="568">
        <v>0</v>
      </c>
      <c r="N778" s="567">
        <v>1</v>
      </c>
      <c r="O778" s="631">
        <v>0.5</v>
      </c>
      <c r="P778" s="568"/>
      <c r="Q778" s="583"/>
      <c r="R778" s="567"/>
      <c r="S778" s="583">
        <v>0</v>
      </c>
      <c r="T778" s="631"/>
      <c r="U778" s="613">
        <v>0</v>
      </c>
    </row>
    <row r="779" spans="1:21" ht="14.4" customHeight="1" x14ac:dyDescent="0.3">
      <c r="A779" s="566">
        <v>50</v>
      </c>
      <c r="B779" s="567" t="s">
        <v>524</v>
      </c>
      <c r="C779" s="567">
        <v>89301502</v>
      </c>
      <c r="D779" s="629" t="s">
        <v>3086</v>
      </c>
      <c r="E779" s="630" t="s">
        <v>1981</v>
      </c>
      <c r="F779" s="567" t="s">
        <v>1961</v>
      </c>
      <c r="G779" s="567" t="s">
        <v>2449</v>
      </c>
      <c r="H779" s="567" t="s">
        <v>523</v>
      </c>
      <c r="I779" s="567" t="s">
        <v>2446</v>
      </c>
      <c r="J779" s="567" t="s">
        <v>2447</v>
      </c>
      <c r="K779" s="567" t="s">
        <v>2448</v>
      </c>
      <c r="L779" s="568">
        <v>0</v>
      </c>
      <c r="M779" s="568">
        <v>0</v>
      </c>
      <c r="N779" s="567">
        <v>2</v>
      </c>
      <c r="O779" s="631">
        <v>2</v>
      </c>
      <c r="P779" s="568"/>
      <c r="Q779" s="583"/>
      <c r="R779" s="567"/>
      <c r="S779" s="583">
        <v>0</v>
      </c>
      <c r="T779" s="631"/>
      <c r="U779" s="613">
        <v>0</v>
      </c>
    </row>
    <row r="780" spans="1:21" ht="14.4" customHeight="1" x14ac:dyDescent="0.3">
      <c r="A780" s="566">
        <v>50</v>
      </c>
      <c r="B780" s="567" t="s">
        <v>524</v>
      </c>
      <c r="C780" s="567">
        <v>89301502</v>
      </c>
      <c r="D780" s="629" t="s">
        <v>3086</v>
      </c>
      <c r="E780" s="630" t="s">
        <v>1981</v>
      </c>
      <c r="F780" s="567" t="s">
        <v>1961</v>
      </c>
      <c r="G780" s="567" t="s">
        <v>2039</v>
      </c>
      <c r="H780" s="567" t="s">
        <v>984</v>
      </c>
      <c r="I780" s="567" t="s">
        <v>1734</v>
      </c>
      <c r="J780" s="567" t="s">
        <v>1035</v>
      </c>
      <c r="K780" s="567" t="s">
        <v>1735</v>
      </c>
      <c r="L780" s="568">
        <v>50.57</v>
      </c>
      <c r="M780" s="568">
        <v>50.57</v>
      </c>
      <c r="N780" s="567">
        <v>1</v>
      </c>
      <c r="O780" s="631">
        <v>0.5</v>
      </c>
      <c r="P780" s="568"/>
      <c r="Q780" s="583">
        <v>0</v>
      </c>
      <c r="R780" s="567"/>
      <c r="S780" s="583">
        <v>0</v>
      </c>
      <c r="T780" s="631"/>
      <c r="U780" s="613">
        <v>0</v>
      </c>
    </row>
    <row r="781" spans="1:21" ht="14.4" customHeight="1" x14ac:dyDescent="0.3">
      <c r="A781" s="566">
        <v>50</v>
      </c>
      <c r="B781" s="567" t="s">
        <v>524</v>
      </c>
      <c r="C781" s="567">
        <v>89301502</v>
      </c>
      <c r="D781" s="629" t="s">
        <v>3086</v>
      </c>
      <c r="E781" s="630" t="s">
        <v>1981</v>
      </c>
      <c r="F781" s="567" t="s">
        <v>1961</v>
      </c>
      <c r="G781" s="567" t="s">
        <v>3016</v>
      </c>
      <c r="H781" s="567" t="s">
        <v>523</v>
      </c>
      <c r="I781" s="567" t="s">
        <v>3017</v>
      </c>
      <c r="J781" s="567" t="s">
        <v>3018</v>
      </c>
      <c r="K781" s="567" t="s">
        <v>2393</v>
      </c>
      <c r="L781" s="568">
        <v>252.88</v>
      </c>
      <c r="M781" s="568">
        <v>252.88</v>
      </c>
      <c r="N781" s="567">
        <v>1</v>
      </c>
      <c r="O781" s="631">
        <v>0.5</v>
      </c>
      <c r="P781" s="568"/>
      <c r="Q781" s="583">
        <v>0</v>
      </c>
      <c r="R781" s="567"/>
      <c r="S781" s="583">
        <v>0</v>
      </c>
      <c r="T781" s="631"/>
      <c r="U781" s="613">
        <v>0</v>
      </c>
    </row>
    <row r="782" spans="1:21" ht="14.4" customHeight="1" x14ac:dyDescent="0.3">
      <c r="A782" s="566">
        <v>50</v>
      </c>
      <c r="B782" s="567" t="s">
        <v>524</v>
      </c>
      <c r="C782" s="567">
        <v>89301502</v>
      </c>
      <c r="D782" s="629" t="s">
        <v>3086</v>
      </c>
      <c r="E782" s="630" t="s">
        <v>1981</v>
      </c>
      <c r="F782" s="567" t="s">
        <v>1961</v>
      </c>
      <c r="G782" s="567" t="s">
        <v>2182</v>
      </c>
      <c r="H782" s="567" t="s">
        <v>523</v>
      </c>
      <c r="I782" s="567" t="s">
        <v>3019</v>
      </c>
      <c r="J782" s="567" t="s">
        <v>3020</v>
      </c>
      <c r="K782" s="567" t="s">
        <v>3021</v>
      </c>
      <c r="L782" s="568">
        <v>0</v>
      </c>
      <c r="M782" s="568">
        <v>0</v>
      </c>
      <c r="N782" s="567">
        <v>1</v>
      </c>
      <c r="O782" s="631">
        <v>0.5</v>
      </c>
      <c r="P782" s="568"/>
      <c r="Q782" s="583"/>
      <c r="R782" s="567"/>
      <c r="S782" s="583">
        <v>0</v>
      </c>
      <c r="T782" s="631"/>
      <c r="U782" s="613">
        <v>0</v>
      </c>
    </row>
    <row r="783" spans="1:21" ht="14.4" customHeight="1" x14ac:dyDescent="0.3">
      <c r="A783" s="566">
        <v>50</v>
      </c>
      <c r="B783" s="567" t="s">
        <v>524</v>
      </c>
      <c r="C783" s="567">
        <v>89301502</v>
      </c>
      <c r="D783" s="629" t="s">
        <v>3086</v>
      </c>
      <c r="E783" s="630" t="s">
        <v>1981</v>
      </c>
      <c r="F783" s="567" t="s">
        <v>1961</v>
      </c>
      <c r="G783" s="567" t="s">
        <v>2182</v>
      </c>
      <c r="H783" s="567" t="s">
        <v>523</v>
      </c>
      <c r="I783" s="567" t="s">
        <v>3022</v>
      </c>
      <c r="J783" s="567" t="s">
        <v>3020</v>
      </c>
      <c r="K783" s="567" t="s">
        <v>3023</v>
      </c>
      <c r="L783" s="568">
        <v>179.44</v>
      </c>
      <c r="M783" s="568">
        <v>358.88</v>
      </c>
      <c r="N783" s="567">
        <v>2</v>
      </c>
      <c r="O783" s="631">
        <v>0.5</v>
      </c>
      <c r="P783" s="568"/>
      <c r="Q783" s="583">
        <v>0</v>
      </c>
      <c r="R783" s="567"/>
      <c r="S783" s="583">
        <v>0</v>
      </c>
      <c r="T783" s="631"/>
      <c r="U783" s="613">
        <v>0</v>
      </c>
    </row>
    <row r="784" spans="1:21" ht="14.4" customHeight="1" x14ac:dyDescent="0.3">
      <c r="A784" s="566">
        <v>50</v>
      </c>
      <c r="B784" s="567" t="s">
        <v>524</v>
      </c>
      <c r="C784" s="567">
        <v>89301502</v>
      </c>
      <c r="D784" s="629" t="s">
        <v>3086</v>
      </c>
      <c r="E784" s="630" t="s">
        <v>1981</v>
      </c>
      <c r="F784" s="567" t="s">
        <v>1961</v>
      </c>
      <c r="G784" s="567" t="s">
        <v>2094</v>
      </c>
      <c r="H784" s="567" t="s">
        <v>523</v>
      </c>
      <c r="I784" s="567" t="s">
        <v>2143</v>
      </c>
      <c r="J784" s="567" t="s">
        <v>728</v>
      </c>
      <c r="K784" s="567" t="s">
        <v>2144</v>
      </c>
      <c r="L784" s="568">
        <v>83.56</v>
      </c>
      <c r="M784" s="568">
        <v>83.56</v>
      </c>
      <c r="N784" s="567">
        <v>1</v>
      </c>
      <c r="O784" s="631">
        <v>0.5</v>
      </c>
      <c r="P784" s="568"/>
      <c r="Q784" s="583">
        <v>0</v>
      </c>
      <c r="R784" s="567"/>
      <c r="S784" s="583">
        <v>0</v>
      </c>
      <c r="T784" s="631"/>
      <c r="U784" s="613">
        <v>0</v>
      </c>
    </row>
    <row r="785" spans="1:21" ht="14.4" customHeight="1" x14ac:dyDescent="0.3">
      <c r="A785" s="566">
        <v>50</v>
      </c>
      <c r="B785" s="567" t="s">
        <v>524</v>
      </c>
      <c r="C785" s="567">
        <v>89301502</v>
      </c>
      <c r="D785" s="629" t="s">
        <v>3086</v>
      </c>
      <c r="E785" s="630" t="s">
        <v>1981</v>
      </c>
      <c r="F785" s="567" t="s">
        <v>1961</v>
      </c>
      <c r="G785" s="567" t="s">
        <v>2094</v>
      </c>
      <c r="H785" s="567" t="s">
        <v>523</v>
      </c>
      <c r="I785" s="567" t="s">
        <v>2734</v>
      </c>
      <c r="J785" s="567" t="s">
        <v>2735</v>
      </c>
      <c r="K785" s="567" t="s">
        <v>2736</v>
      </c>
      <c r="L785" s="568">
        <v>200.07</v>
      </c>
      <c r="M785" s="568">
        <v>200.07</v>
      </c>
      <c r="N785" s="567">
        <v>1</v>
      </c>
      <c r="O785" s="631">
        <v>0.5</v>
      </c>
      <c r="P785" s="568"/>
      <c r="Q785" s="583">
        <v>0</v>
      </c>
      <c r="R785" s="567"/>
      <c r="S785" s="583">
        <v>0</v>
      </c>
      <c r="T785" s="631"/>
      <c r="U785" s="613">
        <v>0</v>
      </c>
    </row>
    <row r="786" spans="1:21" ht="14.4" customHeight="1" x14ac:dyDescent="0.3">
      <c r="A786" s="566">
        <v>50</v>
      </c>
      <c r="B786" s="567" t="s">
        <v>524</v>
      </c>
      <c r="C786" s="567">
        <v>89301502</v>
      </c>
      <c r="D786" s="629" t="s">
        <v>3086</v>
      </c>
      <c r="E786" s="630" t="s">
        <v>1981</v>
      </c>
      <c r="F786" s="567" t="s">
        <v>1961</v>
      </c>
      <c r="G786" s="567" t="s">
        <v>2111</v>
      </c>
      <c r="H786" s="567" t="s">
        <v>984</v>
      </c>
      <c r="I786" s="567" t="s">
        <v>1639</v>
      </c>
      <c r="J786" s="567" t="s">
        <v>989</v>
      </c>
      <c r="K786" s="567" t="s">
        <v>1028</v>
      </c>
      <c r="L786" s="568">
        <v>1749.69</v>
      </c>
      <c r="M786" s="568">
        <v>1749.69</v>
      </c>
      <c r="N786" s="567">
        <v>1</v>
      </c>
      <c r="O786" s="631">
        <v>1</v>
      </c>
      <c r="P786" s="568"/>
      <c r="Q786" s="583">
        <v>0</v>
      </c>
      <c r="R786" s="567"/>
      <c r="S786" s="583">
        <v>0</v>
      </c>
      <c r="T786" s="631"/>
      <c r="U786" s="613">
        <v>0</v>
      </c>
    </row>
    <row r="787" spans="1:21" ht="14.4" customHeight="1" x14ac:dyDescent="0.3">
      <c r="A787" s="566">
        <v>50</v>
      </c>
      <c r="B787" s="567" t="s">
        <v>524</v>
      </c>
      <c r="C787" s="567">
        <v>89301502</v>
      </c>
      <c r="D787" s="629" t="s">
        <v>3086</v>
      </c>
      <c r="E787" s="630" t="s">
        <v>1981</v>
      </c>
      <c r="F787" s="567" t="s">
        <v>1961</v>
      </c>
      <c r="G787" s="567" t="s">
        <v>2111</v>
      </c>
      <c r="H787" s="567" t="s">
        <v>984</v>
      </c>
      <c r="I787" s="567" t="s">
        <v>1640</v>
      </c>
      <c r="J787" s="567" t="s">
        <v>989</v>
      </c>
      <c r="K787" s="567" t="s">
        <v>990</v>
      </c>
      <c r="L787" s="568">
        <v>466.58</v>
      </c>
      <c r="M787" s="568">
        <v>466.58</v>
      </c>
      <c r="N787" s="567">
        <v>1</v>
      </c>
      <c r="O787" s="631">
        <v>0.5</v>
      </c>
      <c r="P787" s="568">
        <v>466.58</v>
      </c>
      <c r="Q787" s="583">
        <v>1</v>
      </c>
      <c r="R787" s="567">
        <v>1</v>
      </c>
      <c r="S787" s="583">
        <v>1</v>
      </c>
      <c r="T787" s="631">
        <v>0.5</v>
      </c>
      <c r="U787" s="613">
        <v>1</v>
      </c>
    </row>
    <row r="788" spans="1:21" ht="14.4" customHeight="1" x14ac:dyDescent="0.3">
      <c r="A788" s="566">
        <v>50</v>
      </c>
      <c r="B788" s="567" t="s">
        <v>524</v>
      </c>
      <c r="C788" s="567">
        <v>89301502</v>
      </c>
      <c r="D788" s="629" t="s">
        <v>3086</v>
      </c>
      <c r="E788" s="630" t="s">
        <v>1981</v>
      </c>
      <c r="F788" s="567" t="s">
        <v>1961</v>
      </c>
      <c r="G788" s="567" t="s">
        <v>2111</v>
      </c>
      <c r="H788" s="567" t="s">
        <v>984</v>
      </c>
      <c r="I788" s="567" t="s">
        <v>1641</v>
      </c>
      <c r="J788" s="567" t="s">
        <v>989</v>
      </c>
      <c r="K788" s="567" t="s">
        <v>1029</v>
      </c>
      <c r="L788" s="568">
        <v>2332.92</v>
      </c>
      <c r="M788" s="568">
        <v>2332.92</v>
      </c>
      <c r="N788" s="567">
        <v>1</v>
      </c>
      <c r="O788" s="631">
        <v>1</v>
      </c>
      <c r="P788" s="568">
        <v>2332.92</v>
      </c>
      <c r="Q788" s="583">
        <v>1</v>
      </c>
      <c r="R788" s="567">
        <v>1</v>
      </c>
      <c r="S788" s="583">
        <v>1</v>
      </c>
      <c r="T788" s="631">
        <v>1</v>
      </c>
      <c r="U788" s="613">
        <v>1</v>
      </c>
    </row>
    <row r="789" spans="1:21" ht="14.4" customHeight="1" x14ac:dyDescent="0.3">
      <c r="A789" s="566">
        <v>50</v>
      </c>
      <c r="B789" s="567" t="s">
        <v>524</v>
      </c>
      <c r="C789" s="567">
        <v>89301502</v>
      </c>
      <c r="D789" s="629" t="s">
        <v>3086</v>
      </c>
      <c r="E789" s="630" t="s">
        <v>1981</v>
      </c>
      <c r="F789" s="567" t="s">
        <v>1961</v>
      </c>
      <c r="G789" s="567" t="s">
        <v>2111</v>
      </c>
      <c r="H789" s="567" t="s">
        <v>984</v>
      </c>
      <c r="I789" s="567" t="s">
        <v>1642</v>
      </c>
      <c r="J789" s="567" t="s">
        <v>989</v>
      </c>
      <c r="K789" s="567" t="s">
        <v>1030</v>
      </c>
      <c r="L789" s="568">
        <v>2916.16</v>
      </c>
      <c r="M789" s="568">
        <v>5832.32</v>
      </c>
      <c r="N789" s="567">
        <v>2</v>
      </c>
      <c r="O789" s="631">
        <v>2</v>
      </c>
      <c r="P789" s="568">
        <v>5832.32</v>
      </c>
      <c r="Q789" s="583">
        <v>1</v>
      </c>
      <c r="R789" s="567">
        <v>2</v>
      </c>
      <c r="S789" s="583">
        <v>1</v>
      </c>
      <c r="T789" s="631">
        <v>2</v>
      </c>
      <c r="U789" s="613">
        <v>1</v>
      </c>
    </row>
    <row r="790" spans="1:21" ht="14.4" customHeight="1" x14ac:dyDescent="0.3">
      <c r="A790" s="566">
        <v>50</v>
      </c>
      <c r="B790" s="567" t="s">
        <v>524</v>
      </c>
      <c r="C790" s="567">
        <v>89301502</v>
      </c>
      <c r="D790" s="629" t="s">
        <v>3086</v>
      </c>
      <c r="E790" s="630" t="s">
        <v>1981</v>
      </c>
      <c r="F790" s="567" t="s">
        <v>1961</v>
      </c>
      <c r="G790" s="567" t="s">
        <v>2582</v>
      </c>
      <c r="H790" s="567" t="s">
        <v>984</v>
      </c>
      <c r="I790" s="567" t="s">
        <v>2754</v>
      </c>
      <c r="J790" s="567" t="s">
        <v>2755</v>
      </c>
      <c r="K790" s="567" t="s">
        <v>2033</v>
      </c>
      <c r="L790" s="568">
        <v>96.63</v>
      </c>
      <c r="M790" s="568">
        <v>289.89</v>
      </c>
      <c r="N790" s="567">
        <v>3</v>
      </c>
      <c r="O790" s="631">
        <v>1</v>
      </c>
      <c r="P790" s="568"/>
      <c r="Q790" s="583">
        <v>0</v>
      </c>
      <c r="R790" s="567"/>
      <c r="S790" s="583">
        <v>0</v>
      </c>
      <c r="T790" s="631"/>
      <c r="U790" s="613">
        <v>0</v>
      </c>
    </row>
    <row r="791" spans="1:21" ht="14.4" customHeight="1" x14ac:dyDescent="0.3">
      <c r="A791" s="566">
        <v>50</v>
      </c>
      <c r="B791" s="567" t="s">
        <v>524</v>
      </c>
      <c r="C791" s="567">
        <v>89301502</v>
      </c>
      <c r="D791" s="629" t="s">
        <v>3086</v>
      </c>
      <c r="E791" s="630" t="s">
        <v>1981</v>
      </c>
      <c r="F791" s="567" t="s">
        <v>1961</v>
      </c>
      <c r="G791" s="567" t="s">
        <v>2148</v>
      </c>
      <c r="H791" s="567" t="s">
        <v>984</v>
      </c>
      <c r="I791" s="567" t="s">
        <v>1682</v>
      </c>
      <c r="J791" s="567" t="s">
        <v>1088</v>
      </c>
      <c r="K791" s="567" t="s">
        <v>1089</v>
      </c>
      <c r="L791" s="568">
        <v>55.38</v>
      </c>
      <c r="M791" s="568">
        <v>55.38</v>
      </c>
      <c r="N791" s="567">
        <v>1</v>
      </c>
      <c r="O791" s="631">
        <v>1</v>
      </c>
      <c r="P791" s="568"/>
      <c r="Q791" s="583">
        <v>0</v>
      </c>
      <c r="R791" s="567"/>
      <c r="S791" s="583">
        <v>0</v>
      </c>
      <c r="T791" s="631"/>
      <c r="U791" s="613">
        <v>0</v>
      </c>
    </row>
    <row r="792" spans="1:21" ht="14.4" customHeight="1" x14ac:dyDescent="0.3">
      <c r="A792" s="566">
        <v>50</v>
      </c>
      <c r="B792" s="567" t="s">
        <v>524</v>
      </c>
      <c r="C792" s="567">
        <v>89301502</v>
      </c>
      <c r="D792" s="629" t="s">
        <v>3086</v>
      </c>
      <c r="E792" s="630" t="s">
        <v>1981</v>
      </c>
      <c r="F792" s="567" t="s">
        <v>1961</v>
      </c>
      <c r="G792" s="567" t="s">
        <v>2148</v>
      </c>
      <c r="H792" s="567" t="s">
        <v>984</v>
      </c>
      <c r="I792" s="567" t="s">
        <v>1683</v>
      </c>
      <c r="J792" s="567" t="s">
        <v>1088</v>
      </c>
      <c r="K792" s="567" t="s">
        <v>1096</v>
      </c>
      <c r="L792" s="568">
        <v>184.61</v>
      </c>
      <c r="M792" s="568">
        <v>184.61</v>
      </c>
      <c r="N792" s="567">
        <v>1</v>
      </c>
      <c r="O792" s="631">
        <v>0.5</v>
      </c>
      <c r="P792" s="568"/>
      <c r="Q792" s="583">
        <v>0</v>
      </c>
      <c r="R792" s="567"/>
      <c r="S792" s="583">
        <v>0</v>
      </c>
      <c r="T792" s="631"/>
      <c r="U792" s="613">
        <v>0</v>
      </c>
    </row>
    <row r="793" spans="1:21" ht="14.4" customHeight="1" x14ac:dyDescent="0.3">
      <c r="A793" s="566">
        <v>50</v>
      </c>
      <c r="B793" s="567" t="s">
        <v>524</v>
      </c>
      <c r="C793" s="567">
        <v>89301502</v>
      </c>
      <c r="D793" s="629" t="s">
        <v>3086</v>
      </c>
      <c r="E793" s="630" t="s">
        <v>1981</v>
      </c>
      <c r="F793" s="567" t="s">
        <v>1961</v>
      </c>
      <c r="G793" s="567" t="s">
        <v>2764</v>
      </c>
      <c r="H793" s="567" t="s">
        <v>523</v>
      </c>
      <c r="I793" s="567" t="s">
        <v>1578</v>
      </c>
      <c r="J793" s="567" t="s">
        <v>715</v>
      </c>
      <c r="K793" s="567" t="s">
        <v>716</v>
      </c>
      <c r="L793" s="568">
        <v>612.26</v>
      </c>
      <c r="M793" s="568">
        <v>1836.78</v>
      </c>
      <c r="N793" s="567">
        <v>3</v>
      </c>
      <c r="O793" s="631">
        <v>2.5</v>
      </c>
      <c r="P793" s="568"/>
      <c r="Q793" s="583">
        <v>0</v>
      </c>
      <c r="R793" s="567"/>
      <c r="S793" s="583">
        <v>0</v>
      </c>
      <c r="T793" s="631"/>
      <c r="U793" s="613">
        <v>0</v>
      </c>
    </row>
    <row r="794" spans="1:21" ht="14.4" customHeight="1" x14ac:dyDescent="0.3">
      <c r="A794" s="566">
        <v>50</v>
      </c>
      <c r="B794" s="567" t="s">
        <v>524</v>
      </c>
      <c r="C794" s="567">
        <v>89301502</v>
      </c>
      <c r="D794" s="629" t="s">
        <v>3086</v>
      </c>
      <c r="E794" s="630" t="s">
        <v>1981</v>
      </c>
      <c r="F794" s="567" t="s">
        <v>1961</v>
      </c>
      <c r="G794" s="567" t="s">
        <v>3024</v>
      </c>
      <c r="H794" s="567" t="s">
        <v>523</v>
      </c>
      <c r="I794" s="567" t="s">
        <v>3025</v>
      </c>
      <c r="J794" s="567" t="s">
        <v>3026</v>
      </c>
      <c r="K794" s="567" t="s">
        <v>3027</v>
      </c>
      <c r="L794" s="568">
        <v>0</v>
      </c>
      <c r="M794" s="568">
        <v>0</v>
      </c>
      <c r="N794" s="567">
        <v>1</v>
      </c>
      <c r="O794" s="631">
        <v>0.5</v>
      </c>
      <c r="P794" s="568">
        <v>0</v>
      </c>
      <c r="Q794" s="583"/>
      <c r="R794" s="567">
        <v>1</v>
      </c>
      <c r="S794" s="583">
        <v>1</v>
      </c>
      <c r="T794" s="631">
        <v>0.5</v>
      </c>
      <c r="U794" s="613">
        <v>1</v>
      </c>
    </row>
    <row r="795" spans="1:21" ht="14.4" customHeight="1" x14ac:dyDescent="0.3">
      <c r="A795" s="566">
        <v>50</v>
      </c>
      <c r="B795" s="567" t="s">
        <v>524</v>
      </c>
      <c r="C795" s="567">
        <v>89301502</v>
      </c>
      <c r="D795" s="629" t="s">
        <v>3086</v>
      </c>
      <c r="E795" s="630" t="s">
        <v>1981</v>
      </c>
      <c r="F795" s="567" t="s">
        <v>1961</v>
      </c>
      <c r="G795" s="567" t="s">
        <v>2046</v>
      </c>
      <c r="H795" s="567" t="s">
        <v>523</v>
      </c>
      <c r="I795" s="567" t="s">
        <v>1690</v>
      </c>
      <c r="J795" s="567" t="s">
        <v>578</v>
      </c>
      <c r="K795" s="567" t="s">
        <v>1691</v>
      </c>
      <c r="L795" s="568">
        <v>404.5</v>
      </c>
      <c r="M795" s="568">
        <v>404.5</v>
      </c>
      <c r="N795" s="567">
        <v>1</v>
      </c>
      <c r="O795" s="631">
        <v>0.5</v>
      </c>
      <c r="P795" s="568"/>
      <c r="Q795" s="583">
        <v>0</v>
      </c>
      <c r="R795" s="567"/>
      <c r="S795" s="583">
        <v>0</v>
      </c>
      <c r="T795" s="631"/>
      <c r="U795" s="613">
        <v>0</v>
      </c>
    </row>
    <row r="796" spans="1:21" ht="14.4" customHeight="1" x14ac:dyDescent="0.3">
      <c r="A796" s="566">
        <v>50</v>
      </c>
      <c r="B796" s="567" t="s">
        <v>524</v>
      </c>
      <c r="C796" s="567">
        <v>89301502</v>
      </c>
      <c r="D796" s="629" t="s">
        <v>3086</v>
      </c>
      <c r="E796" s="630" t="s">
        <v>1981</v>
      </c>
      <c r="F796" s="567" t="s">
        <v>1961</v>
      </c>
      <c r="G796" s="567" t="s">
        <v>2046</v>
      </c>
      <c r="H796" s="567" t="s">
        <v>523</v>
      </c>
      <c r="I796" s="567" t="s">
        <v>3028</v>
      </c>
      <c r="J796" s="567" t="s">
        <v>578</v>
      </c>
      <c r="K796" s="567" t="s">
        <v>3029</v>
      </c>
      <c r="L796" s="568">
        <v>0</v>
      </c>
      <c r="M796" s="568">
        <v>0</v>
      </c>
      <c r="N796" s="567">
        <v>1</v>
      </c>
      <c r="O796" s="631">
        <v>0.5</v>
      </c>
      <c r="P796" s="568"/>
      <c r="Q796" s="583"/>
      <c r="R796" s="567"/>
      <c r="S796" s="583">
        <v>0</v>
      </c>
      <c r="T796" s="631"/>
      <c r="U796" s="613">
        <v>0</v>
      </c>
    </row>
    <row r="797" spans="1:21" ht="14.4" customHeight="1" x14ac:dyDescent="0.3">
      <c r="A797" s="566">
        <v>50</v>
      </c>
      <c r="B797" s="567" t="s">
        <v>524</v>
      </c>
      <c r="C797" s="567">
        <v>89301502</v>
      </c>
      <c r="D797" s="629" t="s">
        <v>3086</v>
      </c>
      <c r="E797" s="630" t="s">
        <v>1981</v>
      </c>
      <c r="F797" s="567" t="s">
        <v>1961</v>
      </c>
      <c r="G797" s="567" t="s">
        <v>2149</v>
      </c>
      <c r="H797" s="567" t="s">
        <v>523</v>
      </c>
      <c r="I797" s="567" t="s">
        <v>3030</v>
      </c>
      <c r="J797" s="567" t="s">
        <v>2153</v>
      </c>
      <c r="K797" s="567" t="s">
        <v>954</v>
      </c>
      <c r="L797" s="568">
        <v>0</v>
      </c>
      <c r="M797" s="568">
        <v>0</v>
      </c>
      <c r="N797" s="567">
        <v>1</v>
      </c>
      <c r="O797" s="631">
        <v>1</v>
      </c>
      <c r="P797" s="568"/>
      <c r="Q797" s="583"/>
      <c r="R797" s="567"/>
      <c r="S797" s="583">
        <v>0</v>
      </c>
      <c r="T797" s="631"/>
      <c r="U797" s="613">
        <v>0</v>
      </c>
    </row>
    <row r="798" spans="1:21" ht="14.4" customHeight="1" x14ac:dyDescent="0.3">
      <c r="A798" s="566">
        <v>50</v>
      </c>
      <c r="B798" s="567" t="s">
        <v>524</v>
      </c>
      <c r="C798" s="567">
        <v>89301502</v>
      </c>
      <c r="D798" s="629" t="s">
        <v>3086</v>
      </c>
      <c r="E798" s="630" t="s">
        <v>1981</v>
      </c>
      <c r="F798" s="567" t="s">
        <v>1961</v>
      </c>
      <c r="G798" s="567" t="s">
        <v>2149</v>
      </c>
      <c r="H798" s="567" t="s">
        <v>984</v>
      </c>
      <c r="I798" s="567" t="s">
        <v>3031</v>
      </c>
      <c r="J798" s="567" t="s">
        <v>2787</v>
      </c>
      <c r="K798" s="567" t="s">
        <v>2467</v>
      </c>
      <c r="L798" s="568">
        <v>425.53</v>
      </c>
      <c r="M798" s="568">
        <v>425.53</v>
      </c>
      <c r="N798" s="567">
        <v>1</v>
      </c>
      <c r="O798" s="631">
        <v>1</v>
      </c>
      <c r="P798" s="568"/>
      <c r="Q798" s="583">
        <v>0</v>
      </c>
      <c r="R798" s="567"/>
      <c r="S798" s="583">
        <v>0</v>
      </c>
      <c r="T798" s="631"/>
      <c r="U798" s="613">
        <v>0</v>
      </c>
    </row>
    <row r="799" spans="1:21" ht="14.4" customHeight="1" x14ac:dyDescent="0.3">
      <c r="A799" s="566">
        <v>50</v>
      </c>
      <c r="B799" s="567" t="s">
        <v>524</v>
      </c>
      <c r="C799" s="567">
        <v>89301502</v>
      </c>
      <c r="D799" s="629" t="s">
        <v>3086</v>
      </c>
      <c r="E799" s="630" t="s">
        <v>1981</v>
      </c>
      <c r="F799" s="567" t="s">
        <v>1961</v>
      </c>
      <c r="G799" s="567" t="s">
        <v>2051</v>
      </c>
      <c r="H799" s="567" t="s">
        <v>523</v>
      </c>
      <c r="I799" s="567" t="s">
        <v>2052</v>
      </c>
      <c r="J799" s="567" t="s">
        <v>2053</v>
      </c>
      <c r="K799" s="567" t="s">
        <v>2054</v>
      </c>
      <c r="L799" s="568">
        <v>0</v>
      </c>
      <c r="M799" s="568">
        <v>0</v>
      </c>
      <c r="N799" s="567">
        <v>1</v>
      </c>
      <c r="O799" s="631">
        <v>0.5</v>
      </c>
      <c r="P799" s="568">
        <v>0</v>
      </c>
      <c r="Q799" s="583"/>
      <c r="R799" s="567">
        <v>1</v>
      </c>
      <c r="S799" s="583">
        <v>1</v>
      </c>
      <c r="T799" s="631">
        <v>0.5</v>
      </c>
      <c r="U799" s="613">
        <v>1</v>
      </c>
    </row>
    <row r="800" spans="1:21" ht="14.4" customHeight="1" x14ac:dyDescent="0.3">
      <c r="A800" s="566">
        <v>50</v>
      </c>
      <c r="B800" s="567" t="s">
        <v>524</v>
      </c>
      <c r="C800" s="567">
        <v>89301502</v>
      </c>
      <c r="D800" s="629" t="s">
        <v>3086</v>
      </c>
      <c r="E800" s="630" t="s">
        <v>1981</v>
      </c>
      <c r="F800" s="567" t="s">
        <v>1961</v>
      </c>
      <c r="G800" s="567" t="s">
        <v>3032</v>
      </c>
      <c r="H800" s="567" t="s">
        <v>523</v>
      </c>
      <c r="I800" s="567" t="s">
        <v>3033</v>
      </c>
      <c r="J800" s="567" t="s">
        <v>3034</v>
      </c>
      <c r="K800" s="567" t="s">
        <v>2874</v>
      </c>
      <c r="L800" s="568">
        <v>177.75</v>
      </c>
      <c r="M800" s="568">
        <v>355.5</v>
      </c>
      <c r="N800" s="567">
        <v>2</v>
      </c>
      <c r="O800" s="631">
        <v>1.5</v>
      </c>
      <c r="P800" s="568"/>
      <c r="Q800" s="583">
        <v>0</v>
      </c>
      <c r="R800" s="567"/>
      <c r="S800" s="583">
        <v>0</v>
      </c>
      <c r="T800" s="631"/>
      <c r="U800" s="613">
        <v>0</v>
      </c>
    </row>
    <row r="801" spans="1:21" ht="14.4" customHeight="1" x14ac:dyDescent="0.3">
      <c r="A801" s="566">
        <v>50</v>
      </c>
      <c r="B801" s="567" t="s">
        <v>524</v>
      </c>
      <c r="C801" s="567">
        <v>89301502</v>
      </c>
      <c r="D801" s="629" t="s">
        <v>3086</v>
      </c>
      <c r="E801" s="630" t="s">
        <v>1981</v>
      </c>
      <c r="F801" s="567" t="s">
        <v>1961</v>
      </c>
      <c r="G801" s="567" t="s">
        <v>2807</v>
      </c>
      <c r="H801" s="567" t="s">
        <v>523</v>
      </c>
      <c r="I801" s="567" t="s">
        <v>3035</v>
      </c>
      <c r="J801" s="567" t="s">
        <v>2809</v>
      </c>
      <c r="K801" s="567" t="s">
        <v>2403</v>
      </c>
      <c r="L801" s="568">
        <v>6668.83</v>
      </c>
      <c r="M801" s="568">
        <v>20006.489999999998</v>
      </c>
      <c r="N801" s="567">
        <v>3</v>
      </c>
      <c r="O801" s="631">
        <v>2</v>
      </c>
      <c r="P801" s="568"/>
      <c r="Q801" s="583">
        <v>0</v>
      </c>
      <c r="R801" s="567"/>
      <c r="S801" s="583">
        <v>0</v>
      </c>
      <c r="T801" s="631"/>
      <c r="U801" s="613">
        <v>0</v>
      </c>
    </row>
    <row r="802" spans="1:21" ht="14.4" customHeight="1" x14ac:dyDescent="0.3">
      <c r="A802" s="566">
        <v>50</v>
      </c>
      <c r="B802" s="567" t="s">
        <v>524</v>
      </c>
      <c r="C802" s="567">
        <v>89301502</v>
      </c>
      <c r="D802" s="629" t="s">
        <v>3086</v>
      </c>
      <c r="E802" s="630" t="s">
        <v>1981</v>
      </c>
      <c r="F802" s="567" t="s">
        <v>1961</v>
      </c>
      <c r="G802" s="567" t="s">
        <v>2059</v>
      </c>
      <c r="H802" s="567" t="s">
        <v>984</v>
      </c>
      <c r="I802" s="567" t="s">
        <v>2154</v>
      </c>
      <c r="J802" s="567" t="s">
        <v>1083</v>
      </c>
      <c r="K802" s="567" t="s">
        <v>2155</v>
      </c>
      <c r="L802" s="568">
        <v>1049.31</v>
      </c>
      <c r="M802" s="568">
        <v>1049.31</v>
      </c>
      <c r="N802" s="567">
        <v>1</v>
      </c>
      <c r="O802" s="631">
        <v>0.5</v>
      </c>
      <c r="P802" s="568"/>
      <c r="Q802" s="583">
        <v>0</v>
      </c>
      <c r="R802" s="567"/>
      <c r="S802" s="583">
        <v>0</v>
      </c>
      <c r="T802" s="631"/>
      <c r="U802" s="613">
        <v>0</v>
      </c>
    </row>
    <row r="803" spans="1:21" ht="14.4" customHeight="1" x14ac:dyDescent="0.3">
      <c r="A803" s="566">
        <v>50</v>
      </c>
      <c r="B803" s="567" t="s">
        <v>524</v>
      </c>
      <c r="C803" s="567">
        <v>89301502</v>
      </c>
      <c r="D803" s="629" t="s">
        <v>3086</v>
      </c>
      <c r="E803" s="630" t="s">
        <v>1981</v>
      </c>
      <c r="F803" s="567" t="s">
        <v>1961</v>
      </c>
      <c r="G803" s="567" t="s">
        <v>2059</v>
      </c>
      <c r="H803" s="567" t="s">
        <v>984</v>
      </c>
      <c r="I803" s="567" t="s">
        <v>2812</v>
      </c>
      <c r="J803" s="567" t="s">
        <v>1084</v>
      </c>
      <c r="K803" s="567" t="s">
        <v>2813</v>
      </c>
      <c r="L803" s="568">
        <v>1399.39</v>
      </c>
      <c r="M803" s="568">
        <v>1399.39</v>
      </c>
      <c r="N803" s="567">
        <v>1</v>
      </c>
      <c r="O803" s="631">
        <v>0.5</v>
      </c>
      <c r="P803" s="568"/>
      <c r="Q803" s="583">
        <v>0</v>
      </c>
      <c r="R803" s="567"/>
      <c r="S803" s="583">
        <v>0</v>
      </c>
      <c r="T803" s="631"/>
      <c r="U803" s="613">
        <v>0</v>
      </c>
    </row>
    <row r="804" spans="1:21" ht="14.4" customHeight="1" x14ac:dyDescent="0.3">
      <c r="A804" s="566">
        <v>50</v>
      </c>
      <c r="B804" s="567" t="s">
        <v>524</v>
      </c>
      <c r="C804" s="567">
        <v>89301502</v>
      </c>
      <c r="D804" s="629" t="s">
        <v>3086</v>
      </c>
      <c r="E804" s="630" t="s">
        <v>1981</v>
      </c>
      <c r="F804" s="567" t="s">
        <v>1961</v>
      </c>
      <c r="G804" s="567" t="s">
        <v>2059</v>
      </c>
      <c r="H804" s="567" t="s">
        <v>523</v>
      </c>
      <c r="I804" s="567" t="s">
        <v>3036</v>
      </c>
      <c r="J804" s="567" t="s">
        <v>2061</v>
      </c>
      <c r="K804" s="567" t="s">
        <v>2155</v>
      </c>
      <c r="L804" s="568">
        <v>0</v>
      </c>
      <c r="M804" s="568">
        <v>0</v>
      </c>
      <c r="N804" s="567">
        <v>1</v>
      </c>
      <c r="O804" s="631">
        <v>0.5</v>
      </c>
      <c r="P804" s="568">
        <v>0</v>
      </c>
      <c r="Q804" s="583"/>
      <c r="R804" s="567">
        <v>1</v>
      </c>
      <c r="S804" s="583">
        <v>1</v>
      </c>
      <c r="T804" s="631">
        <v>0.5</v>
      </c>
      <c r="U804" s="613">
        <v>1</v>
      </c>
    </row>
    <row r="805" spans="1:21" ht="14.4" customHeight="1" x14ac:dyDescent="0.3">
      <c r="A805" s="566">
        <v>50</v>
      </c>
      <c r="B805" s="567" t="s">
        <v>524</v>
      </c>
      <c r="C805" s="567">
        <v>89301502</v>
      </c>
      <c r="D805" s="629" t="s">
        <v>3086</v>
      </c>
      <c r="E805" s="630" t="s">
        <v>1981</v>
      </c>
      <c r="F805" s="567" t="s">
        <v>1961</v>
      </c>
      <c r="G805" s="567" t="s">
        <v>2059</v>
      </c>
      <c r="H805" s="567" t="s">
        <v>523</v>
      </c>
      <c r="I805" s="567" t="s">
        <v>3037</v>
      </c>
      <c r="J805" s="567" t="s">
        <v>2061</v>
      </c>
      <c r="K805" s="567" t="s">
        <v>2403</v>
      </c>
      <c r="L805" s="568">
        <v>0</v>
      </c>
      <c r="M805" s="568">
        <v>0</v>
      </c>
      <c r="N805" s="567">
        <v>1</v>
      </c>
      <c r="O805" s="631">
        <v>1</v>
      </c>
      <c r="P805" s="568"/>
      <c r="Q805" s="583"/>
      <c r="R805" s="567"/>
      <c r="S805" s="583">
        <v>0</v>
      </c>
      <c r="T805" s="631"/>
      <c r="U805" s="613">
        <v>0</v>
      </c>
    </row>
    <row r="806" spans="1:21" ht="14.4" customHeight="1" x14ac:dyDescent="0.3">
      <c r="A806" s="566">
        <v>50</v>
      </c>
      <c r="B806" s="567" t="s">
        <v>524</v>
      </c>
      <c r="C806" s="567">
        <v>89301502</v>
      </c>
      <c r="D806" s="629" t="s">
        <v>3086</v>
      </c>
      <c r="E806" s="630" t="s">
        <v>1981</v>
      </c>
      <c r="F806" s="567" t="s">
        <v>1961</v>
      </c>
      <c r="G806" s="567" t="s">
        <v>3038</v>
      </c>
      <c r="H806" s="567" t="s">
        <v>523</v>
      </c>
      <c r="I806" s="567" t="s">
        <v>3039</v>
      </c>
      <c r="J806" s="567" t="s">
        <v>3040</v>
      </c>
      <c r="K806" s="567" t="s">
        <v>3041</v>
      </c>
      <c r="L806" s="568">
        <v>0</v>
      </c>
      <c r="M806" s="568">
        <v>0</v>
      </c>
      <c r="N806" s="567">
        <v>3</v>
      </c>
      <c r="O806" s="631">
        <v>1</v>
      </c>
      <c r="P806" s="568"/>
      <c r="Q806" s="583"/>
      <c r="R806" s="567"/>
      <c r="S806" s="583">
        <v>0</v>
      </c>
      <c r="T806" s="631"/>
      <c r="U806" s="613">
        <v>0</v>
      </c>
    </row>
    <row r="807" spans="1:21" ht="14.4" customHeight="1" x14ac:dyDescent="0.3">
      <c r="A807" s="566">
        <v>50</v>
      </c>
      <c r="B807" s="567" t="s">
        <v>524</v>
      </c>
      <c r="C807" s="567">
        <v>89301502</v>
      </c>
      <c r="D807" s="629" t="s">
        <v>3086</v>
      </c>
      <c r="E807" s="630" t="s">
        <v>1981</v>
      </c>
      <c r="F807" s="567" t="s">
        <v>1961</v>
      </c>
      <c r="G807" s="567" t="s">
        <v>2112</v>
      </c>
      <c r="H807" s="567" t="s">
        <v>523</v>
      </c>
      <c r="I807" s="567" t="s">
        <v>3042</v>
      </c>
      <c r="J807" s="567" t="s">
        <v>877</v>
      </c>
      <c r="K807" s="567" t="s">
        <v>958</v>
      </c>
      <c r="L807" s="568">
        <v>224.25</v>
      </c>
      <c r="M807" s="568">
        <v>224.25</v>
      </c>
      <c r="N807" s="567">
        <v>1</v>
      </c>
      <c r="O807" s="631">
        <v>1</v>
      </c>
      <c r="P807" s="568">
        <v>224.25</v>
      </c>
      <c r="Q807" s="583">
        <v>1</v>
      </c>
      <c r="R807" s="567">
        <v>1</v>
      </c>
      <c r="S807" s="583">
        <v>1</v>
      </c>
      <c r="T807" s="631">
        <v>1</v>
      </c>
      <c r="U807" s="613">
        <v>1</v>
      </c>
    </row>
    <row r="808" spans="1:21" ht="14.4" customHeight="1" x14ac:dyDescent="0.3">
      <c r="A808" s="566">
        <v>50</v>
      </c>
      <c r="B808" s="567" t="s">
        <v>524</v>
      </c>
      <c r="C808" s="567">
        <v>89301502</v>
      </c>
      <c r="D808" s="629" t="s">
        <v>3086</v>
      </c>
      <c r="E808" s="630" t="s">
        <v>1981</v>
      </c>
      <c r="F808" s="567" t="s">
        <v>1961</v>
      </c>
      <c r="G808" s="567" t="s">
        <v>2818</v>
      </c>
      <c r="H808" s="567" t="s">
        <v>523</v>
      </c>
      <c r="I808" s="567" t="s">
        <v>3043</v>
      </c>
      <c r="J808" s="567" t="s">
        <v>3044</v>
      </c>
      <c r="K808" s="567" t="s">
        <v>2821</v>
      </c>
      <c r="L808" s="568">
        <v>0</v>
      </c>
      <c r="M808" s="568">
        <v>0</v>
      </c>
      <c r="N808" s="567">
        <v>1</v>
      </c>
      <c r="O808" s="631">
        <v>1</v>
      </c>
      <c r="P808" s="568">
        <v>0</v>
      </c>
      <c r="Q808" s="583"/>
      <c r="R808" s="567">
        <v>1</v>
      </c>
      <c r="S808" s="583">
        <v>1</v>
      </c>
      <c r="T808" s="631">
        <v>1</v>
      </c>
      <c r="U808" s="613">
        <v>1</v>
      </c>
    </row>
    <row r="809" spans="1:21" ht="14.4" customHeight="1" x14ac:dyDescent="0.3">
      <c r="A809" s="566">
        <v>50</v>
      </c>
      <c r="B809" s="567" t="s">
        <v>524</v>
      </c>
      <c r="C809" s="567">
        <v>89301502</v>
      </c>
      <c r="D809" s="629" t="s">
        <v>3086</v>
      </c>
      <c r="E809" s="630" t="s">
        <v>1981</v>
      </c>
      <c r="F809" s="567" t="s">
        <v>1961</v>
      </c>
      <c r="G809" s="567" t="s">
        <v>2818</v>
      </c>
      <c r="H809" s="567" t="s">
        <v>523</v>
      </c>
      <c r="I809" s="567" t="s">
        <v>3045</v>
      </c>
      <c r="J809" s="567" t="s">
        <v>3046</v>
      </c>
      <c r="K809" s="567" t="s">
        <v>3047</v>
      </c>
      <c r="L809" s="568">
        <v>0</v>
      </c>
      <c r="M809" s="568">
        <v>0</v>
      </c>
      <c r="N809" s="567">
        <v>1</v>
      </c>
      <c r="O809" s="631">
        <v>1</v>
      </c>
      <c r="P809" s="568">
        <v>0</v>
      </c>
      <c r="Q809" s="583"/>
      <c r="R809" s="567">
        <v>1</v>
      </c>
      <c r="S809" s="583">
        <v>1</v>
      </c>
      <c r="T809" s="631">
        <v>1</v>
      </c>
      <c r="U809" s="613">
        <v>1</v>
      </c>
    </row>
    <row r="810" spans="1:21" ht="14.4" customHeight="1" x14ac:dyDescent="0.3">
      <c r="A810" s="566">
        <v>50</v>
      </c>
      <c r="B810" s="567" t="s">
        <v>524</v>
      </c>
      <c r="C810" s="567">
        <v>89301502</v>
      </c>
      <c r="D810" s="629" t="s">
        <v>3086</v>
      </c>
      <c r="E810" s="630" t="s">
        <v>1981</v>
      </c>
      <c r="F810" s="567" t="s">
        <v>1961</v>
      </c>
      <c r="G810" s="567" t="s">
        <v>2822</v>
      </c>
      <c r="H810" s="567" t="s">
        <v>523</v>
      </c>
      <c r="I810" s="567" t="s">
        <v>3048</v>
      </c>
      <c r="J810" s="567" t="s">
        <v>3049</v>
      </c>
      <c r="K810" s="567" t="s">
        <v>3050</v>
      </c>
      <c r="L810" s="568">
        <v>0</v>
      </c>
      <c r="M810" s="568">
        <v>0</v>
      </c>
      <c r="N810" s="567">
        <v>1</v>
      </c>
      <c r="O810" s="631">
        <v>0.5</v>
      </c>
      <c r="P810" s="568">
        <v>0</v>
      </c>
      <c r="Q810" s="583"/>
      <c r="R810" s="567">
        <v>1</v>
      </c>
      <c r="S810" s="583">
        <v>1</v>
      </c>
      <c r="T810" s="631">
        <v>0.5</v>
      </c>
      <c r="U810" s="613">
        <v>1</v>
      </c>
    </row>
    <row r="811" spans="1:21" ht="14.4" customHeight="1" x14ac:dyDescent="0.3">
      <c r="A811" s="566">
        <v>50</v>
      </c>
      <c r="B811" s="567" t="s">
        <v>524</v>
      </c>
      <c r="C811" s="567">
        <v>89301502</v>
      </c>
      <c r="D811" s="629" t="s">
        <v>3086</v>
      </c>
      <c r="E811" s="630" t="s">
        <v>1981</v>
      </c>
      <c r="F811" s="567" t="s">
        <v>1961</v>
      </c>
      <c r="G811" s="567" t="s">
        <v>2062</v>
      </c>
      <c r="H811" s="567" t="s">
        <v>523</v>
      </c>
      <c r="I811" s="567" t="s">
        <v>2159</v>
      </c>
      <c r="J811" s="567" t="s">
        <v>726</v>
      </c>
      <c r="K811" s="567" t="s">
        <v>2160</v>
      </c>
      <c r="L811" s="568">
        <v>219.94</v>
      </c>
      <c r="M811" s="568">
        <v>879.76</v>
      </c>
      <c r="N811" s="567">
        <v>4</v>
      </c>
      <c r="O811" s="631">
        <v>3.5</v>
      </c>
      <c r="P811" s="568"/>
      <c r="Q811" s="583">
        <v>0</v>
      </c>
      <c r="R811" s="567"/>
      <c r="S811" s="583">
        <v>0</v>
      </c>
      <c r="T811" s="631"/>
      <c r="U811" s="613">
        <v>0</v>
      </c>
    </row>
    <row r="812" spans="1:21" ht="14.4" customHeight="1" x14ac:dyDescent="0.3">
      <c r="A812" s="566">
        <v>50</v>
      </c>
      <c r="B812" s="567" t="s">
        <v>524</v>
      </c>
      <c r="C812" s="567">
        <v>89301502</v>
      </c>
      <c r="D812" s="629" t="s">
        <v>3086</v>
      </c>
      <c r="E812" s="630" t="s">
        <v>1981</v>
      </c>
      <c r="F812" s="567" t="s">
        <v>1961</v>
      </c>
      <c r="G812" s="567" t="s">
        <v>2062</v>
      </c>
      <c r="H812" s="567" t="s">
        <v>523</v>
      </c>
      <c r="I812" s="567" t="s">
        <v>2063</v>
      </c>
      <c r="J812" s="567" t="s">
        <v>726</v>
      </c>
      <c r="K812" s="567" t="s">
        <v>2064</v>
      </c>
      <c r="L812" s="568">
        <v>43.99</v>
      </c>
      <c r="M812" s="568">
        <v>43.99</v>
      </c>
      <c r="N812" s="567">
        <v>1</v>
      </c>
      <c r="O812" s="631">
        <v>0.5</v>
      </c>
      <c r="P812" s="568">
        <v>43.99</v>
      </c>
      <c r="Q812" s="583">
        <v>1</v>
      </c>
      <c r="R812" s="567">
        <v>1</v>
      </c>
      <c r="S812" s="583">
        <v>1</v>
      </c>
      <c r="T812" s="631">
        <v>0.5</v>
      </c>
      <c r="U812" s="613">
        <v>1</v>
      </c>
    </row>
    <row r="813" spans="1:21" ht="14.4" customHeight="1" x14ac:dyDescent="0.3">
      <c r="A813" s="566">
        <v>50</v>
      </c>
      <c r="B813" s="567" t="s">
        <v>524</v>
      </c>
      <c r="C813" s="567">
        <v>89301502</v>
      </c>
      <c r="D813" s="629" t="s">
        <v>3086</v>
      </c>
      <c r="E813" s="630" t="s">
        <v>1981</v>
      </c>
      <c r="F813" s="567" t="s">
        <v>1961</v>
      </c>
      <c r="G813" s="567" t="s">
        <v>2554</v>
      </c>
      <c r="H813" s="567" t="s">
        <v>523</v>
      </c>
      <c r="I813" s="567" t="s">
        <v>3051</v>
      </c>
      <c r="J813" s="567" t="s">
        <v>3052</v>
      </c>
      <c r="K813" s="567" t="s">
        <v>3053</v>
      </c>
      <c r="L813" s="568">
        <v>0</v>
      </c>
      <c r="M813" s="568">
        <v>0</v>
      </c>
      <c r="N813" s="567">
        <v>1</v>
      </c>
      <c r="O813" s="631">
        <v>0.5</v>
      </c>
      <c r="P813" s="568"/>
      <c r="Q813" s="583"/>
      <c r="R813" s="567"/>
      <c r="S813" s="583">
        <v>0</v>
      </c>
      <c r="T813" s="631"/>
      <c r="U813" s="613">
        <v>0</v>
      </c>
    </row>
    <row r="814" spans="1:21" ht="14.4" customHeight="1" x14ac:dyDescent="0.3">
      <c r="A814" s="566">
        <v>50</v>
      </c>
      <c r="B814" s="567" t="s">
        <v>524</v>
      </c>
      <c r="C814" s="567">
        <v>89301502</v>
      </c>
      <c r="D814" s="629" t="s">
        <v>3086</v>
      </c>
      <c r="E814" s="630" t="s">
        <v>1981</v>
      </c>
      <c r="F814" s="567" t="s">
        <v>1961</v>
      </c>
      <c r="G814" s="567" t="s">
        <v>2263</v>
      </c>
      <c r="H814" s="567" t="s">
        <v>984</v>
      </c>
      <c r="I814" s="567" t="s">
        <v>1726</v>
      </c>
      <c r="J814" s="567" t="s">
        <v>998</v>
      </c>
      <c r="K814" s="567" t="s">
        <v>1040</v>
      </c>
      <c r="L814" s="568">
        <v>763.3</v>
      </c>
      <c r="M814" s="568">
        <v>763.3</v>
      </c>
      <c r="N814" s="567">
        <v>1</v>
      </c>
      <c r="O814" s="631">
        <v>1</v>
      </c>
      <c r="P814" s="568">
        <v>763.3</v>
      </c>
      <c r="Q814" s="583">
        <v>1</v>
      </c>
      <c r="R814" s="567">
        <v>1</v>
      </c>
      <c r="S814" s="583">
        <v>1</v>
      </c>
      <c r="T814" s="631">
        <v>1</v>
      </c>
      <c r="U814" s="613">
        <v>1</v>
      </c>
    </row>
    <row r="815" spans="1:21" ht="14.4" customHeight="1" x14ac:dyDescent="0.3">
      <c r="A815" s="566">
        <v>50</v>
      </c>
      <c r="B815" s="567" t="s">
        <v>524</v>
      </c>
      <c r="C815" s="567">
        <v>89301502</v>
      </c>
      <c r="D815" s="629" t="s">
        <v>3086</v>
      </c>
      <c r="E815" s="630" t="s">
        <v>1981</v>
      </c>
      <c r="F815" s="567" t="s">
        <v>1961</v>
      </c>
      <c r="G815" s="567" t="s">
        <v>2065</v>
      </c>
      <c r="H815" s="567" t="s">
        <v>984</v>
      </c>
      <c r="I815" s="567" t="s">
        <v>2838</v>
      </c>
      <c r="J815" s="567" t="s">
        <v>2165</v>
      </c>
      <c r="K815" s="567" t="s">
        <v>2839</v>
      </c>
      <c r="L815" s="568">
        <v>479.04</v>
      </c>
      <c r="M815" s="568">
        <v>479.04</v>
      </c>
      <c r="N815" s="567">
        <v>1</v>
      </c>
      <c r="O815" s="631">
        <v>1</v>
      </c>
      <c r="P815" s="568"/>
      <c r="Q815" s="583">
        <v>0</v>
      </c>
      <c r="R815" s="567"/>
      <c r="S815" s="583">
        <v>0</v>
      </c>
      <c r="T815" s="631"/>
      <c r="U815" s="613">
        <v>0</v>
      </c>
    </row>
    <row r="816" spans="1:21" ht="14.4" customHeight="1" x14ac:dyDescent="0.3">
      <c r="A816" s="566">
        <v>50</v>
      </c>
      <c r="B816" s="567" t="s">
        <v>524</v>
      </c>
      <c r="C816" s="567">
        <v>89301502</v>
      </c>
      <c r="D816" s="629" t="s">
        <v>3086</v>
      </c>
      <c r="E816" s="630" t="s">
        <v>1981</v>
      </c>
      <c r="F816" s="567" t="s">
        <v>1961</v>
      </c>
      <c r="G816" s="567" t="s">
        <v>2065</v>
      </c>
      <c r="H816" s="567" t="s">
        <v>523</v>
      </c>
      <c r="I816" s="567" t="s">
        <v>2841</v>
      </c>
      <c r="J816" s="567" t="s">
        <v>560</v>
      </c>
      <c r="K816" s="567" t="s">
        <v>2842</v>
      </c>
      <c r="L816" s="568">
        <v>469.47</v>
      </c>
      <c r="M816" s="568">
        <v>1408.41</v>
      </c>
      <c r="N816" s="567">
        <v>3</v>
      </c>
      <c r="O816" s="631">
        <v>1.5</v>
      </c>
      <c r="P816" s="568">
        <v>469.47</v>
      </c>
      <c r="Q816" s="583">
        <v>0.33333333333333331</v>
      </c>
      <c r="R816" s="567">
        <v>1</v>
      </c>
      <c r="S816" s="583">
        <v>0.33333333333333331</v>
      </c>
      <c r="T816" s="631">
        <v>0.5</v>
      </c>
      <c r="U816" s="613">
        <v>0.33333333333333331</v>
      </c>
    </row>
    <row r="817" spans="1:21" ht="14.4" customHeight="1" x14ac:dyDescent="0.3">
      <c r="A817" s="566">
        <v>50</v>
      </c>
      <c r="B817" s="567" t="s">
        <v>524</v>
      </c>
      <c r="C817" s="567">
        <v>89301502</v>
      </c>
      <c r="D817" s="629" t="s">
        <v>3086</v>
      </c>
      <c r="E817" s="630" t="s">
        <v>1981</v>
      </c>
      <c r="F817" s="567" t="s">
        <v>1961</v>
      </c>
      <c r="G817" s="567" t="s">
        <v>2496</v>
      </c>
      <c r="H817" s="567" t="s">
        <v>523</v>
      </c>
      <c r="I817" s="567" t="s">
        <v>3054</v>
      </c>
      <c r="J817" s="567" t="s">
        <v>2902</v>
      </c>
      <c r="K817" s="567" t="s">
        <v>3055</v>
      </c>
      <c r="L817" s="568">
        <v>0</v>
      </c>
      <c r="M817" s="568">
        <v>0</v>
      </c>
      <c r="N817" s="567">
        <v>2</v>
      </c>
      <c r="O817" s="631">
        <v>1.5</v>
      </c>
      <c r="P817" s="568"/>
      <c r="Q817" s="583"/>
      <c r="R817" s="567"/>
      <c r="S817" s="583">
        <v>0</v>
      </c>
      <c r="T817" s="631"/>
      <c r="U817" s="613">
        <v>0</v>
      </c>
    </row>
    <row r="818" spans="1:21" ht="14.4" customHeight="1" x14ac:dyDescent="0.3">
      <c r="A818" s="566">
        <v>50</v>
      </c>
      <c r="B818" s="567" t="s">
        <v>524</v>
      </c>
      <c r="C818" s="567">
        <v>89301502</v>
      </c>
      <c r="D818" s="629" t="s">
        <v>3086</v>
      </c>
      <c r="E818" s="630" t="s">
        <v>1981</v>
      </c>
      <c r="F818" s="567" t="s">
        <v>1961</v>
      </c>
      <c r="G818" s="567" t="s">
        <v>2496</v>
      </c>
      <c r="H818" s="567" t="s">
        <v>523</v>
      </c>
      <c r="I818" s="567" t="s">
        <v>2497</v>
      </c>
      <c r="J818" s="567" t="s">
        <v>2498</v>
      </c>
      <c r="K818" s="567" t="s">
        <v>719</v>
      </c>
      <c r="L818" s="568">
        <v>314.95999999999998</v>
      </c>
      <c r="M818" s="568">
        <v>944.87999999999988</v>
      </c>
      <c r="N818" s="567">
        <v>3</v>
      </c>
      <c r="O818" s="631">
        <v>1</v>
      </c>
      <c r="P818" s="568"/>
      <c r="Q818" s="583">
        <v>0</v>
      </c>
      <c r="R818" s="567"/>
      <c r="S818" s="583">
        <v>0</v>
      </c>
      <c r="T818" s="631"/>
      <c r="U818" s="613">
        <v>0</v>
      </c>
    </row>
    <row r="819" spans="1:21" ht="14.4" customHeight="1" x14ac:dyDescent="0.3">
      <c r="A819" s="566">
        <v>50</v>
      </c>
      <c r="B819" s="567" t="s">
        <v>524</v>
      </c>
      <c r="C819" s="567">
        <v>89301502</v>
      </c>
      <c r="D819" s="629" t="s">
        <v>3086</v>
      </c>
      <c r="E819" s="630" t="s">
        <v>1981</v>
      </c>
      <c r="F819" s="567" t="s">
        <v>1961</v>
      </c>
      <c r="G819" s="567" t="s">
        <v>2499</v>
      </c>
      <c r="H819" s="567" t="s">
        <v>523</v>
      </c>
      <c r="I819" s="567" t="s">
        <v>3056</v>
      </c>
      <c r="J819" s="567" t="s">
        <v>2501</v>
      </c>
      <c r="K819" s="567" t="s">
        <v>3055</v>
      </c>
      <c r="L819" s="568">
        <v>0</v>
      </c>
      <c r="M819" s="568">
        <v>0</v>
      </c>
      <c r="N819" s="567">
        <v>1</v>
      </c>
      <c r="O819" s="631">
        <v>0.5</v>
      </c>
      <c r="P819" s="568"/>
      <c r="Q819" s="583"/>
      <c r="R819" s="567"/>
      <c r="S819" s="583">
        <v>0</v>
      </c>
      <c r="T819" s="631"/>
      <c r="U819" s="613">
        <v>0</v>
      </c>
    </row>
    <row r="820" spans="1:21" ht="14.4" customHeight="1" x14ac:dyDescent="0.3">
      <c r="A820" s="566">
        <v>50</v>
      </c>
      <c r="B820" s="567" t="s">
        <v>524</v>
      </c>
      <c r="C820" s="567">
        <v>89301502</v>
      </c>
      <c r="D820" s="629" t="s">
        <v>3086</v>
      </c>
      <c r="E820" s="630" t="s">
        <v>1981</v>
      </c>
      <c r="F820" s="567" t="s">
        <v>1961</v>
      </c>
      <c r="G820" s="567" t="s">
        <v>2499</v>
      </c>
      <c r="H820" s="567" t="s">
        <v>523</v>
      </c>
      <c r="I820" s="567" t="s">
        <v>3057</v>
      </c>
      <c r="J820" s="567" t="s">
        <v>2501</v>
      </c>
      <c r="K820" s="567" t="s">
        <v>2467</v>
      </c>
      <c r="L820" s="568">
        <v>0</v>
      </c>
      <c r="M820" s="568">
        <v>0</v>
      </c>
      <c r="N820" s="567">
        <v>1</v>
      </c>
      <c r="O820" s="631">
        <v>0.5</v>
      </c>
      <c r="P820" s="568"/>
      <c r="Q820" s="583"/>
      <c r="R820" s="567"/>
      <c r="S820" s="583">
        <v>0</v>
      </c>
      <c r="T820" s="631"/>
      <c r="U820" s="613">
        <v>0</v>
      </c>
    </row>
    <row r="821" spans="1:21" ht="14.4" customHeight="1" x14ac:dyDescent="0.3">
      <c r="A821" s="566">
        <v>50</v>
      </c>
      <c r="B821" s="567" t="s">
        <v>524</v>
      </c>
      <c r="C821" s="567">
        <v>89301502</v>
      </c>
      <c r="D821" s="629" t="s">
        <v>3086</v>
      </c>
      <c r="E821" s="630" t="s">
        <v>1981</v>
      </c>
      <c r="F821" s="567" t="s">
        <v>1961</v>
      </c>
      <c r="G821" s="567" t="s">
        <v>2118</v>
      </c>
      <c r="H821" s="567" t="s">
        <v>523</v>
      </c>
      <c r="I821" s="567" t="s">
        <v>2209</v>
      </c>
      <c r="J821" s="567" t="s">
        <v>736</v>
      </c>
      <c r="K821" s="567" t="s">
        <v>959</v>
      </c>
      <c r="L821" s="568">
        <v>40.64</v>
      </c>
      <c r="M821" s="568">
        <v>40.64</v>
      </c>
      <c r="N821" s="567">
        <v>1</v>
      </c>
      <c r="O821" s="631">
        <v>0.5</v>
      </c>
      <c r="P821" s="568"/>
      <c r="Q821" s="583">
        <v>0</v>
      </c>
      <c r="R821" s="567"/>
      <c r="S821" s="583">
        <v>0</v>
      </c>
      <c r="T821" s="631"/>
      <c r="U821" s="613">
        <v>0</v>
      </c>
    </row>
    <row r="822" spans="1:21" ht="14.4" customHeight="1" x14ac:dyDescent="0.3">
      <c r="A822" s="566">
        <v>50</v>
      </c>
      <c r="B822" s="567" t="s">
        <v>524</v>
      </c>
      <c r="C822" s="567">
        <v>89301502</v>
      </c>
      <c r="D822" s="629" t="s">
        <v>3086</v>
      </c>
      <c r="E822" s="630" t="s">
        <v>1981</v>
      </c>
      <c r="F822" s="567" t="s">
        <v>1961</v>
      </c>
      <c r="G822" s="567" t="s">
        <v>2118</v>
      </c>
      <c r="H822" s="567" t="s">
        <v>523</v>
      </c>
      <c r="I822" s="567" t="s">
        <v>2119</v>
      </c>
      <c r="J822" s="567" t="s">
        <v>736</v>
      </c>
      <c r="K822" s="567" t="s">
        <v>584</v>
      </c>
      <c r="L822" s="568">
        <v>60.97</v>
      </c>
      <c r="M822" s="568">
        <v>60.97</v>
      </c>
      <c r="N822" s="567">
        <v>1</v>
      </c>
      <c r="O822" s="631">
        <v>1</v>
      </c>
      <c r="P822" s="568">
        <v>60.97</v>
      </c>
      <c r="Q822" s="583">
        <v>1</v>
      </c>
      <c r="R822" s="567">
        <v>1</v>
      </c>
      <c r="S822" s="583">
        <v>1</v>
      </c>
      <c r="T822" s="631">
        <v>1</v>
      </c>
      <c r="U822" s="613">
        <v>1</v>
      </c>
    </row>
    <row r="823" spans="1:21" ht="14.4" customHeight="1" x14ac:dyDescent="0.3">
      <c r="A823" s="566">
        <v>50</v>
      </c>
      <c r="B823" s="567" t="s">
        <v>524</v>
      </c>
      <c r="C823" s="567">
        <v>89301502</v>
      </c>
      <c r="D823" s="629" t="s">
        <v>3086</v>
      </c>
      <c r="E823" s="630" t="s">
        <v>1981</v>
      </c>
      <c r="F823" s="567" t="s">
        <v>1961</v>
      </c>
      <c r="G823" s="567" t="s">
        <v>2118</v>
      </c>
      <c r="H823" s="567" t="s">
        <v>523</v>
      </c>
      <c r="I823" s="567" t="s">
        <v>2210</v>
      </c>
      <c r="J823" s="567" t="s">
        <v>736</v>
      </c>
      <c r="K823" s="567" t="s">
        <v>2211</v>
      </c>
      <c r="L823" s="568">
        <v>0</v>
      </c>
      <c r="M823" s="568">
        <v>0</v>
      </c>
      <c r="N823" s="567">
        <v>1</v>
      </c>
      <c r="O823" s="631">
        <v>0.5</v>
      </c>
      <c r="P823" s="568"/>
      <c r="Q823" s="583"/>
      <c r="R823" s="567"/>
      <c r="S823" s="583">
        <v>0</v>
      </c>
      <c r="T823" s="631"/>
      <c r="U823" s="613">
        <v>0</v>
      </c>
    </row>
    <row r="824" spans="1:21" ht="14.4" customHeight="1" x14ac:dyDescent="0.3">
      <c r="A824" s="566">
        <v>50</v>
      </c>
      <c r="B824" s="567" t="s">
        <v>524</v>
      </c>
      <c r="C824" s="567">
        <v>89301502</v>
      </c>
      <c r="D824" s="629" t="s">
        <v>3086</v>
      </c>
      <c r="E824" s="630" t="s">
        <v>1981</v>
      </c>
      <c r="F824" s="567" t="s">
        <v>1961</v>
      </c>
      <c r="G824" s="567" t="s">
        <v>3058</v>
      </c>
      <c r="H824" s="567" t="s">
        <v>523</v>
      </c>
      <c r="I824" s="567" t="s">
        <v>3059</v>
      </c>
      <c r="J824" s="567" t="s">
        <v>3060</v>
      </c>
      <c r="K824" s="567" t="s">
        <v>2548</v>
      </c>
      <c r="L824" s="568">
        <v>26.26</v>
      </c>
      <c r="M824" s="568">
        <v>26.26</v>
      </c>
      <c r="N824" s="567">
        <v>1</v>
      </c>
      <c r="O824" s="631">
        <v>1</v>
      </c>
      <c r="P824" s="568">
        <v>26.26</v>
      </c>
      <c r="Q824" s="583">
        <v>1</v>
      </c>
      <c r="R824" s="567">
        <v>1</v>
      </c>
      <c r="S824" s="583">
        <v>1</v>
      </c>
      <c r="T824" s="631">
        <v>1</v>
      </c>
      <c r="U824" s="613">
        <v>1</v>
      </c>
    </row>
    <row r="825" spans="1:21" ht="14.4" customHeight="1" x14ac:dyDescent="0.3">
      <c r="A825" s="566">
        <v>50</v>
      </c>
      <c r="B825" s="567" t="s">
        <v>524</v>
      </c>
      <c r="C825" s="567">
        <v>89301502</v>
      </c>
      <c r="D825" s="629" t="s">
        <v>3086</v>
      </c>
      <c r="E825" s="630" t="s">
        <v>1981</v>
      </c>
      <c r="F825" s="567" t="s">
        <v>1961</v>
      </c>
      <c r="G825" s="567" t="s">
        <v>2166</v>
      </c>
      <c r="H825" s="567" t="s">
        <v>523</v>
      </c>
      <c r="I825" s="567" t="s">
        <v>3061</v>
      </c>
      <c r="J825" s="567" t="s">
        <v>814</v>
      </c>
      <c r="K825" s="567" t="s">
        <v>815</v>
      </c>
      <c r="L825" s="568">
        <v>108.71</v>
      </c>
      <c r="M825" s="568">
        <v>326.13</v>
      </c>
      <c r="N825" s="567">
        <v>3</v>
      </c>
      <c r="O825" s="631">
        <v>0.5</v>
      </c>
      <c r="P825" s="568"/>
      <c r="Q825" s="583">
        <v>0</v>
      </c>
      <c r="R825" s="567"/>
      <c r="S825" s="583">
        <v>0</v>
      </c>
      <c r="T825" s="631"/>
      <c r="U825" s="613">
        <v>0</v>
      </c>
    </row>
    <row r="826" spans="1:21" ht="14.4" customHeight="1" x14ac:dyDescent="0.3">
      <c r="A826" s="566">
        <v>50</v>
      </c>
      <c r="B826" s="567" t="s">
        <v>524</v>
      </c>
      <c r="C826" s="567">
        <v>89301502</v>
      </c>
      <c r="D826" s="629" t="s">
        <v>3086</v>
      </c>
      <c r="E826" s="630" t="s">
        <v>1981</v>
      </c>
      <c r="F826" s="567" t="s">
        <v>1961</v>
      </c>
      <c r="G826" s="567" t="s">
        <v>2166</v>
      </c>
      <c r="H826" s="567" t="s">
        <v>523</v>
      </c>
      <c r="I826" s="567" t="s">
        <v>2324</v>
      </c>
      <c r="J826" s="567" t="s">
        <v>812</v>
      </c>
      <c r="K826" s="567" t="s">
        <v>813</v>
      </c>
      <c r="L826" s="568">
        <v>69.3</v>
      </c>
      <c r="M826" s="568">
        <v>207.89999999999998</v>
      </c>
      <c r="N826" s="567">
        <v>3</v>
      </c>
      <c r="O826" s="631">
        <v>0.5</v>
      </c>
      <c r="P826" s="568"/>
      <c r="Q826" s="583">
        <v>0</v>
      </c>
      <c r="R826" s="567"/>
      <c r="S826" s="583">
        <v>0</v>
      </c>
      <c r="T826" s="631"/>
      <c r="U826" s="613">
        <v>0</v>
      </c>
    </row>
    <row r="827" spans="1:21" ht="14.4" customHeight="1" x14ac:dyDescent="0.3">
      <c r="A827" s="566">
        <v>50</v>
      </c>
      <c r="B827" s="567" t="s">
        <v>524</v>
      </c>
      <c r="C827" s="567">
        <v>89301502</v>
      </c>
      <c r="D827" s="629" t="s">
        <v>3086</v>
      </c>
      <c r="E827" s="630" t="s">
        <v>1981</v>
      </c>
      <c r="F827" s="567" t="s">
        <v>1961</v>
      </c>
      <c r="G827" s="567" t="s">
        <v>2166</v>
      </c>
      <c r="H827" s="567" t="s">
        <v>523</v>
      </c>
      <c r="I827" s="567" t="s">
        <v>3062</v>
      </c>
      <c r="J827" s="567" t="s">
        <v>812</v>
      </c>
      <c r="K827" s="567" t="s">
        <v>3063</v>
      </c>
      <c r="L827" s="568">
        <v>0</v>
      </c>
      <c r="M827" s="568">
        <v>0</v>
      </c>
      <c r="N827" s="567">
        <v>5</v>
      </c>
      <c r="O827" s="631">
        <v>3.5</v>
      </c>
      <c r="P827" s="568">
        <v>0</v>
      </c>
      <c r="Q827" s="583"/>
      <c r="R827" s="567">
        <v>1</v>
      </c>
      <c r="S827" s="583">
        <v>0.2</v>
      </c>
      <c r="T827" s="631">
        <v>1</v>
      </c>
      <c r="U827" s="613">
        <v>0.2857142857142857</v>
      </c>
    </row>
    <row r="828" spans="1:21" ht="14.4" customHeight="1" x14ac:dyDescent="0.3">
      <c r="A828" s="566">
        <v>50</v>
      </c>
      <c r="B828" s="567" t="s">
        <v>524</v>
      </c>
      <c r="C828" s="567">
        <v>89301502</v>
      </c>
      <c r="D828" s="629" t="s">
        <v>3086</v>
      </c>
      <c r="E828" s="630" t="s">
        <v>1981</v>
      </c>
      <c r="F828" s="567" t="s">
        <v>1961</v>
      </c>
      <c r="G828" s="567" t="s">
        <v>2166</v>
      </c>
      <c r="H828" s="567" t="s">
        <v>523</v>
      </c>
      <c r="I828" s="567" t="s">
        <v>3064</v>
      </c>
      <c r="J828" s="567" t="s">
        <v>814</v>
      </c>
      <c r="K828" s="567" t="s">
        <v>815</v>
      </c>
      <c r="L828" s="568">
        <v>108.71</v>
      </c>
      <c r="M828" s="568">
        <v>217.42</v>
      </c>
      <c r="N828" s="567">
        <v>2</v>
      </c>
      <c r="O828" s="631">
        <v>1</v>
      </c>
      <c r="P828" s="568"/>
      <c r="Q828" s="583">
        <v>0</v>
      </c>
      <c r="R828" s="567"/>
      <c r="S828" s="583">
        <v>0</v>
      </c>
      <c r="T828" s="631"/>
      <c r="U828" s="613">
        <v>0</v>
      </c>
    </row>
    <row r="829" spans="1:21" ht="14.4" customHeight="1" x14ac:dyDescent="0.3">
      <c r="A829" s="566">
        <v>50</v>
      </c>
      <c r="B829" s="567" t="s">
        <v>524</v>
      </c>
      <c r="C829" s="567">
        <v>89301502</v>
      </c>
      <c r="D829" s="629" t="s">
        <v>3086</v>
      </c>
      <c r="E829" s="630" t="s">
        <v>1981</v>
      </c>
      <c r="F829" s="567" t="s">
        <v>1961</v>
      </c>
      <c r="G829" s="567" t="s">
        <v>3065</v>
      </c>
      <c r="H829" s="567" t="s">
        <v>523</v>
      </c>
      <c r="I829" s="567" t="s">
        <v>3066</v>
      </c>
      <c r="J829" s="567" t="s">
        <v>3067</v>
      </c>
      <c r="K829" s="567" t="s">
        <v>3068</v>
      </c>
      <c r="L829" s="568">
        <v>0</v>
      </c>
      <c r="M829" s="568">
        <v>0</v>
      </c>
      <c r="N829" s="567">
        <v>2</v>
      </c>
      <c r="O829" s="631">
        <v>1</v>
      </c>
      <c r="P829" s="568"/>
      <c r="Q829" s="583"/>
      <c r="R829" s="567"/>
      <c r="S829" s="583">
        <v>0</v>
      </c>
      <c r="T829" s="631"/>
      <c r="U829" s="613">
        <v>0</v>
      </c>
    </row>
    <row r="830" spans="1:21" ht="14.4" customHeight="1" x14ac:dyDescent="0.3">
      <c r="A830" s="566">
        <v>50</v>
      </c>
      <c r="B830" s="567" t="s">
        <v>524</v>
      </c>
      <c r="C830" s="567">
        <v>89301502</v>
      </c>
      <c r="D830" s="629" t="s">
        <v>3086</v>
      </c>
      <c r="E830" s="630" t="s">
        <v>1981</v>
      </c>
      <c r="F830" s="567" t="s">
        <v>1961</v>
      </c>
      <c r="G830" s="567" t="s">
        <v>2847</v>
      </c>
      <c r="H830" s="567" t="s">
        <v>523</v>
      </c>
      <c r="I830" s="567" t="s">
        <v>3069</v>
      </c>
      <c r="J830" s="567" t="s">
        <v>2849</v>
      </c>
      <c r="K830" s="567" t="s">
        <v>3070</v>
      </c>
      <c r="L830" s="568">
        <v>0</v>
      </c>
      <c r="M830" s="568">
        <v>0</v>
      </c>
      <c r="N830" s="567">
        <v>1</v>
      </c>
      <c r="O830" s="631">
        <v>0.5</v>
      </c>
      <c r="P830" s="568"/>
      <c r="Q830" s="583"/>
      <c r="R830" s="567"/>
      <c r="S830" s="583">
        <v>0</v>
      </c>
      <c r="T830" s="631"/>
      <c r="U830" s="613">
        <v>0</v>
      </c>
    </row>
    <row r="831" spans="1:21" ht="14.4" customHeight="1" x14ac:dyDescent="0.3">
      <c r="A831" s="566">
        <v>50</v>
      </c>
      <c r="B831" s="567" t="s">
        <v>524</v>
      </c>
      <c r="C831" s="567">
        <v>89301502</v>
      </c>
      <c r="D831" s="629" t="s">
        <v>3086</v>
      </c>
      <c r="E831" s="630" t="s">
        <v>1981</v>
      </c>
      <c r="F831" s="567" t="s">
        <v>1961</v>
      </c>
      <c r="G831" s="567" t="s">
        <v>2847</v>
      </c>
      <c r="H831" s="567" t="s">
        <v>984</v>
      </c>
      <c r="I831" s="567" t="s">
        <v>3071</v>
      </c>
      <c r="J831" s="567" t="s">
        <v>3072</v>
      </c>
      <c r="K831" s="567" t="s">
        <v>3073</v>
      </c>
      <c r="L831" s="568">
        <v>388.86</v>
      </c>
      <c r="M831" s="568">
        <v>777.72</v>
      </c>
      <c r="N831" s="567">
        <v>2</v>
      </c>
      <c r="O831" s="631">
        <v>2</v>
      </c>
      <c r="P831" s="568">
        <v>388.86</v>
      </c>
      <c r="Q831" s="583">
        <v>0.5</v>
      </c>
      <c r="R831" s="567">
        <v>1</v>
      </c>
      <c r="S831" s="583">
        <v>0.5</v>
      </c>
      <c r="T831" s="631">
        <v>1</v>
      </c>
      <c r="U831" s="613">
        <v>0.5</v>
      </c>
    </row>
    <row r="832" spans="1:21" ht="14.4" customHeight="1" x14ac:dyDescent="0.3">
      <c r="A832" s="566">
        <v>50</v>
      </c>
      <c r="B832" s="567" t="s">
        <v>524</v>
      </c>
      <c r="C832" s="567">
        <v>89301502</v>
      </c>
      <c r="D832" s="629" t="s">
        <v>3086</v>
      </c>
      <c r="E832" s="630" t="s">
        <v>1981</v>
      </c>
      <c r="F832" s="567" t="s">
        <v>1961</v>
      </c>
      <c r="G832" s="567" t="s">
        <v>2847</v>
      </c>
      <c r="H832" s="567" t="s">
        <v>523</v>
      </c>
      <c r="I832" s="567" t="s">
        <v>2854</v>
      </c>
      <c r="J832" s="567" t="s">
        <v>2852</v>
      </c>
      <c r="K832" s="567" t="s">
        <v>2850</v>
      </c>
      <c r="L832" s="568">
        <v>388.86</v>
      </c>
      <c r="M832" s="568">
        <v>777.72</v>
      </c>
      <c r="N832" s="567">
        <v>2</v>
      </c>
      <c r="O832" s="631">
        <v>1.5</v>
      </c>
      <c r="P832" s="568">
        <v>388.86</v>
      </c>
      <c r="Q832" s="583">
        <v>0.5</v>
      </c>
      <c r="R832" s="567">
        <v>1</v>
      </c>
      <c r="S832" s="583">
        <v>0.5</v>
      </c>
      <c r="T832" s="631">
        <v>1</v>
      </c>
      <c r="U832" s="613">
        <v>0.66666666666666663</v>
      </c>
    </row>
    <row r="833" spans="1:21" ht="14.4" customHeight="1" x14ac:dyDescent="0.3">
      <c r="A833" s="566">
        <v>50</v>
      </c>
      <c r="B833" s="567" t="s">
        <v>524</v>
      </c>
      <c r="C833" s="567">
        <v>89301502</v>
      </c>
      <c r="D833" s="629" t="s">
        <v>3086</v>
      </c>
      <c r="E833" s="630" t="s">
        <v>1981</v>
      </c>
      <c r="F833" s="567" t="s">
        <v>1961</v>
      </c>
      <c r="G833" s="567" t="s">
        <v>2073</v>
      </c>
      <c r="H833" s="567" t="s">
        <v>984</v>
      </c>
      <c r="I833" s="567" t="s">
        <v>3074</v>
      </c>
      <c r="J833" s="567" t="s">
        <v>1065</v>
      </c>
      <c r="K833" s="567" t="s">
        <v>587</v>
      </c>
      <c r="L833" s="568">
        <v>66.02</v>
      </c>
      <c r="M833" s="568">
        <v>66.02</v>
      </c>
      <c r="N833" s="567">
        <v>1</v>
      </c>
      <c r="O833" s="631">
        <v>1</v>
      </c>
      <c r="P833" s="568">
        <v>66.02</v>
      </c>
      <c r="Q833" s="583">
        <v>1</v>
      </c>
      <c r="R833" s="567">
        <v>1</v>
      </c>
      <c r="S833" s="583">
        <v>1</v>
      </c>
      <c r="T833" s="631">
        <v>1</v>
      </c>
      <c r="U833" s="613">
        <v>1</v>
      </c>
    </row>
    <row r="834" spans="1:21" ht="14.4" customHeight="1" x14ac:dyDescent="0.3">
      <c r="A834" s="566">
        <v>50</v>
      </c>
      <c r="B834" s="567" t="s">
        <v>524</v>
      </c>
      <c r="C834" s="567">
        <v>89301502</v>
      </c>
      <c r="D834" s="629" t="s">
        <v>3086</v>
      </c>
      <c r="E834" s="630" t="s">
        <v>1981</v>
      </c>
      <c r="F834" s="567" t="s">
        <v>1961</v>
      </c>
      <c r="G834" s="567" t="s">
        <v>2073</v>
      </c>
      <c r="H834" s="567" t="s">
        <v>984</v>
      </c>
      <c r="I834" s="567" t="s">
        <v>2503</v>
      </c>
      <c r="J834" s="567" t="s">
        <v>2075</v>
      </c>
      <c r="K834" s="567" t="s">
        <v>1095</v>
      </c>
      <c r="L834" s="568">
        <v>193.14</v>
      </c>
      <c r="M834" s="568">
        <v>965.69999999999993</v>
      </c>
      <c r="N834" s="567">
        <v>5</v>
      </c>
      <c r="O834" s="631">
        <v>3</v>
      </c>
      <c r="P834" s="568"/>
      <c r="Q834" s="583">
        <v>0</v>
      </c>
      <c r="R834" s="567"/>
      <c r="S834" s="583">
        <v>0</v>
      </c>
      <c r="T834" s="631"/>
      <c r="U834" s="613">
        <v>0</v>
      </c>
    </row>
    <row r="835" spans="1:21" ht="14.4" customHeight="1" x14ac:dyDescent="0.3">
      <c r="A835" s="566">
        <v>50</v>
      </c>
      <c r="B835" s="567" t="s">
        <v>524</v>
      </c>
      <c r="C835" s="567">
        <v>89301502</v>
      </c>
      <c r="D835" s="629" t="s">
        <v>3086</v>
      </c>
      <c r="E835" s="630" t="s">
        <v>1981</v>
      </c>
      <c r="F835" s="567" t="s">
        <v>1961</v>
      </c>
      <c r="G835" s="567" t="s">
        <v>2591</v>
      </c>
      <c r="H835" s="567" t="s">
        <v>523</v>
      </c>
      <c r="I835" s="567" t="s">
        <v>2856</v>
      </c>
      <c r="J835" s="567" t="s">
        <v>2857</v>
      </c>
      <c r="K835" s="567" t="s">
        <v>2858</v>
      </c>
      <c r="L835" s="568">
        <v>0</v>
      </c>
      <c r="M835" s="568">
        <v>0</v>
      </c>
      <c r="N835" s="567">
        <v>2</v>
      </c>
      <c r="O835" s="631">
        <v>1.5</v>
      </c>
      <c r="P835" s="568"/>
      <c r="Q835" s="583"/>
      <c r="R835" s="567"/>
      <c r="S835" s="583">
        <v>0</v>
      </c>
      <c r="T835" s="631"/>
      <c r="U835" s="613">
        <v>0</v>
      </c>
    </row>
    <row r="836" spans="1:21" ht="14.4" customHeight="1" x14ac:dyDescent="0.3">
      <c r="A836" s="566">
        <v>50</v>
      </c>
      <c r="B836" s="567" t="s">
        <v>524</v>
      </c>
      <c r="C836" s="567">
        <v>89301502</v>
      </c>
      <c r="D836" s="629" t="s">
        <v>3086</v>
      </c>
      <c r="E836" s="630" t="s">
        <v>1981</v>
      </c>
      <c r="F836" s="567" t="s">
        <v>1962</v>
      </c>
      <c r="G836" s="567" t="s">
        <v>2129</v>
      </c>
      <c r="H836" s="567" t="s">
        <v>523</v>
      </c>
      <c r="I836" s="567" t="s">
        <v>3075</v>
      </c>
      <c r="J836" s="567" t="s">
        <v>2131</v>
      </c>
      <c r="K836" s="567"/>
      <c r="L836" s="568">
        <v>0</v>
      </c>
      <c r="M836" s="568">
        <v>0</v>
      </c>
      <c r="N836" s="567">
        <v>1</v>
      </c>
      <c r="O836" s="631">
        <v>1</v>
      </c>
      <c r="P836" s="568"/>
      <c r="Q836" s="583"/>
      <c r="R836" s="567"/>
      <c r="S836" s="583">
        <v>0</v>
      </c>
      <c r="T836" s="631"/>
      <c r="U836" s="613">
        <v>0</v>
      </c>
    </row>
    <row r="837" spans="1:21" ht="14.4" customHeight="1" x14ac:dyDescent="0.3">
      <c r="A837" s="566">
        <v>50</v>
      </c>
      <c r="B837" s="567" t="s">
        <v>524</v>
      </c>
      <c r="C837" s="567">
        <v>89301502</v>
      </c>
      <c r="D837" s="629" t="s">
        <v>3086</v>
      </c>
      <c r="E837" s="630" t="s">
        <v>1981</v>
      </c>
      <c r="F837" s="567" t="s">
        <v>1962</v>
      </c>
      <c r="G837" s="567" t="s">
        <v>2129</v>
      </c>
      <c r="H837" s="567" t="s">
        <v>523</v>
      </c>
      <c r="I837" s="567" t="s">
        <v>3076</v>
      </c>
      <c r="J837" s="567" t="s">
        <v>2131</v>
      </c>
      <c r="K837" s="567"/>
      <c r="L837" s="568">
        <v>0</v>
      </c>
      <c r="M837" s="568">
        <v>0</v>
      </c>
      <c r="N837" s="567">
        <v>1</v>
      </c>
      <c r="O837" s="631">
        <v>1</v>
      </c>
      <c r="P837" s="568">
        <v>0</v>
      </c>
      <c r="Q837" s="583"/>
      <c r="R837" s="567">
        <v>1</v>
      </c>
      <c r="S837" s="583">
        <v>1</v>
      </c>
      <c r="T837" s="631">
        <v>1</v>
      </c>
      <c r="U837" s="613">
        <v>1</v>
      </c>
    </row>
    <row r="838" spans="1:21" ht="14.4" customHeight="1" x14ac:dyDescent="0.3">
      <c r="A838" s="566">
        <v>50</v>
      </c>
      <c r="B838" s="567" t="s">
        <v>524</v>
      </c>
      <c r="C838" s="567">
        <v>89301502</v>
      </c>
      <c r="D838" s="629" t="s">
        <v>3086</v>
      </c>
      <c r="E838" s="630" t="s">
        <v>1981</v>
      </c>
      <c r="F838" s="567" t="s">
        <v>1962</v>
      </c>
      <c r="G838" s="567" t="s">
        <v>2129</v>
      </c>
      <c r="H838" s="567" t="s">
        <v>523</v>
      </c>
      <c r="I838" s="567" t="s">
        <v>3077</v>
      </c>
      <c r="J838" s="567" t="s">
        <v>2131</v>
      </c>
      <c r="K838" s="567"/>
      <c r="L838" s="568">
        <v>0</v>
      </c>
      <c r="M838" s="568">
        <v>0</v>
      </c>
      <c r="N838" s="567">
        <v>1</v>
      </c>
      <c r="O838" s="631">
        <v>1</v>
      </c>
      <c r="P838" s="568">
        <v>0</v>
      </c>
      <c r="Q838" s="583"/>
      <c r="R838" s="567">
        <v>1</v>
      </c>
      <c r="S838" s="583">
        <v>1</v>
      </c>
      <c r="T838" s="631">
        <v>1</v>
      </c>
      <c r="U838" s="613">
        <v>1</v>
      </c>
    </row>
    <row r="839" spans="1:21" ht="14.4" customHeight="1" x14ac:dyDescent="0.3">
      <c r="A839" s="566">
        <v>50</v>
      </c>
      <c r="B839" s="567" t="s">
        <v>524</v>
      </c>
      <c r="C839" s="567">
        <v>89301502</v>
      </c>
      <c r="D839" s="629" t="s">
        <v>3086</v>
      </c>
      <c r="E839" s="630" t="s">
        <v>1981</v>
      </c>
      <c r="F839" s="567" t="s">
        <v>1963</v>
      </c>
      <c r="G839" s="567" t="s">
        <v>2504</v>
      </c>
      <c r="H839" s="567" t="s">
        <v>523</v>
      </c>
      <c r="I839" s="567" t="s">
        <v>3078</v>
      </c>
      <c r="J839" s="567" t="s">
        <v>3079</v>
      </c>
      <c r="K839" s="567" t="s">
        <v>3080</v>
      </c>
      <c r="L839" s="568">
        <v>525</v>
      </c>
      <c r="M839" s="568">
        <v>525</v>
      </c>
      <c r="N839" s="567">
        <v>1</v>
      </c>
      <c r="O839" s="631">
        <v>1</v>
      </c>
      <c r="P839" s="568">
        <v>525</v>
      </c>
      <c r="Q839" s="583">
        <v>1</v>
      </c>
      <c r="R839" s="567">
        <v>1</v>
      </c>
      <c r="S839" s="583">
        <v>1</v>
      </c>
      <c r="T839" s="631">
        <v>1</v>
      </c>
      <c r="U839" s="613">
        <v>1</v>
      </c>
    </row>
    <row r="840" spans="1:21" ht="14.4" customHeight="1" x14ac:dyDescent="0.3">
      <c r="A840" s="566">
        <v>50</v>
      </c>
      <c r="B840" s="567" t="s">
        <v>524</v>
      </c>
      <c r="C840" s="567">
        <v>89301502</v>
      </c>
      <c r="D840" s="629" t="s">
        <v>3086</v>
      </c>
      <c r="E840" s="630" t="s">
        <v>1981</v>
      </c>
      <c r="F840" s="567" t="s">
        <v>1963</v>
      </c>
      <c r="G840" s="567" t="s">
        <v>2504</v>
      </c>
      <c r="H840" s="567" t="s">
        <v>523</v>
      </c>
      <c r="I840" s="567" t="s">
        <v>2505</v>
      </c>
      <c r="J840" s="567" t="s">
        <v>2506</v>
      </c>
      <c r="K840" s="567" t="s">
        <v>2507</v>
      </c>
      <c r="L840" s="568">
        <v>410</v>
      </c>
      <c r="M840" s="568">
        <v>410</v>
      </c>
      <c r="N840" s="567">
        <v>1</v>
      </c>
      <c r="O840" s="631">
        <v>1</v>
      </c>
      <c r="P840" s="568"/>
      <c r="Q840" s="583">
        <v>0</v>
      </c>
      <c r="R840" s="567"/>
      <c r="S840" s="583">
        <v>0</v>
      </c>
      <c r="T840" s="631"/>
      <c r="U840" s="613">
        <v>0</v>
      </c>
    </row>
    <row r="841" spans="1:21" ht="14.4" customHeight="1" x14ac:dyDescent="0.3">
      <c r="A841" s="566">
        <v>50</v>
      </c>
      <c r="B841" s="567" t="s">
        <v>524</v>
      </c>
      <c r="C841" s="567">
        <v>89301502</v>
      </c>
      <c r="D841" s="629" t="s">
        <v>3086</v>
      </c>
      <c r="E841" s="630" t="s">
        <v>1981</v>
      </c>
      <c r="F841" s="567" t="s">
        <v>1963</v>
      </c>
      <c r="G841" s="567" t="s">
        <v>2504</v>
      </c>
      <c r="H841" s="567" t="s">
        <v>523</v>
      </c>
      <c r="I841" s="567" t="s">
        <v>3081</v>
      </c>
      <c r="J841" s="567" t="s">
        <v>2509</v>
      </c>
      <c r="K841" s="567" t="s">
        <v>3082</v>
      </c>
      <c r="L841" s="568">
        <v>600</v>
      </c>
      <c r="M841" s="568">
        <v>600</v>
      </c>
      <c r="N841" s="567">
        <v>1</v>
      </c>
      <c r="O841" s="631">
        <v>1</v>
      </c>
      <c r="P841" s="568">
        <v>600</v>
      </c>
      <c r="Q841" s="583">
        <v>1</v>
      </c>
      <c r="R841" s="567">
        <v>1</v>
      </c>
      <c r="S841" s="583">
        <v>1</v>
      </c>
      <c r="T841" s="631">
        <v>1</v>
      </c>
      <c r="U841" s="613">
        <v>1</v>
      </c>
    </row>
    <row r="842" spans="1:21" ht="14.4" customHeight="1" x14ac:dyDescent="0.3">
      <c r="A842" s="566">
        <v>50</v>
      </c>
      <c r="B842" s="567" t="s">
        <v>524</v>
      </c>
      <c r="C842" s="567">
        <v>89301502</v>
      </c>
      <c r="D842" s="629" t="s">
        <v>3086</v>
      </c>
      <c r="E842" s="630" t="s">
        <v>1981</v>
      </c>
      <c r="F842" s="567" t="s">
        <v>1963</v>
      </c>
      <c r="G842" s="567" t="s">
        <v>2504</v>
      </c>
      <c r="H842" s="567" t="s">
        <v>523</v>
      </c>
      <c r="I842" s="567" t="s">
        <v>3083</v>
      </c>
      <c r="J842" s="567" t="s">
        <v>2509</v>
      </c>
      <c r="K842" s="567" t="s">
        <v>3084</v>
      </c>
      <c r="L842" s="568">
        <v>566</v>
      </c>
      <c r="M842" s="568">
        <v>566</v>
      </c>
      <c r="N842" s="567">
        <v>1</v>
      </c>
      <c r="O842" s="631">
        <v>1</v>
      </c>
      <c r="P842" s="568"/>
      <c r="Q842" s="583">
        <v>0</v>
      </c>
      <c r="R842" s="567"/>
      <c r="S842" s="583">
        <v>0</v>
      </c>
      <c r="T842" s="631"/>
      <c r="U842" s="613">
        <v>0</v>
      </c>
    </row>
    <row r="843" spans="1:21" ht="14.4" customHeight="1" x14ac:dyDescent="0.3">
      <c r="A843" s="566">
        <v>50</v>
      </c>
      <c r="B843" s="567" t="s">
        <v>524</v>
      </c>
      <c r="C843" s="567">
        <v>89301502</v>
      </c>
      <c r="D843" s="629" t="s">
        <v>3086</v>
      </c>
      <c r="E843" s="630" t="s">
        <v>1981</v>
      </c>
      <c r="F843" s="567" t="s">
        <v>1963</v>
      </c>
      <c r="G843" s="567" t="s">
        <v>2511</v>
      </c>
      <c r="H843" s="567" t="s">
        <v>523</v>
      </c>
      <c r="I843" s="567" t="s">
        <v>2512</v>
      </c>
      <c r="J843" s="567" t="s">
        <v>2513</v>
      </c>
      <c r="K843" s="567" t="s">
        <v>2514</v>
      </c>
      <c r="L843" s="568">
        <v>38.97</v>
      </c>
      <c r="M843" s="568">
        <v>4052.8800000000019</v>
      </c>
      <c r="N843" s="567">
        <v>104</v>
      </c>
      <c r="O843" s="631">
        <v>26</v>
      </c>
      <c r="P843" s="568">
        <v>3741.1200000000017</v>
      </c>
      <c r="Q843" s="583">
        <v>0.92307692307692302</v>
      </c>
      <c r="R843" s="567">
        <v>96</v>
      </c>
      <c r="S843" s="583">
        <v>0.92307692307692313</v>
      </c>
      <c r="T843" s="631">
        <v>24</v>
      </c>
      <c r="U843" s="613">
        <v>0.92307692307692313</v>
      </c>
    </row>
    <row r="844" spans="1:21" ht="14.4" customHeight="1" x14ac:dyDescent="0.3">
      <c r="A844" s="566">
        <v>50</v>
      </c>
      <c r="B844" s="567" t="s">
        <v>524</v>
      </c>
      <c r="C844" s="567">
        <v>89301502</v>
      </c>
      <c r="D844" s="629" t="s">
        <v>3086</v>
      </c>
      <c r="E844" s="630" t="s">
        <v>1981</v>
      </c>
      <c r="F844" s="567" t="s">
        <v>1963</v>
      </c>
      <c r="G844" s="567" t="s">
        <v>2515</v>
      </c>
      <c r="H844" s="567" t="s">
        <v>523</v>
      </c>
      <c r="I844" s="567" t="s">
        <v>2516</v>
      </c>
      <c r="J844" s="567" t="s">
        <v>2517</v>
      </c>
      <c r="K844" s="567" t="s">
        <v>2518</v>
      </c>
      <c r="L844" s="568">
        <v>378.48</v>
      </c>
      <c r="M844" s="568">
        <v>1513.92</v>
      </c>
      <c r="N844" s="567">
        <v>4</v>
      </c>
      <c r="O844" s="631">
        <v>4</v>
      </c>
      <c r="P844" s="568">
        <v>1513.92</v>
      </c>
      <c r="Q844" s="583">
        <v>1</v>
      </c>
      <c r="R844" s="567">
        <v>4</v>
      </c>
      <c r="S844" s="583">
        <v>1</v>
      </c>
      <c r="T844" s="631">
        <v>4</v>
      </c>
      <c r="U844" s="613">
        <v>1</v>
      </c>
    </row>
    <row r="845" spans="1:21" ht="14.4" customHeight="1" thickBot="1" x14ac:dyDescent="0.35">
      <c r="A845" s="572">
        <v>50</v>
      </c>
      <c r="B845" s="573" t="s">
        <v>524</v>
      </c>
      <c r="C845" s="573">
        <v>89301502</v>
      </c>
      <c r="D845" s="632" t="s">
        <v>3086</v>
      </c>
      <c r="E845" s="633" t="s">
        <v>1981</v>
      </c>
      <c r="F845" s="573" t="s">
        <v>1963</v>
      </c>
      <c r="G845" s="573" t="s">
        <v>2515</v>
      </c>
      <c r="H845" s="573" t="s">
        <v>523</v>
      </c>
      <c r="I845" s="573" t="s">
        <v>2519</v>
      </c>
      <c r="J845" s="573" t="s">
        <v>2520</v>
      </c>
      <c r="K845" s="573" t="s">
        <v>2521</v>
      </c>
      <c r="L845" s="574">
        <v>378.48</v>
      </c>
      <c r="M845" s="574">
        <v>1513.92</v>
      </c>
      <c r="N845" s="573">
        <v>4</v>
      </c>
      <c r="O845" s="634">
        <v>4</v>
      </c>
      <c r="P845" s="574">
        <v>1513.92</v>
      </c>
      <c r="Q845" s="584">
        <v>1</v>
      </c>
      <c r="R845" s="573">
        <v>4</v>
      </c>
      <c r="S845" s="584">
        <v>1</v>
      </c>
      <c r="T845" s="634">
        <v>4</v>
      </c>
      <c r="U845" s="614">
        <v>1</v>
      </c>
    </row>
  </sheetData>
  <autoFilter ref="A6:U6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8">
    <tabColor theme="0" tint="-0.249977111117893"/>
    <pageSetUpPr fitToPage="1"/>
  </sheetPr>
  <dimension ref="A1:F86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RowHeight="14.4" customHeight="1" x14ac:dyDescent="0.3"/>
  <cols>
    <col min="1" max="1" width="46.6640625" style="69" customWidth="1"/>
    <col min="2" max="2" width="10" style="98" customWidth="1"/>
    <col min="3" max="3" width="5.5546875" style="91" customWidth="1"/>
    <col min="4" max="4" width="10" style="98" customWidth="1"/>
    <col min="5" max="5" width="5.5546875" style="91" customWidth="1"/>
    <col min="6" max="6" width="10" style="98" customWidth="1"/>
    <col min="7" max="7" width="8.88671875" style="69" customWidth="1"/>
    <col min="8" max="16384" width="8.88671875" style="69"/>
  </cols>
  <sheetData>
    <row r="1" spans="1:6" ht="18.600000000000001" customHeight="1" thickBot="1" x14ac:dyDescent="0.4">
      <c r="A1" s="416" t="s">
        <v>3087</v>
      </c>
      <c r="B1" s="416"/>
      <c r="C1" s="416"/>
      <c r="D1" s="416"/>
      <c r="E1" s="416"/>
      <c r="F1" s="416"/>
    </row>
    <row r="2" spans="1:6" ht="14.4" customHeight="1" thickBot="1" x14ac:dyDescent="0.35">
      <c r="A2" s="522" t="s">
        <v>290</v>
      </c>
      <c r="B2" s="93"/>
      <c r="C2" s="94"/>
      <c r="D2" s="95"/>
      <c r="E2" s="94"/>
      <c r="F2" s="95"/>
    </row>
    <row r="3" spans="1:6" ht="14.4" customHeight="1" thickBot="1" x14ac:dyDescent="0.35">
      <c r="A3" s="352"/>
      <c r="B3" s="417" t="s">
        <v>255</v>
      </c>
      <c r="C3" s="418"/>
      <c r="D3" s="419" t="s">
        <v>254</v>
      </c>
      <c r="E3" s="418"/>
      <c r="F3" s="183" t="s">
        <v>6</v>
      </c>
    </row>
    <row r="4" spans="1:6" ht="14.4" customHeight="1" thickBot="1" x14ac:dyDescent="0.35">
      <c r="A4" s="578" t="s">
        <v>281</v>
      </c>
      <c r="B4" s="579" t="s">
        <v>17</v>
      </c>
      <c r="C4" s="580" t="s">
        <v>5</v>
      </c>
      <c r="D4" s="579" t="s">
        <v>17</v>
      </c>
      <c r="E4" s="580" t="s">
        <v>5</v>
      </c>
      <c r="F4" s="581" t="s">
        <v>17</v>
      </c>
    </row>
    <row r="5" spans="1:6" ht="14.4" customHeight="1" x14ac:dyDescent="0.3">
      <c r="A5" s="592" t="s">
        <v>1976</v>
      </c>
      <c r="B5" s="564">
        <v>31523.96</v>
      </c>
      <c r="C5" s="582">
        <v>0.19784198578277221</v>
      </c>
      <c r="D5" s="564">
        <v>127815.12</v>
      </c>
      <c r="E5" s="582">
        <v>0.80215801421722788</v>
      </c>
      <c r="F5" s="565">
        <v>159339.07999999999</v>
      </c>
    </row>
    <row r="6" spans="1:6" ht="14.4" customHeight="1" x14ac:dyDescent="0.3">
      <c r="A6" s="593" t="s">
        <v>1981</v>
      </c>
      <c r="B6" s="570">
        <v>8492.6299999999992</v>
      </c>
      <c r="C6" s="583">
        <v>0.17170030128215757</v>
      </c>
      <c r="D6" s="570">
        <v>40969.30999999999</v>
      </c>
      <c r="E6" s="583">
        <v>0.82829969871784248</v>
      </c>
      <c r="F6" s="571">
        <v>49461.939999999988</v>
      </c>
    </row>
    <row r="7" spans="1:6" ht="14.4" customHeight="1" x14ac:dyDescent="0.3">
      <c r="A7" s="593" t="s">
        <v>1972</v>
      </c>
      <c r="B7" s="570">
        <v>5163.6099999999997</v>
      </c>
      <c r="C7" s="583">
        <v>0.15410766445087837</v>
      </c>
      <c r="D7" s="570">
        <v>28342.899999999998</v>
      </c>
      <c r="E7" s="583">
        <v>0.84589233554912169</v>
      </c>
      <c r="F7" s="571">
        <v>33506.509999999995</v>
      </c>
    </row>
    <row r="8" spans="1:6" ht="14.4" customHeight="1" x14ac:dyDescent="0.3">
      <c r="A8" s="593" t="s">
        <v>1977</v>
      </c>
      <c r="B8" s="570">
        <v>514.68000000000006</v>
      </c>
      <c r="C8" s="583">
        <v>3.6038786439310758E-2</v>
      </c>
      <c r="D8" s="570">
        <v>13766.600000000002</v>
      </c>
      <c r="E8" s="583">
        <v>0.9639612135606892</v>
      </c>
      <c r="F8" s="571">
        <v>14281.280000000002</v>
      </c>
    </row>
    <row r="9" spans="1:6" ht="14.4" customHeight="1" x14ac:dyDescent="0.3">
      <c r="A9" s="593" t="s">
        <v>1978</v>
      </c>
      <c r="B9" s="570">
        <v>432.76</v>
      </c>
      <c r="C9" s="583">
        <v>4.0684021020766938E-2</v>
      </c>
      <c r="D9" s="570">
        <v>10204.34</v>
      </c>
      <c r="E9" s="583">
        <v>0.95931597897923304</v>
      </c>
      <c r="F9" s="571">
        <v>10637.1</v>
      </c>
    </row>
    <row r="10" spans="1:6" ht="14.4" customHeight="1" x14ac:dyDescent="0.3">
      <c r="A10" s="593" t="s">
        <v>1969</v>
      </c>
      <c r="B10" s="570">
        <v>4446.3999999999996</v>
      </c>
      <c r="C10" s="583">
        <v>0.3746068708817803</v>
      </c>
      <c r="D10" s="570">
        <v>7423.11</v>
      </c>
      <c r="E10" s="583">
        <v>0.62539312911821976</v>
      </c>
      <c r="F10" s="571">
        <v>11869.509999999998</v>
      </c>
    </row>
    <row r="11" spans="1:6" ht="14.4" customHeight="1" x14ac:dyDescent="0.3">
      <c r="A11" s="593" t="s">
        <v>1973</v>
      </c>
      <c r="B11" s="570">
        <v>2333.0300000000002</v>
      </c>
      <c r="C11" s="583">
        <v>0.24771216916835398</v>
      </c>
      <c r="D11" s="570">
        <v>7085.2800000000016</v>
      </c>
      <c r="E11" s="583">
        <v>0.75228783083164608</v>
      </c>
      <c r="F11" s="571">
        <v>9418.3100000000013</v>
      </c>
    </row>
    <row r="12" spans="1:6" ht="14.4" customHeight="1" x14ac:dyDescent="0.3">
      <c r="A12" s="593" t="s">
        <v>1980</v>
      </c>
      <c r="B12" s="570">
        <v>929.87999999999988</v>
      </c>
      <c r="C12" s="583">
        <v>0.11685579641847313</v>
      </c>
      <c r="D12" s="570">
        <v>7027.62</v>
      </c>
      <c r="E12" s="583">
        <v>0.8831442035815269</v>
      </c>
      <c r="F12" s="571">
        <v>7957.5</v>
      </c>
    </row>
    <row r="13" spans="1:6" ht="14.4" customHeight="1" x14ac:dyDescent="0.3">
      <c r="A13" s="593" t="s">
        <v>1974</v>
      </c>
      <c r="B13" s="570">
        <v>1764.9899999999998</v>
      </c>
      <c r="C13" s="583">
        <v>0.34795680185472866</v>
      </c>
      <c r="D13" s="570">
        <v>3307.45</v>
      </c>
      <c r="E13" s="583">
        <v>0.65204319814527134</v>
      </c>
      <c r="F13" s="571">
        <v>5072.4399999999996</v>
      </c>
    </row>
    <row r="14" spans="1:6" ht="14.4" customHeight="1" x14ac:dyDescent="0.3">
      <c r="A14" s="593" t="s">
        <v>1971</v>
      </c>
      <c r="B14" s="570">
        <v>440.15999999999997</v>
      </c>
      <c r="C14" s="583">
        <v>0.18827474699083779</v>
      </c>
      <c r="D14" s="570">
        <v>1897.6999999999998</v>
      </c>
      <c r="E14" s="583">
        <v>0.81172525300916221</v>
      </c>
      <c r="F14" s="571">
        <v>2337.8599999999997</v>
      </c>
    </row>
    <row r="15" spans="1:6" ht="14.4" customHeight="1" x14ac:dyDescent="0.3">
      <c r="A15" s="593" t="s">
        <v>1975</v>
      </c>
      <c r="B15" s="570">
        <v>0</v>
      </c>
      <c r="C15" s="583">
        <v>0</v>
      </c>
      <c r="D15" s="570">
        <v>1239.6600000000001</v>
      </c>
      <c r="E15" s="583">
        <v>1</v>
      </c>
      <c r="F15" s="571">
        <v>1239.6600000000001</v>
      </c>
    </row>
    <row r="16" spans="1:6" ht="14.4" customHeight="1" x14ac:dyDescent="0.3">
      <c r="A16" s="593" t="s">
        <v>1979</v>
      </c>
      <c r="B16" s="570">
        <v>576.56999999999994</v>
      </c>
      <c r="C16" s="583">
        <v>0.36093600345555044</v>
      </c>
      <c r="D16" s="570">
        <v>1020.8600000000001</v>
      </c>
      <c r="E16" s="583">
        <v>0.63906399654444956</v>
      </c>
      <c r="F16" s="571">
        <v>1597.43</v>
      </c>
    </row>
    <row r="17" spans="1:6" ht="14.4" customHeight="1" thickBot="1" x14ac:dyDescent="0.35">
      <c r="A17" s="594" t="s">
        <v>1970</v>
      </c>
      <c r="B17" s="585">
        <v>222.25</v>
      </c>
      <c r="C17" s="586">
        <v>1</v>
      </c>
      <c r="D17" s="585"/>
      <c r="E17" s="586">
        <v>0</v>
      </c>
      <c r="F17" s="587">
        <v>222.25</v>
      </c>
    </row>
    <row r="18" spans="1:6" ht="14.4" customHeight="1" thickBot="1" x14ac:dyDescent="0.35">
      <c r="A18" s="588" t="s">
        <v>6</v>
      </c>
      <c r="B18" s="589">
        <v>56840.919999999991</v>
      </c>
      <c r="C18" s="590">
        <v>0.18518524431106223</v>
      </c>
      <c r="D18" s="589">
        <v>250099.94999999998</v>
      </c>
      <c r="E18" s="590">
        <v>0.81481475568893769</v>
      </c>
      <c r="F18" s="591">
        <v>306940.87</v>
      </c>
    </row>
    <row r="19" spans="1:6" ht="14.4" customHeight="1" thickBot="1" x14ac:dyDescent="0.35"/>
    <row r="20" spans="1:6" ht="14.4" customHeight="1" x14ac:dyDescent="0.3">
      <c r="A20" s="592" t="s">
        <v>1515</v>
      </c>
      <c r="B20" s="564">
        <v>6417.369999999999</v>
      </c>
      <c r="C20" s="582">
        <v>0.13308324720161788</v>
      </c>
      <c r="D20" s="564">
        <v>41803.35</v>
      </c>
      <c r="E20" s="582">
        <v>0.8669167527983821</v>
      </c>
      <c r="F20" s="565">
        <v>48220.72</v>
      </c>
    </row>
    <row r="21" spans="1:6" ht="14.4" customHeight="1" x14ac:dyDescent="0.3">
      <c r="A21" s="593" t="s">
        <v>1496</v>
      </c>
      <c r="B21" s="570"/>
      <c r="C21" s="583">
        <v>0</v>
      </c>
      <c r="D21" s="570">
        <v>39336.14</v>
      </c>
      <c r="E21" s="583">
        <v>1</v>
      </c>
      <c r="F21" s="571">
        <v>39336.14</v>
      </c>
    </row>
    <row r="22" spans="1:6" ht="14.4" customHeight="1" x14ac:dyDescent="0.3">
      <c r="A22" s="593" t="s">
        <v>3088</v>
      </c>
      <c r="B22" s="570"/>
      <c r="C22" s="583">
        <v>0</v>
      </c>
      <c r="D22" s="570">
        <v>26675.320000000003</v>
      </c>
      <c r="E22" s="583">
        <v>1</v>
      </c>
      <c r="F22" s="571">
        <v>26675.320000000003</v>
      </c>
    </row>
    <row r="23" spans="1:6" ht="14.4" customHeight="1" x14ac:dyDescent="0.3">
      <c r="A23" s="593" t="s">
        <v>1525</v>
      </c>
      <c r="B23" s="570">
        <v>851.27</v>
      </c>
      <c r="C23" s="583">
        <v>4.1520201145711137E-2</v>
      </c>
      <c r="D23" s="570">
        <v>19651.280000000002</v>
      </c>
      <c r="E23" s="583">
        <v>0.9584797988542888</v>
      </c>
      <c r="F23" s="571">
        <v>20502.550000000003</v>
      </c>
    </row>
    <row r="24" spans="1:6" ht="14.4" customHeight="1" x14ac:dyDescent="0.3">
      <c r="A24" s="593" t="s">
        <v>1532</v>
      </c>
      <c r="B24" s="570">
        <v>3869.89</v>
      </c>
      <c r="C24" s="583">
        <v>0.18535074434568369</v>
      </c>
      <c r="D24" s="570">
        <v>17008.850000000002</v>
      </c>
      <c r="E24" s="583">
        <v>0.81464925565431634</v>
      </c>
      <c r="F24" s="571">
        <v>20878.740000000002</v>
      </c>
    </row>
    <row r="25" spans="1:6" ht="14.4" customHeight="1" x14ac:dyDescent="0.3">
      <c r="A25" s="593" t="s">
        <v>3089</v>
      </c>
      <c r="B25" s="570"/>
      <c r="C25" s="583">
        <v>0</v>
      </c>
      <c r="D25" s="570">
        <v>12710.52</v>
      </c>
      <c r="E25" s="583">
        <v>1</v>
      </c>
      <c r="F25" s="571">
        <v>12710.52</v>
      </c>
    </row>
    <row r="26" spans="1:6" ht="14.4" customHeight="1" x14ac:dyDescent="0.3">
      <c r="A26" s="593" t="s">
        <v>1509</v>
      </c>
      <c r="B26" s="570"/>
      <c r="C26" s="583">
        <v>0</v>
      </c>
      <c r="D26" s="570">
        <v>12245.2</v>
      </c>
      <c r="E26" s="583">
        <v>1</v>
      </c>
      <c r="F26" s="571">
        <v>12245.2</v>
      </c>
    </row>
    <row r="27" spans="1:6" ht="14.4" customHeight="1" x14ac:dyDescent="0.3">
      <c r="A27" s="593" t="s">
        <v>1543</v>
      </c>
      <c r="B27" s="570"/>
      <c r="C27" s="583">
        <v>0</v>
      </c>
      <c r="D27" s="570">
        <v>9457.7400000000016</v>
      </c>
      <c r="E27" s="583">
        <v>1</v>
      </c>
      <c r="F27" s="571">
        <v>9457.7400000000016</v>
      </c>
    </row>
    <row r="28" spans="1:6" ht="14.4" customHeight="1" x14ac:dyDescent="0.3">
      <c r="A28" s="593" t="s">
        <v>1530</v>
      </c>
      <c r="B28" s="570">
        <v>1753.1800000000003</v>
      </c>
      <c r="C28" s="583">
        <v>0.1904769147863575</v>
      </c>
      <c r="D28" s="570">
        <v>7450.9799999999987</v>
      </c>
      <c r="E28" s="583">
        <v>0.80952308521364236</v>
      </c>
      <c r="F28" s="571">
        <v>9204.16</v>
      </c>
    </row>
    <row r="29" spans="1:6" ht="14.4" customHeight="1" x14ac:dyDescent="0.3">
      <c r="A29" s="593" t="s">
        <v>1534</v>
      </c>
      <c r="B29" s="570">
        <v>482.84999999999997</v>
      </c>
      <c r="C29" s="583">
        <v>6.8983006050388943E-2</v>
      </c>
      <c r="D29" s="570">
        <v>6516.7000000000007</v>
      </c>
      <c r="E29" s="583">
        <v>0.93101699394961102</v>
      </c>
      <c r="F29" s="571">
        <v>6999.5500000000011</v>
      </c>
    </row>
    <row r="30" spans="1:6" ht="14.4" customHeight="1" x14ac:dyDescent="0.3">
      <c r="A30" s="593" t="s">
        <v>1531</v>
      </c>
      <c r="B30" s="570"/>
      <c r="C30" s="583">
        <v>0</v>
      </c>
      <c r="D30" s="570">
        <v>5904.88</v>
      </c>
      <c r="E30" s="583">
        <v>1</v>
      </c>
      <c r="F30" s="571">
        <v>5904.88</v>
      </c>
    </row>
    <row r="31" spans="1:6" ht="14.4" customHeight="1" x14ac:dyDescent="0.3">
      <c r="A31" s="593" t="s">
        <v>1559</v>
      </c>
      <c r="B31" s="570"/>
      <c r="C31" s="583">
        <v>0</v>
      </c>
      <c r="D31" s="570">
        <v>4119.53</v>
      </c>
      <c r="E31" s="583">
        <v>1</v>
      </c>
      <c r="F31" s="571">
        <v>4119.53</v>
      </c>
    </row>
    <row r="32" spans="1:6" ht="14.4" customHeight="1" x14ac:dyDescent="0.3">
      <c r="A32" s="593" t="s">
        <v>1507</v>
      </c>
      <c r="B32" s="570">
        <v>605.84999999999991</v>
      </c>
      <c r="C32" s="583">
        <v>0.12821353897725443</v>
      </c>
      <c r="D32" s="570">
        <v>4119.47</v>
      </c>
      <c r="E32" s="583">
        <v>0.87178646102274571</v>
      </c>
      <c r="F32" s="571">
        <v>4725.32</v>
      </c>
    </row>
    <row r="33" spans="1:6" ht="14.4" customHeight="1" x14ac:dyDescent="0.3">
      <c r="A33" s="593" t="s">
        <v>1508</v>
      </c>
      <c r="B33" s="570"/>
      <c r="C33" s="583">
        <v>0</v>
      </c>
      <c r="D33" s="570">
        <v>3666.41</v>
      </c>
      <c r="E33" s="583">
        <v>1</v>
      </c>
      <c r="F33" s="571">
        <v>3666.41</v>
      </c>
    </row>
    <row r="34" spans="1:6" ht="14.4" customHeight="1" x14ac:dyDescent="0.3">
      <c r="A34" s="593" t="s">
        <v>1537</v>
      </c>
      <c r="B34" s="570">
        <v>2793.9800000000005</v>
      </c>
      <c r="C34" s="583">
        <v>0.45790114574438967</v>
      </c>
      <c r="D34" s="570">
        <v>3307.7300000000009</v>
      </c>
      <c r="E34" s="583">
        <v>0.54209885425561033</v>
      </c>
      <c r="F34" s="571">
        <v>6101.7100000000009</v>
      </c>
    </row>
    <row r="35" spans="1:6" ht="14.4" customHeight="1" x14ac:dyDescent="0.3">
      <c r="A35" s="593" t="s">
        <v>1569</v>
      </c>
      <c r="B35" s="570">
        <v>4752.6200000000008</v>
      </c>
      <c r="C35" s="583">
        <v>0.6192540473631063</v>
      </c>
      <c r="D35" s="570">
        <v>2922.13</v>
      </c>
      <c r="E35" s="583">
        <v>0.3807459526368937</v>
      </c>
      <c r="F35" s="571">
        <v>7674.7500000000009</v>
      </c>
    </row>
    <row r="36" spans="1:6" ht="14.4" customHeight="1" x14ac:dyDescent="0.3">
      <c r="A36" s="593" t="s">
        <v>1557</v>
      </c>
      <c r="B36" s="570">
        <v>4247.97</v>
      </c>
      <c r="C36" s="583">
        <v>0.5952480708249317</v>
      </c>
      <c r="D36" s="570">
        <v>2888.4999999999995</v>
      </c>
      <c r="E36" s="583">
        <v>0.4047519291750683</v>
      </c>
      <c r="F36" s="571">
        <v>7136.4699999999993</v>
      </c>
    </row>
    <row r="37" spans="1:6" ht="14.4" customHeight="1" x14ac:dyDescent="0.3">
      <c r="A37" s="593" t="s">
        <v>3090</v>
      </c>
      <c r="B37" s="570"/>
      <c r="C37" s="583">
        <v>0</v>
      </c>
      <c r="D37" s="570">
        <v>2788.5</v>
      </c>
      <c r="E37" s="583">
        <v>1</v>
      </c>
      <c r="F37" s="571">
        <v>2788.5</v>
      </c>
    </row>
    <row r="38" spans="1:6" ht="14.4" customHeight="1" x14ac:dyDescent="0.3">
      <c r="A38" s="593" t="s">
        <v>1541</v>
      </c>
      <c r="B38" s="570">
        <v>1617.44</v>
      </c>
      <c r="C38" s="583">
        <v>0.44924271672078148</v>
      </c>
      <c r="D38" s="570">
        <v>1982.9299999999998</v>
      </c>
      <c r="E38" s="583">
        <v>0.55075728327921847</v>
      </c>
      <c r="F38" s="571">
        <v>3600.37</v>
      </c>
    </row>
    <row r="39" spans="1:6" ht="14.4" customHeight="1" x14ac:dyDescent="0.3">
      <c r="A39" s="593" t="s">
        <v>3091</v>
      </c>
      <c r="B39" s="570"/>
      <c r="C39" s="583">
        <v>0</v>
      </c>
      <c r="D39" s="570">
        <v>1683</v>
      </c>
      <c r="E39" s="583">
        <v>1</v>
      </c>
      <c r="F39" s="571">
        <v>1683</v>
      </c>
    </row>
    <row r="40" spans="1:6" ht="14.4" customHeight="1" x14ac:dyDescent="0.3">
      <c r="A40" s="593" t="s">
        <v>3092</v>
      </c>
      <c r="B40" s="570"/>
      <c r="C40" s="583">
        <v>0</v>
      </c>
      <c r="D40" s="570">
        <v>1680.3600000000001</v>
      </c>
      <c r="E40" s="583">
        <v>1</v>
      </c>
      <c r="F40" s="571">
        <v>1680.3600000000001</v>
      </c>
    </row>
    <row r="41" spans="1:6" ht="14.4" customHeight="1" x14ac:dyDescent="0.3">
      <c r="A41" s="593" t="s">
        <v>3093</v>
      </c>
      <c r="B41" s="570">
        <v>2107.58</v>
      </c>
      <c r="C41" s="583">
        <v>0.5921465939166447</v>
      </c>
      <c r="D41" s="570">
        <v>1451.6399999999999</v>
      </c>
      <c r="E41" s="583">
        <v>0.40785340608335535</v>
      </c>
      <c r="F41" s="571">
        <v>3559.22</v>
      </c>
    </row>
    <row r="42" spans="1:6" ht="14.4" customHeight="1" x14ac:dyDescent="0.3">
      <c r="A42" s="593" t="s">
        <v>1558</v>
      </c>
      <c r="B42" s="570"/>
      <c r="C42" s="583">
        <v>0</v>
      </c>
      <c r="D42" s="570">
        <v>1382.49</v>
      </c>
      <c r="E42" s="583">
        <v>1</v>
      </c>
      <c r="F42" s="571">
        <v>1382.49</v>
      </c>
    </row>
    <row r="43" spans="1:6" ht="14.4" customHeight="1" x14ac:dyDescent="0.3">
      <c r="A43" s="593" t="s">
        <v>1544</v>
      </c>
      <c r="B43" s="570">
        <v>413.22</v>
      </c>
      <c r="C43" s="583">
        <v>0.23076923076923078</v>
      </c>
      <c r="D43" s="570">
        <v>1377.4</v>
      </c>
      <c r="E43" s="583">
        <v>0.76923076923076927</v>
      </c>
      <c r="F43" s="571">
        <v>1790.6200000000001</v>
      </c>
    </row>
    <row r="44" spans="1:6" ht="14.4" customHeight="1" x14ac:dyDescent="0.3">
      <c r="A44" s="593" t="s">
        <v>3094</v>
      </c>
      <c r="B44" s="570"/>
      <c r="C44" s="583">
        <v>0</v>
      </c>
      <c r="D44" s="570">
        <v>1309.48</v>
      </c>
      <c r="E44" s="583">
        <v>1</v>
      </c>
      <c r="F44" s="571">
        <v>1309.48</v>
      </c>
    </row>
    <row r="45" spans="1:6" ht="14.4" customHeight="1" x14ac:dyDescent="0.3">
      <c r="A45" s="593" t="s">
        <v>1562</v>
      </c>
      <c r="B45" s="570">
        <v>1239.6600000000001</v>
      </c>
      <c r="C45" s="583">
        <v>0.5</v>
      </c>
      <c r="D45" s="570">
        <v>1239.6600000000001</v>
      </c>
      <c r="E45" s="583">
        <v>0.5</v>
      </c>
      <c r="F45" s="571">
        <v>2479.3200000000002</v>
      </c>
    </row>
    <row r="46" spans="1:6" ht="14.4" customHeight="1" x14ac:dyDescent="0.3">
      <c r="A46" s="593" t="s">
        <v>3095</v>
      </c>
      <c r="B46" s="570"/>
      <c r="C46" s="583">
        <v>0</v>
      </c>
      <c r="D46" s="570">
        <v>1185.71</v>
      </c>
      <c r="E46" s="583">
        <v>1</v>
      </c>
      <c r="F46" s="571">
        <v>1185.71</v>
      </c>
    </row>
    <row r="47" spans="1:6" ht="14.4" customHeight="1" x14ac:dyDescent="0.3">
      <c r="A47" s="593" t="s">
        <v>1550</v>
      </c>
      <c r="B47" s="570"/>
      <c r="C47" s="583">
        <v>0</v>
      </c>
      <c r="D47" s="570">
        <v>1135.31</v>
      </c>
      <c r="E47" s="583">
        <v>1</v>
      </c>
      <c r="F47" s="571">
        <v>1135.31</v>
      </c>
    </row>
    <row r="48" spans="1:6" ht="14.4" customHeight="1" x14ac:dyDescent="0.3">
      <c r="A48" s="593" t="s">
        <v>1548</v>
      </c>
      <c r="B48" s="570">
        <v>666.76</v>
      </c>
      <c r="C48" s="583">
        <v>0.37500351516583147</v>
      </c>
      <c r="D48" s="570">
        <v>1111.25</v>
      </c>
      <c r="E48" s="583">
        <v>0.62499648483416859</v>
      </c>
      <c r="F48" s="571">
        <v>1778.01</v>
      </c>
    </row>
    <row r="49" spans="1:6" ht="14.4" customHeight="1" x14ac:dyDescent="0.3">
      <c r="A49" s="593" t="s">
        <v>1536</v>
      </c>
      <c r="B49" s="570"/>
      <c r="C49" s="583">
        <v>0</v>
      </c>
      <c r="D49" s="570">
        <v>1017.73</v>
      </c>
      <c r="E49" s="583">
        <v>1</v>
      </c>
      <c r="F49" s="571">
        <v>1017.73</v>
      </c>
    </row>
    <row r="50" spans="1:6" ht="14.4" customHeight="1" x14ac:dyDescent="0.3">
      <c r="A50" s="593" t="s">
        <v>3096</v>
      </c>
      <c r="B50" s="570"/>
      <c r="C50" s="583">
        <v>0</v>
      </c>
      <c r="D50" s="570">
        <v>903.92</v>
      </c>
      <c r="E50" s="583">
        <v>1</v>
      </c>
      <c r="F50" s="571">
        <v>903.92</v>
      </c>
    </row>
    <row r="51" spans="1:6" ht="14.4" customHeight="1" x14ac:dyDescent="0.3">
      <c r="A51" s="593" t="s">
        <v>1523</v>
      </c>
      <c r="B51" s="570"/>
      <c r="C51" s="583">
        <v>0</v>
      </c>
      <c r="D51" s="570">
        <v>886.91</v>
      </c>
      <c r="E51" s="583">
        <v>1</v>
      </c>
      <c r="F51" s="571">
        <v>886.91</v>
      </c>
    </row>
    <row r="52" spans="1:6" ht="14.4" customHeight="1" x14ac:dyDescent="0.3">
      <c r="A52" s="593" t="s">
        <v>3097</v>
      </c>
      <c r="B52" s="570">
        <v>7097.67</v>
      </c>
      <c r="C52" s="583">
        <v>0.89293132362025129</v>
      </c>
      <c r="D52" s="570">
        <v>851.06</v>
      </c>
      <c r="E52" s="583">
        <v>0.10706867637974872</v>
      </c>
      <c r="F52" s="571">
        <v>7948.73</v>
      </c>
    </row>
    <row r="53" spans="1:6" ht="14.4" customHeight="1" x14ac:dyDescent="0.3">
      <c r="A53" s="593" t="s">
        <v>3098</v>
      </c>
      <c r="B53" s="570"/>
      <c r="C53" s="583">
        <v>0</v>
      </c>
      <c r="D53" s="570">
        <v>800.13</v>
      </c>
      <c r="E53" s="583">
        <v>1</v>
      </c>
      <c r="F53" s="571">
        <v>800.13</v>
      </c>
    </row>
    <row r="54" spans="1:6" ht="14.4" customHeight="1" x14ac:dyDescent="0.3">
      <c r="A54" s="593" t="s">
        <v>1512</v>
      </c>
      <c r="B54" s="570"/>
      <c r="C54" s="583">
        <v>0</v>
      </c>
      <c r="D54" s="570">
        <v>799.84</v>
      </c>
      <c r="E54" s="583">
        <v>1</v>
      </c>
      <c r="F54" s="571">
        <v>799.84</v>
      </c>
    </row>
    <row r="55" spans="1:6" ht="14.4" customHeight="1" x14ac:dyDescent="0.3">
      <c r="A55" s="593" t="s">
        <v>1573</v>
      </c>
      <c r="B55" s="570">
        <v>2314.6200000000003</v>
      </c>
      <c r="C55" s="583">
        <v>0.74850113506276805</v>
      </c>
      <c r="D55" s="570">
        <v>777.72</v>
      </c>
      <c r="E55" s="583">
        <v>0.251498864937232</v>
      </c>
      <c r="F55" s="571">
        <v>3092.34</v>
      </c>
    </row>
    <row r="56" spans="1:6" ht="14.4" customHeight="1" x14ac:dyDescent="0.3">
      <c r="A56" s="593" t="s">
        <v>3099</v>
      </c>
      <c r="B56" s="570">
        <v>913.3</v>
      </c>
      <c r="C56" s="583">
        <v>0.56151245004611128</v>
      </c>
      <c r="D56" s="570">
        <v>713.2</v>
      </c>
      <c r="E56" s="583">
        <v>0.43848754995388872</v>
      </c>
      <c r="F56" s="571">
        <v>1626.5</v>
      </c>
    </row>
    <row r="57" spans="1:6" ht="14.4" customHeight="1" x14ac:dyDescent="0.3">
      <c r="A57" s="593" t="s">
        <v>1549</v>
      </c>
      <c r="B57" s="570">
        <v>172.78</v>
      </c>
      <c r="C57" s="583">
        <v>0.2002805179148941</v>
      </c>
      <c r="D57" s="570">
        <v>689.91000000000008</v>
      </c>
      <c r="E57" s="583">
        <v>0.7997194820851059</v>
      </c>
      <c r="F57" s="571">
        <v>862.69</v>
      </c>
    </row>
    <row r="58" spans="1:6" ht="14.4" customHeight="1" x14ac:dyDescent="0.3">
      <c r="A58" s="593" t="s">
        <v>1542</v>
      </c>
      <c r="B58" s="570">
        <v>201.75</v>
      </c>
      <c r="C58" s="583">
        <v>0.23728873363678063</v>
      </c>
      <c r="D58" s="570">
        <v>648.48</v>
      </c>
      <c r="E58" s="583">
        <v>0.7627112663632194</v>
      </c>
      <c r="F58" s="571">
        <v>850.23</v>
      </c>
    </row>
    <row r="59" spans="1:6" ht="14.4" customHeight="1" x14ac:dyDescent="0.3">
      <c r="A59" s="593" t="s">
        <v>1535</v>
      </c>
      <c r="B59" s="570"/>
      <c r="C59" s="583">
        <v>0</v>
      </c>
      <c r="D59" s="570">
        <v>552.66</v>
      </c>
      <c r="E59" s="583">
        <v>1</v>
      </c>
      <c r="F59" s="571">
        <v>552.66</v>
      </c>
    </row>
    <row r="60" spans="1:6" ht="14.4" customHeight="1" x14ac:dyDescent="0.3">
      <c r="A60" s="593" t="s">
        <v>3100</v>
      </c>
      <c r="B60" s="570">
        <v>0</v>
      </c>
      <c r="C60" s="583">
        <v>0</v>
      </c>
      <c r="D60" s="570">
        <v>520.95000000000005</v>
      </c>
      <c r="E60" s="583">
        <v>1</v>
      </c>
      <c r="F60" s="571">
        <v>520.95000000000005</v>
      </c>
    </row>
    <row r="61" spans="1:6" ht="14.4" customHeight="1" x14ac:dyDescent="0.3">
      <c r="A61" s="593" t="s">
        <v>3101</v>
      </c>
      <c r="B61" s="570"/>
      <c r="C61" s="583">
        <v>0</v>
      </c>
      <c r="D61" s="570">
        <v>501.24</v>
      </c>
      <c r="E61" s="583">
        <v>1</v>
      </c>
      <c r="F61" s="571">
        <v>501.24</v>
      </c>
    </row>
    <row r="62" spans="1:6" ht="14.4" customHeight="1" x14ac:dyDescent="0.3">
      <c r="A62" s="593" t="s">
        <v>3102</v>
      </c>
      <c r="B62" s="570">
        <v>386.52</v>
      </c>
      <c r="C62" s="583">
        <v>0.44444444444444442</v>
      </c>
      <c r="D62" s="570">
        <v>483.15</v>
      </c>
      <c r="E62" s="583">
        <v>0.55555555555555558</v>
      </c>
      <c r="F62" s="571">
        <v>869.67</v>
      </c>
    </row>
    <row r="63" spans="1:6" ht="14.4" customHeight="1" x14ac:dyDescent="0.3">
      <c r="A63" s="593" t="s">
        <v>3103</v>
      </c>
      <c r="B63" s="570">
        <v>943.14</v>
      </c>
      <c r="C63" s="583">
        <v>0.66666666666666663</v>
      </c>
      <c r="D63" s="570">
        <v>471.57</v>
      </c>
      <c r="E63" s="583">
        <v>0.33333333333333331</v>
      </c>
      <c r="F63" s="571">
        <v>1414.71</v>
      </c>
    </row>
    <row r="64" spans="1:6" ht="14.4" customHeight="1" x14ac:dyDescent="0.3">
      <c r="A64" s="593" t="s">
        <v>3104</v>
      </c>
      <c r="B64" s="570">
        <v>0</v>
      </c>
      <c r="C64" s="583">
        <v>0</v>
      </c>
      <c r="D64" s="570">
        <v>254.43</v>
      </c>
      <c r="E64" s="583">
        <v>1</v>
      </c>
      <c r="F64" s="571">
        <v>254.43</v>
      </c>
    </row>
    <row r="65" spans="1:6" ht="14.4" customHeight="1" x14ac:dyDescent="0.3">
      <c r="A65" s="593" t="s">
        <v>1570</v>
      </c>
      <c r="B65" s="570">
        <v>1960.29</v>
      </c>
      <c r="C65" s="583">
        <v>0.90738623476534119</v>
      </c>
      <c r="D65" s="570">
        <v>200.08</v>
      </c>
      <c r="E65" s="583">
        <v>9.261376523465889E-2</v>
      </c>
      <c r="F65" s="571">
        <v>2160.37</v>
      </c>
    </row>
    <row r="66" spans="1:6" ht="14.4" customHeight="1" x14ac:dyDescent="0.3">
      <c r="A66" s="593" t="s">
        <v>1556</v>
      </c>
      <c r="B66" s="570">
        <v>137.33000000000001</v>
      </c>
      <c r="C66" s="583">
        <v>0.42225501952464412</v>
      </c>
      <c r="D66" s="570">
        <v>187.9</v>
      </c>
      <c r="E66" s="583">
        <v>0.57774498047535594</v>
      </c>
      <c r="F66" s="571">
        <v>325.23</v>
      </c>
    </row>
    <row r="67" spans="1:6" ht="14.4" customHeight="1" x14ac:dyDescent="0.3">
      <c r="A67" s="593" t="s">
        <v>1572</v>
      </c>
      <c r="B67" s="570">
        <v>313.53999999999996</v>
      </c>
      <c r="C67" s="583">
        <v>0.63631935706457765</v>
      </c>
      <c r="D67" s="570">
        <v>179.2</v>
      </c>
      <c r="E67" s="583">
        <v>0.36368064293542235</v>
      </c>
      <c r="F67" s="571">
        <v>492.73999999999995</v>
      </c>
    </row>
    <row r="68" spans="1:6" ht="14.4" customHeight="1" x14ac:dyDescent="0.3">
      <c r="A68" s="593" t="s">
        <v>1540</v>
      </c>
      <c r="B68" s="570">
        <v>83.76</v>
      </c>
      <c r="C68" s="583">
        <v>0.39125560538116588</v>
      </c>
      <c r="D68" s="570">
        <v>130.32000000000002</v>
      </c>
      <c r="E68" s="583">
        <v>0.60874439461883412</v>
      </c>
      <c r="F68" s="571">
        <v>214.08000000000004</v>
      </c>
    </row>
    <row r="69" spans="1:6" ht="14.4" customHeight="1" x14ac:dyDescent="0.3">
      <c r="A69" s="593" t="s">
        <v>1552</v>
      </c>
      <c r="B69" s="570">
        <v>357.09000000000003</v>
      </c>
      <c r="C69" s="583">
        <v>0.76051028666354303</v>
      </c>
      <c r="D69" s="570">
        <v>112.45</v>
      </c>
      <c r="E69" s="583">
        <v>0.23948971333645697</v>
      </c>
      <c r="F69" s="571">
        <v>469.54</v>
      </c>
    </row>
    <row r="70" spans="1:6" ht="14.4" customHeight="1" x14ac:dyDescent="0.3">
      <c r="A70" s="593" t="s">
        <v>1524</v>
      </c>
      <c r="B70" s="570"/>
      <c r="C70" s="583">
        <v>0</v>
      </c>
      <c r="D70" s="570">
        <v>94.8</v>
      </c>
      <c r="E70" s="583">
        <v>1</v>
      </c>
      <c r="F70" s="571">
        <v>94.8</v>
      </c>
    </row>
    <row r="71" spans="1:6" ht="14.4" customHeight="1" x14ac:dyDescent="0.3">
      <c r="A71" s="593" t="s">
        <v>1553</v>
      </c>
      <c r="B71" s="570"/>
      <c r="C71" s="583">
        <v>0</v>
      </c>
      <c r="D71" s="570">
        <v>65.75</v>
      </c>
      <c r="E71" s="583">
        <v>1</v>
      </c>
      <c r="F71" s="571">
        <v>65.75</v>
      </c>
    </row>
    <row r="72" spans="1:6" ht="14.4" customHeight="1" x14ac:dyDescent="0.3">
      <c r="A72" s="593" t="s">
        <v>1516</v>
      </c>
      <c r="B72" s="570">
        <v>209.57999999999998</v>
      </c>
      <c r="C72" s="583">
        <v>0.79998473165890527</v>
      </c>
      <c r="D72" s="570">
        <v>52.4</v>
      </c>
      <c r="E72" s="583">
        <v>0.20001526834109476</v>
      </c>
      <c r="F72" s="571">
        <v>261.97999999999996</v>
      </c>
    </row>
    <row r="73" spans="1:6" ht="14.4" customHeight="1" x14ac:dyDescent="0.3">
      <c r="A73" s="593" t="s">
        <v>1554</v>
      </c>
      <c r="B73" s="570">
        <v>25.07</v>
      </c>
      <c r="C73" s="583">
        <v>0.33333333333333331</v>
      </c>
      <c r="D73" s="570">
        <v>50.14</v>
      </c>
      <c r="E73" s="583">
        <v>0.66666666666666663</v>
      </c>
      <c r="F73" s="571">
        <v>75.210000000000008</v>
      </c>
    </row>
    <row r="74" spans="1:6" ht="14.4" customHeight="1" x14ac:dyDescent="0.3">
      <c r="A74" s="593" t="s">
        <v>1568</v>
      </c>
      <c r="B74" s="570">
        <v>207.73000000000002</v>
      </c>
      <c r="C74" s="583">
        <v>0.8333199614890886</v>
      </c>
      <c r="D74" s="570">
        <v>41.55</v>
      </c>
      <c r="E74" s="583">
        <v>0.1666800385109114</v>
      </c>
      <c r="F74" s="571">
        <v>249.28000000000003</v>
      </c>
    </row>
    <row r="75" spans="1:6" ht="14.4" customHeight="1" x14ac:dyDescent="0.3">
      <c r="A75" s="593" t="s">
        <v>1564</v>
      </c>
      <c r="B75" s="570">
        <v>54.510000000000005</v>
      </c>
      <c r="C75" s="583">
        <v>1</v>
      </c>
      <c r="D75" s="570"/>
      <c r="E75" s="583">
        <v>0</v>
      </c>
      <c r="F75" s="571">
        <v>54.510000000000005</v>
      </c>
    </row>
    <row r="76" spans="1:6" ht="14.4" customHeight="1" x14ac:dyDescent="0.3">
      <c r="A76" s="593" t="s">
        <v>3105</v>
      </c>
      <c r="B76" s="570">
        <v>0</v>
      </c>
      <c r="C76" s="583"/>
      <c r="D76" s="570"/>
      <c r="E76" s="583"/>
      <c r="F76" s="571">
        <v>0</v>
      </c>
    </row>
    <row r="77" spans="1:6" ht="14.4" customHeight="1" x14ac:dyDescent="0.3">
      <c r="A77" s="593" t="s">
        <v>1504</v>
      </c>
      <c r="B77" s="570"/>
      <c r="C77" s="583"/>
      <c r="D77" s="570">
        <v>0</v>
      </c>
      <c r="E77" s="583"/>
      <c r="F77" s="571">
        <v>0</v>
      </c>
    </row>
    <row r="78" spans="1:6" ht="14.4" customHeight="1" x14ac:dyDescent="0.3">
      <c r="A78" s="593" t="s">
        <v>1561</v>
      </c>
      <c r="B78" s="570">
        <v>959.84</v>
      </c>
      <c r="C78" s="583">
        <v>1</v>
      </c>
      <c r="D78" s="570"/>
      <c r="E78" s="583">
        <v>0</v>
      </c>
      <c r="F78" s="571">
        <v>959.84</v>
      </c>
    </row>
    <row r="79" spans="1:6" ht="14.4" customHeight="1" x14ac:dyDescent="0.3">
      <c r="A79" s="593" t="s">
        <v>3106</v>
      </c>
      <c r="B79" s="570">
        <v>0</v>
      </c>
      <c r="C79" s="583"/>
      <c r="D79" s="570"/>
      <c r="E79" s="583"/>
      <c r="F79" s="571">
        <v>0</v>
      </c>
    </row>
    <row r="80" spans="1:6" ht="14.4" customHeight="1" x14ac:dyDescent="0.3">
      <c r="A80" s="593" t="s">
        <v>3107</v>
      </c>
      <c r="B80" s="570">
        <v>243.99</v>
      </c>
      <c r="C80" s="583">
        <v>1</v>
      </c>
      <c r="D80" s="570"/>
      <c r="E80" s="583">
        <v>0</v>
      </c>
      <c r="F80" s="571">
        <v>243.99</v>
      </c>
    </row>
    <row r="81" spans="1:6" ht="14.4" customHeight="1" x14ac:dyDescent="0.3">
      <c r="A81" s="593" t="s">
        <v>1533</v>
      </c>
      <c r="B81" s="570">
        <v>0</v>
      </c>
      <c r="C81" s="583"/>
      <c r="D81" s="570"/>
      <c r="E81" s="583"/>
      <c r="F81" s="571">
        <v>0</v>
      </c>
    </row>
    <row r="82" spans="1:6" ht="14.4" customHeight="1" x14ac:dyDescent="0.3">
      <c r="A82" s="593" t="s">
        <v>1518</v>
      </c>
      <c r="B82" s="570">
        <v>7170.62</v>
      </c>
      <c r="C82" s="583">
        <v>1</v>
      </c>
      <c r="D82" s="570"/>
      <c r="E82" s="583">
        <v>0</v>
      </c>
      <c r="F82" s="571">
        <v>7170.62</v>
      </c>
    </row>
    <row r="83" spans="1:6" ht="14.4" customHeight="1" x14ac:dyDescent="0.3">
      <c r="A83" s="593" t="s">
        <v>3108</v>
      </c>
      <c r="B83" s="570">
        <v>252.88</v>
      </c>
      <c r="C83" s="583">
        <v>1</v>
      </c>
      <c r="D83" s="570"/>
      <c r="E83" s="583">
        <v>0</v>
      </c>
      <c r="F83" s="571">
        <v>252.88</v>
      </c>
    </row>
    <row r="84" spans="1:6" ht="14.4" customHeight="1" x14ac:dyDescent="0.3">
      <c r="A84" s="593" t="s">
        <v>1555</v>
      </c>
      <c r="B84" s="570">
        <v>201.75</v>
      </c>
      <c r="C84" s="583">
        <v>1</v>
      </c>
      <c r="D84" s="570"/>
      <c r="E84" s="583">
        <v>0</v>
      </c>
      <c r="F84" s="571">
        <v>201.75</v>
      </c>
    </row>
    <row r="85" spans="1:6" ht="14.4" customHeight="1" thickBot="1" x14ac:dyDescent="0.35">
      <c r="A85" s="594" t="s">
        <v>1575</v>
      </c>
      <c r="B85" s="585">
        <v>813.52</v>
      </c>
      <c r="C85" s="586">
        <v>1</v>
      </c>
      <c r="D85" s="585"/>
      <c r="E85" s="586">
        <v>0</v>
      </c>
      <c r="F85" s="587">
        <v>813.52</v>
      </c>
    </row>
    <row r="86" spans="1:6" ht="14.4" customHeight="1" thickBot="1" x14ac:dyDescent="0.35">
      <c r="A86" s="588" t="s">
        <v>6</v>
      </c>
      <c r="B86" s="589">
        <v>56840.920000000013</v>
      </c>
      <c r="C86" s="590">
        <v>0.18518524431106234</v>
      </c>
      <c r="D86" s="589">
        <v>250099.9500000001</v>
      </c>
      <c r="E86" s="590">
        <v>0.81481475568893824</v>
      </c>
      <c r="F86" s="591">
        <v>306940.86999999994</v>
      </c>
    </row>
  </sheetData>
  <mergeCells count="3">
    <mergeCell ref="A1:F1"/>
    <mergeCell ref="B3:C3"/>
    <mergeCell ref="D3:E3"/>
  </mergeCells>
  <conditionalFormatting sqref="C5:C1048576">
    <cfRule type="cellIs" dxfId="40" priority="10" stopIfTrue="1" operator="greaterThan">
      <formula>0.2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1">
    <tabColor theme="0" tint="-0.249977111117893"/>
    <pageSetUpPr fitToPage="1"/>
  </sheetPr>
  <dimension ref="A1:M441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22.21875" style="69" customWidth="1"/>
    <col min="2" max="2" width="8.88671875" style="69" bestFit="1" customWidth="1"/>
    <col min="3" max="3" width="7" style="69" bestFit="1" customWidth="1"/>
    <col min="4" max="5" width="22.21875" style="69" customWidth="1"/>
    <col min="6" max="6" width="6.6640625" style="98" customWidth="1"/>
    <col min="7" max="7" width="8.88671875" style="98" customWidth="1"/>
    <col min="8" max="8" width="6.77734375" style="91" customWidth="1"/>
    <col min="9" max="9" width="6.6640625" style="98" customWidth="1"/>
    <col min="10" max="10" width="8.88671875" style="98" customWidth="1"/>
    <col min="11" max="11" width="6.77734375" style="91" customWidth="1"/>
    <col min="12" max="12" width="6.6640625" style="98" customWidth="1"/>
    <col min="13" max="13" width="8.88671875" style="98" customWidth="1"/>
    <col min="14" max="16384" width="8.88671875" style="69"/>
  </cols>
  <sheetData>
    <row r="1" spans="1:13" ht="18.600000000000001" customHeight="1" thickBot="1" x14ac:dyDescent="0.4">
      <c r="A1" s="416" t="s">
        <v>263</v>
      </c>
      <c r="B1" s="426"/>
      <c r="C1" s="426"/>
      <c r="D1" s="426"/>
      <c r="E1" s="426"/>
      <c r="F1" s="426"/>
      <c r="G1" s="426"/>
      <c r="H1" s="426"/>
      <c r="I1" s="426"/>
      <c r="J1" s="426"/>
      <c r="K1" s="426"/>
      <c r="L1" s="382"/>
      <c r="M1" s="382"/>
    </row>
    <row r="2" spans="1:13" ht="14.4" customHeight="1" thickBot="1" x14ac:dyDescent="0.35">
      <c r="A2" s="522" t="s">
        <v>290</v>
      </c>
      <c r="B2" s="96"/>
      <c r="C2" s="96"/>
      <c r="D2" s="96"/>
      <c r="E2" s="96"/>
      <c r="F2" s="97"/>
      <c r="G2" s="97"/>
      <c r="H2" s="353"/>
      <c r="I2" s="97"/>
      <c r="J2" s="97"/>
      <c r="K2" s="353"/>
      <c r="L2" s="97"/>
    </row>
    <row r="3" spans="1:13" ht="14.4" customHeight="1" thickBot="1" x14ac:dyDescent="0.35">
      <c r="E3" s="182" t="s">
        <v>253</v>
      </c>
      <c r="F3" s="56">
        <f>SUBTOTAL(9,F6:F1048576)</f>
        <v>374</v>
      </c>
      <c r="G3" s="56">
        <f>SUBTOTAL(9,G6:G1048576)</f>
        <v>56840.92</v>
      </c>
      <c r="H3" s="57">
        <f>IF(M3=0,0,G3/M3)</f>
        <v>0.18518524431106215</v>
      </c>
      <c r="I3" s="56">
        <f>SUBTOTAL(9,I6:I1048576)</f>
        <v>665</v>
      </c>
      <c r="J3" s="56">
        <f>SUBTOTAL(9,J6:J1048576)</f>
        <v>250099.95000000016</v>
      </c>
      <c r="K3" s="57">
        <f>IF(M3=0,0,J3/M3)</f>
        <v>0.8148147556889378</v>
      </c>
      <c r="L3" s="56">
        <f>SUBTOTAL(9,L6:L1048576)</f>
        <v>1039</v>
      </c>
      <c r="M3" s="58">
        <f>SUBTOTAL(9,M6:M1048576)</f>
        <v>306940.87000000017</v>
      </c>
    </row>
    <row r="4" spans="1:13" ht="14.4" customHeight="1" thickBot="1" x14ac:dyDescent="0.35">
      <c r="A4" s="54"/>
      <c r="B4" s="54"/>
      <c r="C4" s="54"/>
      <c r="D4" s="54"/>
      <c r="E4" s="55"/>
      <c r="F4" s="420" t="s">
        <v>255</v>
      </c>
      <c r="G4" s="421"/>
      <c r="H4" s="422"/>
      <c r="I4" s="423" t="s">
        <v>254</v>
      </c>
      <c r="J4" s="421"/>
      <c r="K4" s="422"/>
      <c r="L4" s="424" t="s">
        <v>6</v>
      </c>
      <c r="M4" s="425"/>
    </row>
    <row r="5" spans="1:13" ht="14.4" customHeight="1" thickBot="1" x14ac:dyDescent="0.35">
      <c r="A5" s="578" t="s">
        <v>262</v>
      </c>
      <c r="B5" s="595" t="s">
        <v>257</v>
      </c>
      <c r="C5" s="595" t="s">
        <v>176</v>
      </c>
      <c r="D5" s="595" t="s">
        <v>258</v>
      </c>
      <c r="E5" s="595" t="s">
        <v>259</v>
      </c>
      <c r="F5" s="596" t="s">
        <v>32</v>
      </c>
      <c r="G5" s="596" t="s">
        <v>17</v>
      </c>
      <c r="H5" s="580" t="s">
        <v>260</v>
      </c>
      <c r="I5" s="579" t="s">
        <v>32</v>
      </c>
      <c r="J5" s="596" t="s">
        <v>17</v>
      </c>
      <c r="K5" s="580" t="s">
        <v>260</v>
      </c>
      <c r="L5" s="579" t="s">
        <v>32</v>
      </c>
      <c r="M5" s="597" t="s">
        <v>17</v>
      </c>
    </row>
    <row r="6" spans="1:13" ht="14.4" customHeight="1" x14ac:dyDescent="0.3">
      <c r="A6" s="560" t="s">
        <v>1969</v>
      </c>
      <c r="B6" s="561" t="s">
        <v>1582</v>
      </c>
      <c r="C6" s="561" t="s">
        <v>1583</v>
      </c>
      <c r="D6" s="561" t="s">
        <v>576</v>
      </c>
      <c r="E6" s="561" t="s">
        <v>577</v>
      </c>
      <c r="F6" s="564">
        <v>3</v>
      </c>
      <c r="G6" s="564">
        <v>571.43999999999994</v>
      </c>
      <c r="H6" s="582">
        <v>1</v>
      </c>
      <c r="I6" s="564"/>
      <c r="J6" s="564"/>
      <c r="K6" s="582">
        <v>0</v>
      </c>
      <c r="L6" s="564">
        <v>3</v>
      </c>
      <c r="M6" s="565">
        <v>571.43999999999994</v>
      </c>
    </row>
    <row r="7" spans="1:13" ht="14.4" customHeight="1" x14ac:dyDescent="0.3">
      <c r="A7" s="566" t="s">
        <v>1969</v>
      </c>
      <c r="B7" s="567" t="s">
        <v>1590</v>
      </c>
      <c r="C7" s="567" t="s">
        <v>1591</v>
      </c>
      <c r="D7" s="567" t="s">
        <v>1592</v>
      </c>
      <c r="E7" s="567" t="s">
        <v>1593</v>
      </c>
      <c r="F7" s="570"/>
      <c r="G7" s="570"/>
      <c r="H7" s="583">
        <v>0</v>
      </c>
      <c r="I7" s="570">
        <v>1</v>
      </c>
      <c r="J7" s="570">
        <v>190.48</v>
      </c>
      <c r="K7" s="583">
        <v>1</v>
      </c>
      <c r="L7" s="570">
        <v>1</v>
      </c>
      <c r="M7" s="571">
        <v>190.48</v>
      </c>
    </row>
    <row r="8" spans="1:13" ht="14.4" customHeight="1" x14ac:dyDescent="0.3">
      <c r="A8" s="566" t="s">
        <v>1969</v>
      </c>
      <c r="B8" s="567" t="s">
        <v>1625</v>
      </c>
      <c r="C8" s="567" t="s">
        <v>2074</v>
      </c>
      <c r="D8" s="567" t="s">
        <v>2075</v>
      </c>
      <c r="E8" s="567" t="s">
        <v>2076</v>
      </c>
      <c r="F8" s="570"/>
      <c r="G8" s="570"/>
      <c r="H8" s="583">
        <v>0</v>
      </c>
      <c r="I8" s="570">
        <v>3</v>
      </c>
      <c r="J8" s="570">
        <v>289.70999999999998</v>
      </c>
      <c r="K8" s="583">
        <v>1</v>
      </c>
      <c r="L8" s="570">
        <v>3</v>
      </c>
      <c r="M8" s="571">
        <v>289.70999999999998</v>
      </c>
    </row>
    <row r="9" spans="1:13" ht="14.4" customHeight="1" x14ac:dyDescent="0.3">
      <c r="A9" s="566" t="s">
        <v>1969</v>
      </c>
      <c r="B9" s="567" t="s">
        <v>1625</v>
      </c>
      <c r="C9" s="567" t="s">
        <v>1628</v>
      </c>
      <c r="D9" s="567" t="s">
        <v>1629</v>
      </c>
      <c r="E9" s="567" t="s">
        <v>1630</v>
      </c>
      <c r="F9" s="570"/>
      <c r="G9" s="570"/>
      <c r="H9" s="583">
        <v>0</v>
      </c>
      <c r="I9" s="570">
        <v>1</v>
      </c>
      <c r="J9" s="570">
        <v>156.25</v>
      </c>
      <c r="K9" s="583">
        <v>1</v>
      </c>
      <c r="L9" s="570">
        <v>1</v>
      </c>
      <c r="M9" s="571">
        <v>156.25</v>
      </c>
    </row>
    <row r="10" spans="1:13" ht="14.4" customHeight="1" x14ac:dyDescent="0.3">
      <c r="A10" s="566" t="s">
        <v>1969</v>
      </c>
      <c r="B10" s="567" t="s">
        <v>1643</v>
      </c>
      <c r="C10" s="567" t="s">
        <v>1644</v>
      </c>
      <c r="D10" s="567" t="s">
        <v>588</v>
      </c>
      <c r="E10" s="567" t="s">
        <v>589</v>
      </c>
      <c r="F10" s="570">
        <v>1</v>
      </c>
      <c r="G10" s="570">
        <v>387.2</v>
      </c>
      <c r="H10" s="583">
        <v>1</v>
      </c>
      <c r="I10" s="570"/>
      <c r="J10" s="570"/>
      <c r="K10" s="583">
        <v>0</v>
      </c>
      <c r="L10" s="570">
        <v>1</v>
      </c>
      <c r="M10" s="571">
        <v>387.2</v>
      </c>
    </row>
    <row r="11" spans="1:13" ht="14.4" customHeight="1" x14ac:dyDescent="0.3">
      <c r="A11" s="566" t="s">
        <v>1969</v>
      </c>
      <c r="B11" s="567" t="s">
        <v>1643</v>
      </c>
      <c r="C11" s="567" t="s">
        <v>2020</v>
      </c>
      <c r="D11" s="567" t="s">
        <v>588</v>
      </c>
      <c r="E11" s="567" t="s">
        <v>1102</v>
      </c>
      <c r="F11" s="570">
        <v>2</v>
      </c>
      <c r="G11" s="570">
        <v>0</v>
      </c>
      <c r="H11" s="583"/>
      <c r="I11" s="570"/>
      <c r="J11" s="570"/>
      <c r="K11" s="583"/>
      <c r="L11" s="570">
        <v>2</v>
      </c>
      <c r="M11" s="571">
        <v>0</v>
      </c>
    </row>
    <row r="12" spans="1:13" ht="14.4" customHeight="1" x14ac:dyDescent="0.3">
      <c r="A12" s="566" t="s">
        <v>1969</v>
      </c>
      <c r="B12" s="567" t="s">
        <v>1643</v>
      </c>
      <c r="C12" s="567" t="s">
        <v>2021</v>
      </c>
      <c r="D12" s="567" t="s">
        <v>588</v>
      </c>
      <c r="E12" s="567" t="s">
        <v>2022</v>
      </c>
      <c r="F12" s="570">
        <v>1</v>
      </c>
      <c r="G12" s="570">
        <v>0</v>
      </c>
      <c r="H12" s="583"/>
      <c r="I12" s="570"/>
      <c r="J12" s="570"/>
      <c r="K12" s="583"/>
      <c r="L12" s="570">
        <v>1</v>
      </c>
      <c r="M12" s="571">
        <v>0</v>
      </c>
    </row>
    <row r="13" spans="1:13" ht="14.4" customHeight="1" x14ac:dyDescent="0.3">
      <c r="A13" s="566" t="s">
        <v>1969</v>
      </c>
      <c r="B13" s="567" t="s">
        <v>1643</v>
      </c>
      <c r="C13" s="567" t="s">
        <v>2023</v>
      </c>
      <c r="D13" s="567" t="s">
        <v>588</v>
      </c>
      <c r="E13" s="567" t="s">
        <v>2024</v>
      </c>
      <c r="F13" s="570">
        <v>1</v>
      </c>
      <c r="G13" s="570">
        <v>0</v>
      </c>
      <c r="H13" s="583"/>
      <c r="I13" s="570"/>
      <c r="J13" s="570"/>
      <c r="K13" s="583"/>
      <c r="L13" s="570">
        <v>1</v>
      </c>
      <c r="M13" s="571">
        <v>0</v>
      </c>
    </row>
    <row r="14" spans="1:13" ht="14.4" customHeight="1" x14ac:dyDescent="0.3">
      <c r="A14" s="566" t="s">
        <v>1969</v>
      </c>
      <c r="B14" s="567" t="s">
        <v>1643</v>
      </c>
      <c r="C14" s="567" t="s">
        <v>1645</v>
      </c>
      <c r="D14" s="567" t="s">
        <v>1101</v>
      </c>
      <c r="E14" s="567" t="s">
        <v>1102</v>
      </c>
      <c r="F14" s="570"/>
      <c r="G14" s="570"/>
      <c r="H14" s="583">
        <v>0</v>
      </c>
      <c r="I14" s="570">
        <v>1</v>
      </c>
      <c r="J14" s="570">
        <v>414.85</v>
      </c>
      <c r="K14" s="583">
        <v>1</v>
      </c>
      <c r="L14" s="570">
        <v>1</v>
      </c>
      <c r="M14" s="571">
        <v>414.85</v>
      </c>
    </row>
    <row r="15" spans="1:13" ht="14.4" customHeight="1" x14ac:dyDescent="0.3">
      <c r="A15" s="566" t="s">
        <v>1969</v>
      </c>
      <c r="B15" s="567" t="s">
        <v>1643</v>
      </c>
      <c r="C15" s="567" t="s">
        <v>2025</v>
      </c>
      <c r="D15" s="567" t="s">
        <v>2026</v>
      </c>
      <c r="E15" s="567" t="s">
        <v>2027</v>
      </c>
      <c r="F15" s="570">
        <v>1</v>
      </c>
      <c r="G15" s="570">
        <v>0</v>
      </c>
      <c r="H15" s="583"/>
      <c r="I15" s="570"/>
      <c r="J15" s="570"/>
      <c r="K15" s="583"/>
      <c r="L15" s="570">
        <v>1</v>
      </c>
      <c r="M15" s="571">
        <v>0</v>
      </c>
    </row>
    <row r="16" spans="1:13" ht="14.4" customHeight="1" x14ac:dyDescent="0.3">
      <c r="A16" s="566" t="s">
        <v>1969</v>
      </c>
      <c r="B16" s="567" t="s">
        <v>1643</v>
      </c>
      <c r="C16" s="567" t="s">
        <v>2028</v>
      </c>
      <c r="D16" s="567" t="s">
        <v>3014</v>
      </c>
      <c r="E16" s="567" t="s">
        <v>1102</v>
      </c>
      <c r="F16" s="570">
        <v>1</v>
      </c>
      <c r="G16" s="570">
        <v>497.53</v>
      </c>
      <c r="H16" s="583">
        <v>1</v>
      </c>
      <c r="I16" s="570"/>
      <c r="J16" s="570"/>
      <c r="K16" s="583">
        <v>0</v>
      </c>
      <c r="L16" s="570">
        <v>1</v>
      </c>
      <c r="M16" s="571">
        <v>497.53</v>
      </c>
    </row>
    <row r="17" spans="1:13" ht="14.4" customHeight="1" x14ac:dyDescent="0.3">
      <c r="A17" s="566" t="s">
        <v>1969</v>
      </c>
      <c r="B17" s="567" t="s">
        <v>1649</v>
      </c>
      <c r="C17" s="567" t="s">
        <v>1651</v>
      </c>
      <c r="D17" s="567" t="s">
        <v>995</v>
      </c>
      <c r="E17" s="567" t="s">
        <v>1652</v>
      </c>
      <c r="F17" s="570"/>
      <c r="G17" s="570"/>
      <c r="H17" s="583">
        <v>0</v>
      </c>
      <c r="I17" s="570">
        <v>2</v>
      </c>
      <c r="J17" s="570">
        <v>242.32</v>
      </c>
      <c r="K17" s="583">
        <v>1</v>
      </c>
      <c r="L17" s="570">
        <v>2</v>
      </c>
      <c r="M17" s="571">
        <v>242.32</v>
      </c>
    </row>
    <row r="18" spans="1:13" ht="14.4" customHeight="1" x14ac:dyDescent="0.3">
      <c r="A18" s="566" t="s">
        <v>1969</v>
      </c>
      <c r="B18" s="567" t="s">
        <v>1659</v>
      </c>
      <c r="C18" s="567" t="s">
        <v>2017</v>
      </c>
      <c r="D18" s="567" t="s">
        <v>569</v>
      </c>
      <c r="E18" s="567" t="s">
        <v>2018</v>
      </c>
      <c r="F18" s="570">
        <v>1</v>
      </c>
      <c r="G18" s="570">
        <v>0</v>
      </c>
      <c r="H18" s="583"/>
      <c r="I18" s="570"/>
      <c r="J18" s="570"/>
      <c r="K18" s="583"/>
      <c r="L18" s="570">
        <v>1</v>
      </c>
      <c r="M18" s="571">
        <v>0</v>
      </c>
    </row>
    <row r="19" spans="1:13" ht="14.4" customHeight="1" x14ac:dyDescent="0.3">
      <c r="A19" s="566" t="s">
        <v>1969</v>
      </c>
      <c r="B19" s="567" t="s">
        <v>1659</v>
      </c>
      <c r="C19" s="567" t="s">
        <v>1661</v>
      </c>
      <c r="D19" s="567" t="s">
        <v>569</v>
      </c>
      <c r="E19" s="567" t="s">
        <v>570</v>
      </c>
      <c r="F19" s="570">
        <v>1</v>
      </c>
      <c r="G19" s="570">
        <v>42.18</v>
      </c>
      <c r="H19" s="583">
        <v>1</v>
      </c>
      <c r="I19" s="570"/>
      <c r="J19" s="570"/>
      <c r="K19" s="583">
        <v>0</v>
      </c>
      <c r="L19" s="570">
        <v>1</v>
      </c>
      <c r="M19" s="571">
        <v>42.18</v>
      </c>
    </row>
    <row r="20" spans="1:13" ht="14.4" customHeight="1" x14ac:dyDescent="0.3">
      <c r="A20" s="566" t="s">
        <v>1969</v>
      </c>
      <c r="B20" s="567" t="s">
        <v>1669</v>
      </c>
      <c r="C20" s="567" t="s">
        <v>1671</v>
      </c>
      <c r="D20" s="567" t="s">
        <v>1672</v>
      </c>
      <c r="E20" s="567" t="s">
        <v>1673</v>
      </c>
      <c r="F20" s="570">
        <v>2</v>
      </c>
      <c r="G20" s="570">
        <v>62.86</v>
      </c>
      <c r="H20" s="583">
        <v>1</v>
      </c>
      <c r="I20" s="570"/>
      <c r="J20" s="570"/>
      <c r="K20" s="583">
        <v>0</v>
      </c>
      <c r="L20" s="570">
        <v>2</v>
      </c>
      <c r="M20" s="571">
        <v>62.86</v>
      </c>
    </row>
    <row r="21" spans="1:13" ht="14.4" customHeight="1" x14ac:dyDescent="0.3">
      <c r="A21" s="566" t="s">
        <v>1969</v>
      </c>
      <c r="B21" s="567" t="s">
        <v>1669</v>
      </c>
      <c r="C21" s="567" t="s">
        <v>2000</v>
      </c>
      <c r="D21" s="567" t="s">
        <v>2001</v>
      </c>
      <c r="E21" s="567" t="s">
        <v>1237</v>
      </c>
      <c r="F21" s="570">
        <v>1</v>
      </c>
      <c r="G21" s="570">
        <v>41.89</v>
      </c>
      <c r="H21" s="583">
        <v>1</v>
      </c>
      <c r="I21" s="570"/>
      <c r="J21" s="570"/>
      <c r="K21" s="583">
        <v>0</v>
      </c>
      <c r="L21" s="570">
        <v>1</v>
      </c>
      <c r="M21" s="571">
        <v>41.89</v>
      </c>
    </row>
    <row r="22" spans="1:13" ht="14.4" customHeight="1" x14ac:dyDescent="0.3">
      <c r="A22" s="566" t="s">
        <v>1969</v>
      </c>
      <c r="B22" s="567" t="s">
        <v>1669</v>
      </c>
      <c r="C22" s="567" t="s">
        <v>1674</v>
      </c>
      <c r="D22" s="567" t="s">
        <v>1038</v>
      </c>
      <c r="E22" s="567" t="s">
        <v>551</v>
      </c>
      <c r="F22" s="570"/>
      <c r="G22" s="570"/>
      <c r="H22" s="583">
        <v>0</v>
      </c>
      <c r="I22" s="570">
        <v>7</v>
      </c>
      <c r="J22" s="570">
        <v>314.23</v>
      </c>
      <c r="K22" s="583">
        <v>1</v>
      </c>
      <c r="L22" s="570">
        <v>7</v>
      </c>
      <c r="M22" s="571">
        <v>314.23</v>
      </c>
    </row>
    <row r="23" spans="1:13" ht="14.4" customHeight="1" x14ac:dyDescent="0.3">
      <c r="A23" s="566" t="s">
        <v>1969</v>
      </c>
      <c r="B23" s="567" t="s">
        <v>1677</v>
      </c>
      <c r="C23" s="567" t="s">
        <v>1984</v>
      </c>
      <c r="D23" s="567" t="s">
        <v>1098</v>
      </c>
      <c r="E23" s="567" t="s">
        <v>1985</v>
      </c>
      <c r="F23" s="570">
        <v>1</v>
      </c>
      <c r="G23" s="570">
        <v>0</v>
      </c>
      <c r="H23" s="583"/>
      <c r="I23" s="570"/>
      <c r="J23" s="570"/>
      <c r="K23" s="583"/>
      <c r="L23" s="570">
        <v>1</v>
      </c>
      <c r="M23" s="571">
        <v>0</v>
      </c>
    </row>
    <row r="24" spans="1:13" ht="14.4" customHeight="1" x14ac:dyDescent="0.3">
      <c r="A24" s="566" t="s">
        <v>1969</v>
      </c>
      <c r="B24" s="567" t="s">
        <v>1677</v>
      </c>
      <c r="C24" s="567" t="s">
        <v>1986</v>
      </c>
      <c r="D24" s="567" t="s">
        <v>1094</v>
      </c>
      <c r="E24" s="567" t="s">
        <v>568</v>
      </c>
      <c r="F24" s="570"/>
      <c r="G24" s="570"/>
      <c r="H24" s="583"/>
      <c r="I24" s="570">
        <v>1</v>
      </c>
      <c r="J24" s="570">
        <v>0</v>
      </c>
      <c r="K24" s="583"/>
      <c r="L24" s="570">
        <v>1</v>
      </c>
      <c r="M24" s="571">
        <v>0</v>
      </c>
    </row>
    <row r="25" spans="1:13" ht="14.4" customHeight="1" x14ac:dyDescent="0.3">
      <c r="A25" s="566" t="s">
        <v>1969</v>
      </c>
      <c r="B25" s="567" t="s">
        <v>1677</v>
      </c>
      <c r="C25" s="567" t="s">
        <v>1987</v>
      </c>
      <c r="D25" s="567" t="s">
        <v>1988</v>
      </c>
      <c r="E25" s="567" t="s">
        <v>568</v>
      </c>
      <c r="F25" s="570">
        <v>1</v>
      </c>
      <c r="G25" s="570">
        <v>60.92</v>
      </c>
      <c r="H25" s="583">
        <v>1</v>
      </c>
      <c r="I25" s="570"/>
      <c r="J25" s="570"/>
      <c r="K25" s="583">
        <v>0</v>
      </c>
      <c r="L25" s="570">
        <v>1</v>
      </c>
      <c r="M25" s="571">
        <v>60.92</v>
      </c>
    </row>
    <row r="26" spans="1:13" ht="14.4" customHeight="1" x14ac:dyDescent="0.3">
      <c r="A26" s="566" t="s">
        <v>1969</v>
      </c>
      <c r="B26" s="567" t="s">
        <v>1687</v>
      </c>
      <c r="C26" s="567" t="s">
        <v>2047</v>
      </c>
      <c r="D26" s="567" t="s">
        <v>575</v>
      </c>
      <c r="E26" s="567" t="s">
        <v>2048</v>
      </c>
      <c r="F26" s="570">
        <v>1</v>
      </c>
      <c r="G26" s="570">
        <v>0</v>
      </c>
      <c r="H26" s="583"/>
      <c r="I26" s="570"/>
      <c r="J26" s="570"/>
      <c r="K26" s="583"/>
      <c r="L26" s="570">
        <v>1</v>
      </c>
      <c r="M26" s="571">
        <v>0</v>
      </c>
    </row>
    <row r="27" spans="1:13" ht="14.4" customHeight="1" x14ac:dyDescent="0.3">
      <c r="A27" s="566" t="s">
        <v>1969</v>
      </c>
      <c r="B27" s="567" t="s">
        <v>1687</v>
      </c>
      <c r="C27" s="567" t="s">
        <v>2049</v>
      </c>
      <c r="D27" s="567" t="s">
        <v>575</v>
      </c>
      <c r="E27" s="567" t="s">
        <v>2050</v>
      </c>
      <c r="F27" s="570">
        <v>2</v>
      </c>
      <c r="G27" s="570">
        <v>0</v>
      </c>
      <c r="H27" s="583"/>
      <c r="I27" s="570"/>
      <c r="J27" s="570"/>
      <c r="K27" s="583"/>
      <c r="L27" s="570">
        <v>2</v>
      </c>
      <c r="M27" s="571">
        <v>0</v>
      </c>
    </row>
    <row r="28" spans="1:13" ht="14.4" customHeight="1" x14ac:dyDescent="0.3">
      <c r="A28" s="566" t="s">
        <v>1969</v>
      </c>
      <c r="B28" s="567" t="s">
        <v>1693</v>
      </c>
      <c r="C28" s="567" t="s">
        <v>1694</v>
      </c>
      <c r="D28" s="567" t="s">
        <v>1695</v>
      </c>
      <c r="E28" s="567" t="s">
        <v>1001</v>
      </c>
      <c r="F28" s="570"/>
      <c r="G28" s="570"/>
      <c r="H28" s="583">
        <v>0</v>
      </c>
      <c r="I28" s="570">
        <v>2</v>
      </c>
      <c r="J28" s="570">
        <v>269.68</v>
      </c>
      <c r="K28" s="583">
        <v>1</v>
      </c>
      <c r="L28" s="570">
        <v>2</v>
      </c>
      <c r="M28" s="571">
        <v>269.68</v>
      </c>
    </row>
    <row r="29" spans="1:13" ht="14.4" customHeight="1" x14ac:dyDescent="0.3">
      <c r="A29" s="566" t="s">
        <v>1969</v>
      </c>
      <c r="B29" s="567" t="s">
        <v>1693</v>
      </c>
      <c r="C29" s="567" t="s">
        <v>2056</v>
      </c>
      <c r="D29" s="567" t="s">
        <v>987</v>
      </c>
      <c r="E29" s="567" t="s">
        <v>2057</v>
      </c>
      <c r="F29" s="570">
        <v>2</v>
      </c>
      <c r="G29" s="570">
        <v>0</v>
      </c>
      <c r="H29" s="583"/>
      <c r="I29" s="570"/>
      <c r="J29" s="570"/>
      <c r="K29" s="583"/>
      <c r="L29" s="570">
        <v>2</v>
      </c>
      <c r="M29" s="571">
        <v>0</v>
      </c>
    </row>
    <row r="30" spans="1:13" ht="14.4" customHeight="1" x14ac:dyDescent="0.3">
      <c r="A30" s="566" t="s">
        <v>1969</v>
      </c>
      <c r="B30" s="567" t="s">
        <v>1693</v>
      </c>
      <c r="C30" s="567" t="s">
        <v>2058</v>
      </c>
      <c r="D30" s="567" t="s">
        <v>987</v>
      </c>
      <c r="E30" s="567" t="s">
        <v>1698</v>
      </c>
      <c r="F30" s="570"/>
      <c r="G30" s="570"/>
      <c r="H30" s="583">
        <v>0</v>
      </c>
      <c r="I30" s="570">
        <v>1</v>
      </c>
      <c r="J30" s="570">
        <v>75.86</v>
      </c>
      <c r="K30" s="583">
        <v>1</v>
      </c>
      <c r="L30" s="570">
        <v>1</v>
      </c>
      <c r="M30" s="571">
        <v>75.86</v>
      </c>
    </row>
    <row r="31" spans="1:13" ht="14.4" customHeight="1" x14ac:dyDescent="0.3">
      <c r="A31" s="566" t="s">
        <v>1969</v>
      </c>
      <c r="B31" s="567" t="s">
        <v>1708</v>
      </c>
      <c r="C31" s="567" t="s">
        <v>2052</v>
      </c>
      <c r="D31" s="567" t="s">
        <v>2053</v>
      </c>
      <c r="E31" s="567" t="s">
        <v>2054</v>
      </c>
      <c r="F31" s="570">
        <v>1</v>
      </c>
      <c r="G31" s="570">
        <v>0</v>
      </c>
      <c r="H31" s="583"/>
      <c r="I31" s="570"/>
      <c r="J31" s="570"/>
      <c r="K31" s="583"/>
      <c r="L31" s="570">
        <v>1</v>
      </c>
      <c r="M31" s="571">
        <v>0</v>
      </c>
    </row>
    <row r="32" spans="1:13" ht="14.4" customHeight="1" x14ac:dyDescent="0.3">
      <c r="A32" s="566" t="s">
        <v>1969</v>
      </c>
      <c r="B32" s="567" t="s">
        <v>1712</v>
      </c>
      <c r="C32" s="567" t="s">
        <v>2066</v>
      </c>
      <c r="D32" s="567" t="s">
        <v>2067</v>
      </c>
      <c r="E32" s="567" t="s">
        <v>561</v>
      </c>
      <c r="F32" s="570">
        <v>1</v>
      </c>
      <c r="G32" s="570">
        <v>134.13</v>
      </c>
      <c r="H32" s="583">
        <v>1</v>
      </c>
      <c r="I32" s="570"/>
      <c r="J32" s="570"/>
      <c r="K32" s="583">
        <v>0</v>
      </c>
      <c r="L32" s="570">
        <v>1</v>
      </c>
      <c r="M32" s="571">
        <v>134.13</v>
      </c>
    </row>
    <row r="33" spans="1:13" ht="14.4" customHeight="1" x14ac:dyDescent="0.3">
      <c r="A33" s="566" t="s">
        <v>1969</v>
      </c>
      <c r="B33" s="567" t="s">
        <v>1712</v>
      </c>
      <c r="C33" s="567" t="s">
        <v>2068</v>
      </c>
      <c r="D33" s="567" t="s">
        <v>2067</v>
      </c>
      <c r="E33" s="567" t="s">
        <v>2069</v>
      </c>
      <c r="F33" s="570">
        <v>2</v>
      </c>
      <c r="G33" s="570">
        <v>287.42</v>
      </c>
      <c r="H33" s="583">
        <v>1</v>
      </c>
      <c r="I33" s="570"/>
      <c r="J33" s="570"/>
      <c r="K33" s="583">
        <v>0</v>
      </c>
      <c r="L33" s="570">
        <v>2</v>
      </c>
      <c r="M33" s="571">
        <v>287.42</v>
      </c>
    </row>
    <row r="34" spans="1:13" ht="14.4" customHeight="1" x14ac:dyDescent="0.3">
      <c r="A34" s="566" t="s">
        <v>1969</v>
      </c>
      <c r="B34" s="567" t="s">
        <v>3109</v>
      </c>
      <c r="C34" s="567" t="s">
        <v>2340</v>
      </c>
      <c r="D34" s="567" t="s">
        <v>2341</v>
      </c>
      <c r="E34" s="567" t="s">
        <v>2342</v>
      </c>
      <c r="F34" s="570">
        <v>1</v>
      </c>
      <c r="G34" s="570">
        <v>771.98</v>
      </c>
      <c r="H34" s="583">
        <v>1</v>
      </c>
      <c r="I34" s="570"/>
      <c r="J34" s="570"/>
      <c r="K34" s="583">
        <v>0</v>
      </c>
      <c r="L34" s="570">
        <v>1</v>
      </c>
      <c r="M34" s="571">
        <v>771.98</v>
      </c>
    </row>
    <row r="35" spans="1:13" ht="14.4" customHeight="1" x14ac:dyDescent="0.3">
      <c r="A35" s="566" t="s">
        <v>1969</v>
      </c>
      <c r="B35" s="567" t="s">
        <v>1714</v>
      </c>
      <c r="C35" s="567" t="s">
        <v>1990</v>
      </c>
      <c r="D35" s="567" t="s">
        <v>1716</v>
      </c>
      <c r="E35" s="567" t="s">
        <v>1991</v>
      </c>
      <c r="F35" s="570">
        <v>1</v>
      </c>
      <c r="G35" s="570">
        <v>0</v>
      </c>
      <c r="H35" s="583"/>
      <c r="I35" s="570"/>
      <c r="J35" s="570"/>
      <c r="K35" s="583"/>
      <c r="L35" s="570">
        <v>1</v>
      </c>
      <c r="M35" s="571">
        <v>0</v>
      </c>
    </row>
    <row r="36" spans="1:13" ht="14.4" customHeight="1" x14ac:dyDescent="0.3">
      <c r="A36" s="566" t="s">
        <v>1969</v>
      </c>
      <c r="B36" s="567" t="s">
        <v>1714</v>
      </c>
      <c r="C36" s="567" t="s">
        <v>1992</v>
      </c>
      <c r="D36" s="567" t="s">
        <v>1716</v>
      </c>
      <c r="E36" s="567" t="s">
        <v>1044</v>
      </c>
      <c r="F36" s="570">
        <v>1</v>
      </c>
      <c r="G36" s="570">
        <v>0</v>
      </c>
      <c r="H36" s="583"/>
      <c r="I36" s="570"/>
      <c r="J36" s="570"/>
      <c r="K36" s="583"/>
      <c r="L36" s="570">
        <v>1</v>
      </c>
      <c r="M36" s="571">
        <v>0</v>
      </c>
    </row>
    <row r="37" spans="1:13" ht="14.4" customHeight="1" x14ac:dyDescent="0.3">
      <c r="A37" s="566" t="s">
        <v>1969</v>
      </c>
      <c r="B37" s="567" t="s">
        <v>1714</v>
      </c>
      <c r="C37" s="567" t="s">
        <v>1993</v>
      </c>
      <c r="D37" s="567" t="s">
        <v>1073</v>
      </c>
      <c r="E37" s="567" t="s">
        <v>1994</v>
      </c>
      <c r="F37" s="570">
        <v>1</v>
      </c>
      <c r="G37" s="570">
        <v>0</v>
      </c>
      <c r="H37" s="583"/>
      <c r="I37" s="570"/>
      <c r="J37" s="570"/>
      <c r="K37" s="583"/>
      <c r="L37" s="570">
        <v>1</v>
      </c>
      <c r="M37" s="571">
        <v>0</v>
      </c>
    </row>
    <row r="38" spans="1:13" ht="14.4" customHeight="1" x14ac:dyDescent="0.3">
      <c r="A38" s="566" t="s">
        <v>1969</v>
      </c>
      <c r="B38" s="567" t="s">
        <v>1714</v>
      </c>
      <c r="C38" s="567" t="s">
        <v>1995</v>
      </c>
      <c r="D38" s="567" t="s">
        <v>1073</v>
      </c>
      <c r="E38" s="567" t="s">
        <v>1996</v>
      </c>
      <c r="F38" s="570">
        <v>2</v>
      </c>
      <c r="G38" s="570">
        <v>0</v>
      </c>
      <c r="H38" s="583"/>
      <c r="I38" s="570"/>
      <c r="J38" s="570"/>
      <c r="K38" s="583"/>
      <c r="L38" s="570">
        <v>2</v>
      </c>
      <c r="M38" s="571">
        <v>0</v>
      </c>
    </row>
    <row r="39" spans="1:13" ht="14.4" customHeight="1" x14ac:dyDescent="0.3">
      <c r="A39" s="566" t="s">
        <v>1969</v>
      </c>
      <c r="B39" s="567" t="s">
        <v>1714</v>
      </c>
      <c r="C39" s="567" t="s">
        <v>1997</v>
      </c>
      <c r="D39" s="567" t="s">
        <v>1998</v>
      </c>
      <c r="E39" s="567" t="s">
        <v>582</v>
      </c>
      <c r="F39" s="570">
        <v>1</v>
      </c>
      <c r="G39" s="570">
        <v>262.33999999999997</v>
      </c>
      <c r="H39" s="583">
        <v>1</v>
      </c>
      <c r="I39" s="570"/>
      <c r="J39" s="570"/>
      <c r="K39" s="583">
        <v>0</v>
      </c>
      <c r="L39" s="570">
        <v>1</v>
      </c>
      <c r="M39" s="571">
        <v>262.33999999999997</v>
      </c>
    </row>
    <row r="40" spans="1:13" ht="14.4" customHeight="1" x14ac:dyDescent="0.3">
      <c r="A40" s="566" t="s">
        <v>1969</v>
      </c>
      <c r="B40" s="567" t="s">
        <v>1714</v>
      </c>
      <c r="C40" s="567" t="s">
        <v>1717</v>
      </c>
      <c r="D40" s="567" t="s">
        <v>1073</v>
      </c>
      <c r="E40" s="567" t="s">
        <v>1085</v>
      </c>
      <c r="F40" s="570"/>
      <c r="G40" s="570"/>
      <c r="H40" s="583">
        <v>0</v>
      </c>
      <c r="I40" s="570">
        <v>5</v>
      </c>
      <c r="J40" s="570">
        <v>1748.3500000000001</v>
      </c>
      <c r="K40" s="583">
        <v>1</v>
      </c>
      <c r="L40" s="570">
        <v>5</v>
      </c>
      <c r="M40" s="571">
        <v>1748.3500000000001</v>
      </c>
    </row>
    <row r="41" spans="1:13" ht="14.4" customHeight="1" x14ac:dyDescent="0.3">
      <c r="A41" s="566" t="s">
        <v>1969</v>
      </c>
      <c r="B41" s="567" t="s">
        <v>1720</v>
      </c>
      <c r="C41" s="567" t="s">
        <v>2060</v>
      </c>
      <c r="D41" s="567" t="s">
        <v>2061</v>
      </c>
      <c r="E41" s="567" t="s">
        <v>1044</v>
      </c>
      <c r="F41" s="570">
        <v>1</v>
      </c>
      <c r="G41" s="570">
        <v>326.45</v>
      </c>
      <c r="H41" s="583">
        <v>1</v>
      </c>
      <c r="I41" s="570"/>
      <c r="J41" s="570"/>
      <c r="K41" s="583">
        <v>0</v>
      </c>
      <c r="L41" s="570">
        <v>1</v>
      </c>
      <c r="M41" s="571">
        <v>326.45</v>
      </c>
    </row>
    <row r="42" spans="1:13" ht="14.4" customHeight="1" x14ac:dyDescent="0.3">
      <c r="A42" s="566" t="s">
        <v>1969</v>
      </c>
      <c r="B42" s="567" t="s">
        <v>1733</v>
      </c>
      <c r="C42" s="567" t="s">
        <v>1739</v>
      </c>
      <c r="D42" s="567" t="s">
        <v>1740</v>
      </c>
      <c r="E42" s="567" t="s">
        <v>1741</v>
      </c>
      <c r="F42" s="570">
        <v>1</v>
      </c>
      <c r="G42" s="570">
        <v>86.76</v>
      </c>
      <c r="H42" s="583">
        <v>1</v>
      </c>
      <c r="I42" s="570"/>
      <c r="J42" s="570"/>
      <c r="K42" s="583">
        <v>0</v>
      </c>
      <c r="L42" s="570">
        <v>1</v>
      </c>
      <c r="M42" s="571">
        <v>86.76</v>
      </c>
    </row>
    <row r="43" spans="1:13" ht="14.4" customHeight="1" x14ac:dyDescent="0.3">
      <c r="A43" s="566" t="s">
        <v>1969</v>
      </c>
      <c r="B43" s="567" t="s">
        <v>3110</v>
      </c>
      <c r="C43" s="567" t="s">
        <v>2343</v>
      </c>
      <c r="D43" s="567" t="s">
        <v>2344</v>
      </c>
      <c r="E43" s="567" t="s">
        <v>2146</v>
      </c>
      <c r="F43" s="570">
        <v>2</v>
      </c>
      <c r="G43" s="570">
        <v>249.02</v>
      </c>
      <c r="H43" s="583">
        <v>1</v>
      </c>
      <c r="I43" s="570"/>
      <c r="J43" s="570"/>
      <c r="K43" s="583">
        <v>0</v>
      </c>
      <c r="L43" s="570">
        <v>2</v>
      </c>
      <c r="M43" s="571">
        <v>249.02</v>
      </c>
    </row>
    <row r="44" spans="1:13" ht="14.4" customHeight="1" x14ac:dyDescent="0.3">
      <c r="A44" s="566" t="s">
        <v>1969</v>
      </c>
      <c r="B44" s="567" t="s">
        <v>3110</v>
      </c>
      <c r="C44" s="567" t="s">
        <v>2345</v>
      </c>
      <c r="D44" s="567" t="s">
        <v>2346</v>
      </c>
      <c r="E44" s="567" t="s">
        <v>2347</v>
      </c>
      <c r="F44" s="570">
        <v>4</v>
      </c>
      <c r="G44" s="570">
        <v>664.28</v>
      </c>
      <c r="H44" s="583">
        <v>1</v>
      </c>
      <c r="I44" s="570"/>
      <c r="J44" s="570"/>
      <c r="K44" s="583">
        <v>0</v>
      </c>
      <c r="L44" s="570">
        <v>4</v>
      </c>
      <c r="M44" s="571">
        <v>664.28</v>
      </c>
    </row>
    <row r="45" spans="1:13" ht="14.4" customHeight="1" x14ac:dyDescent="0.3">
      <c r="A45" s="566" t="s">
        <v>1969</v>
      </c>
      <c r="B45" s="567" t="s">
        <v>3110</v>
      </c>
      <c r="C45" s="567" t="s">
        <v>2348</v>
      </c>
      <c r="D45" s="567" t="s">
        <v>2349</v>
      </c>
      <c r="E45" s="567" t="s">
        <v>2146</v>
      </c>
      <c r="F45" s="570"/>
      <c r="G45" s="570"/>
      <c r="H45" s="583">
        <v>0</v>
      </c>
      <c r="I45" s="570">
        <v>2</v>
      </c>
      <c r="J45" s="570">
        <v>249.02</v>
      </c>
      <c r="K45" s="583">
        <v>1</v>
      </c>
      <c r="L45" s="570">
        <v>2</v>
      </c>
      <c r="M45" s="571">
        <v>249.02</v>
      </c>
    </row>
    <row r="46" spans="1:13" ht="14.4" customHeight="1" x14ac:dyDescent="0.3">
      <c r="A46" s="566" t="s">
        <v>1969</v>
      </c>
      <c r="B46" s="567" t="s">
        <v>1820</v>
      </c>
      <c r="C46" s="567" t="s">
        <v>2326</v>
      </c>
      <c r="D46" s="567" t="s">
        <v>2327</v>
      </c>
      <c r="E46" s="567" t="s">
        <v>2199</v>
      </c>
      <c r="F46" s="570"/>
      <c r="G46" s="570"/>
      <c r="H46" s="583">
        <v>0</v>
      </c>
      <c r="I46" s="570">
        <v>2</v>
      </c>
      <c r="J46" s="570">
        <v>35.380000000000003</v>
      </c>
      <c r="K46" s="583">
        <v>1</v>
      </c>
      <c r="L46" s="570">
        <v>2</v>
      </c>
      <c r="M46" s="571">
        <v>35.380000000000003</v>
      </c>
    </row>
    <row r="47" spans="1:13" ht="14.4" customHeight="1" x14ac:dyDescent="0.3">
      <c r="A47" s="566" t="s">
        <v>1969</v>
      </c>
      <c r="B47" s="567" t="s">
        <v>1831</v>
      </c>
      <c r="C47" s="567" t="s">
        <v>1933</v>
      </c>
      <c r="D47" s="567" t="s">
        <v>1383</v>
      </c>
      <c r="E47" s="567" t="s">
        <v>1934</v>
      </c>
      <c r="F47" s="570"/>
      <c r="G47" s="570"/>
      <c r="H47" s="583">
        <v>0</v>
      </c>
      <c r="I47" s="570">
        <v>3</v>
      </c>
      <c r="J47" s="570">
        <v>648.48</v>
      </c>
      <c r="K47" s="583">
        <v>1</v>
      </c>
      <c r="L47" s="570">
        <v>3</v>
      </c>
      <c r="M47" s="571">
        <v>648.48</v>
      </c>
    </row>
    <row r="48" spans="1:13" ht="14.4" customHeight="1" x14ac:dyDescent="0.3">
      <c r="A48" s="566" t="s">
        <v>1969</v>
      </c>
      <c r="B48" s="567" t="s">
        <v>3111</v>
      </c>
      <c r="C48" s="567" t="s">
        <v>2337</v>
      </c>
      <c r="D48" s="567" t="s">
        <v>2338</v>
      </c>
      <c r="E48" s="567" t="s">
        <v>2339</v>
      </c>
      <c r="F48" s="570"/>
      <c r="G48" s="570"/>
      <c r="H48" s="583">
        <v>0</v>
      </c>
      <c r="I48" s="570">
        <v>15</v>
      </c>
      <c r="J48" s="570">
        <v>2788.5</v>
      </c>
      <c r="K48" s="583">
        <v>1</v>
      </c>
      <c r="L48" s="570">
        <v>15</v>
      </c>
      <c r="M48" s="571">
        <v>2788.5</v>
      </c>
    </row>
    <row r="49" spans="1:13" ht="14.4" customHeight="1" x14ac:dyDescent="0.3">
      <c r="A49" s="566" t="s">
        <v>1969</v>
      </c>
      <c r="B49" s="567" t="s">
        <v>3112</v>
      </c>
      <c r="C49" s="567" t="s">
        <v>2351</v>
      </c>
      <c r="D49" s="567" t="s">
        <v>2352</v>
      </c>
      <c r="E49" s="567" t="s">
        <v>2353</v>
      </c>
      <c r="F49" s="570">
        <v>6</v>
      </c>
      <c r="G49" s="570">
        <v>0</v>
      </c>
      <c r="H49" s="583"/>
      <c r="I49" s="570"/>
      <c r="J49" s="570"/>
      <c r="K49" s="583"/>
      <c r="L49" s="570">
        <v>6</v>
      </c>
      <c r="M49" s="571">
        <v>0</v>
      </c>
    </row>
    <row r="50" spans="1:13" ht="14.4" customHeight="1" x14ac:dyDescent="0.3">
      <c r="A50" s="566" t="s">
        <v>1969</v>
      </c>
      <c r="B50" s="567" t="s">
        <v>3112</v>
      </c>
      <c r="C50" s="567" t="s">
        <v>2354</v>
      </c>
      <c r="D50" s="567" t="s">
        <v>2352</v>
      </c>
      <c r="E50" s="567" t="s">
        <v>2355</v>
      </c>
      <c r="F50" s="570">
        <v>3</v>
      </c>
      <c r="G50" s="570">
        <v>0</v>
      </c>
      <c r="H50" s="583"/>
      <c r="I50" s="570"/>
      <c r="J50" s="570"/>
      <c r="K50" s="583"/>
      <c r="L50" s="570">
        <v>3</v>
      </c>
      <c r="M50" s="571">
        <v>0</v>
      </c>
    </row>
    <row r="51" spans="1:13" ht="14.4" customHeight="1" x14ac:dyDescent="0.3">
      <c r="A51" s="566" t="s">
        <v>1969</v>
      </c>
      <c r="B51" s="567" t="s">
        <v>3113</v>
      </c>
      <c r="C51" s="567" t="s">
        <v>2329</v>
      </c>
      <c r="D51" s="567" t="s">
        <v>2330</v>
      </c>
      <c r="E51" s="567" t="s">
        <v>2331</v>
      </c>
      <c r="F51" s="570">
        <v>2</v>
      </c>
      <c r="G51" s="570">
        <v>0</v>
      </c>
      <c r="H51" s="583"/>
      <c r="I51" s="570"/>
      <c r="J51" s="570"/>
      <c r="K51" s="583"/>
      <c r="L51" s="570">
        <v>2</v>
      </c>
      <c r="M51" s="571">
        <v>0</v>
      </c>
    </row>
    <row r="52" spans="1:13" ht="14.4" customHeight="1" x14ac:dyDescent="0.3">
      <c r="A52" s="566" t="s">
        <v>1970</v>
      </c>
      <c r="B52" s="567" t="s">
        <v>1917</v>
      </c>
      <c r="C52" s="567" t="s">
        <v>2357</v>
      </c>
      <c r="D52" s="567" t="s">
        <v>2358</v>
      </c>
      <c r="E52" s="567" t="s">
        <v>1434</v>
      </c>
      <c r="F52" s="570">
        <v>1</v>
      </c>
      <c r="G52" s="570">
        <v>222.25</v>
      </c>
      <c r="H52" s="583">
        <v>1</v>
      </c>
      <c r="I52" s="570"/>
      <c r="J52" s="570"/>
      <c r="K52" s="583">
        <v>0</v>
      </c>
      <c r="L52" s="570">
        <v>1</v>
      </c>
      <c r="M52" s="571">
        <v>222.25</v>
      </c>
    </row>
    <row r="53" spans="1:13" ht="14.4" customHeight="1" x14ac:dyDescent="0.3">
      <c r="A53" s="566" t="s">
        <v>1971</v>
      </c>
      <c r="B53" s="567" t="s">
        <v>1625</v>
      </c>
      <c r="C53" s="567" t="s">
        <v>1628</v>
      </c>
      <c r="D53" s="567" t="s">
        <v>1629</v>
      </c>
      <c r="E53" s="567" t="s">
        <v>1630</v>
      </c>
      <c r="F53" s="570"/>
      <c r="G53" s="570"/>
      <c r="H53" s="583">
        <v>0</v>
      </c>
      <c r="I53" s="570">
        <v>2</v>
      </c>
      <c r="J53" s="570">
        <v>312.5</v>
      </c>
      <c r="K53" s="583">
        <v>1</v>
      </c>
      <c r="L53" s="570">
        <v>2</v>
      </c>
      <c r="M53" s="571">
        <v>312.5</v>
      </c>
    </row>
    <row r="54" spans="1:13" ht="14.4" customHeight="1" x14ac:dyDescent="0.3">
      <c r="A54" s="566" t="s">
        <v>1971</v>
      </c>
      <c r="B54" s="567" t="s">
        <v>1625</v>
      </c>
      <c r="C54" s="567" t="s">
        <v>1631</v>
      </c>
      <c r="D54" s="567" t="s">
        <v>1632</v>
      </c>
      <c r="E54" s="567" t="s">
        <v>1095</v>
      </c>
      <c r="F54" s="570"/>
      <c r="G54" s="570"/>
      <c r="H54" s="583">
        <v>0</v>
      </c>
      <c r="I54" s="570">
        <v>1</v>
      </c>
      <c r="J54" s="570">
        <v>193.14</v>
      </c>
      <c r="K54" s="583">
        <v>1</v>
      </c>
      <c r="L54" s="570">
        <v>1</v>
      </c>
      <c r="M54" s="571">
        <v>193.14</v>
      </c>
    </row>
    <row r="55" spans="1:13" ht="14.4" customHeight="1" x14ac:dyDescent="0.3">
      <c r="A55" s="566" t="s">
        <v>1971</v>
      </c>
      <c r="B55" s="567" t="s">
        <v>1649</v>
      </c>
      <c r="C55" s="567" t="s">
        <v>1651</v>
      </c>
      <c r="D55" s="567" t="s">
        <v>995</v>
      </c>
      <c r="E55" s="567" t="s">
        <v>1652</v>
      </c>
      <c r="F55" s="570"/>
      <c r="G55" s="570"/>
      <c r="H55" s="583">
        <v>0</v>
      </c>
      <c r="I55" s="570">
        <v>1</v>
      </c>
      <c r="J55" s="570">
        <v>121.16</v>
      </c>
      <c r="K55" s="583">
        <v>1</v>
      </c>
      <c r="L55" s="570">
        <v>1</v>
      </c>
      <c r="M55" s="571">
        <v>121.16</v>
      </c>
    </row>
    <row r="56" spans="1:13" ht="14.4" customHeight="1" x14ac:dyDescent="0.3">
      <c r="A56" s="566" t="s">
        <v>1971</v>
      </c>
      <c r="B56" s="567" t="s">
        <v>1649</v>
      </c>
      <c r="C56" s="567" t="s">
        <v>2082</v>
      </c>
      <c r="D56" s="567" t="s">
        <v>1446</v>
      </c>
      <c r="E56" s="567" t="s">
        <v>2083</v>
      </c>
      <c r="F56" s="570">
        <v>1</v>
      </c>
      <c r="G56" s="570">
        <v>201.95</v>
      </c>
      <c r="H56" s="583">
        <v>1</v>
      </c>
      <c r="I56" s="570"/>
      <c r="J56" s="570"/>
      <c r="K56" s="583">
        <v>0</v>
      </c>
      <c r="L56" s="570">
        <v>1</v>
      </c>
      <c r="M56" s="571">
        <v>201.95</v>
      </c>
    </row>
    <row r="57" spans="1:13" ht="14.4" customHeight="1" x14ac:dyDescent="0.3">
      <c r="A57" s="566" t="s">
        <v>1971</v>
      </c>
      <c r="B57" s="567" t="s">
        <v>3114</v>
      </c>
      <c r="C57" s="567" t="s">
        <v>2088</v>
      </c>
      <c r="D57" s="567" t="s">
        <v>2089</v>
      </c>
      <c r="E57" s="567" t="s">
        <v>2090</v>
      </c>
      <c r="F57" s="570">
        <v>1</v>
      </c>
      <c r="G57" s="570">
        <v>0</v>
      </c>
      <c r="H57" s="583"/>
      <c r="I57" s="570"/>
      <c r="J57" s="570"/>
      <c r="K57" s="583"/>
      <c r="L57" s="570">
        <v>1</v>
      </c>
      <c r="M57" s="571">
        <v>0</v>
      </c>
    </row>
    <row r="58" spans="1:13" ht="14.4" customHeight="1" x14ac:dyDescent="0.3">
      <c r="A58" s="566" t="s">
        <v>1971</v>
      </c>
      <c r="B58" s="567" t="s">
        <v>1669</v>
      </c>
      <c r="C58" s="567" t="s">
        <v>2085</v>
      </c>
      <c r="D58" s="567" t="s">
        <v>1038</v>
      </c>
      <c r="E58" s="567" t="s">
        <v>2086</v>
      </c>
      <c r="F58" s="570">
        <v>1</v>
      </c>
      <c r="G58" s="570">
        <v>0</v>
      </c>
      <c r="H58" s="583"/>
      <c r="I58" s="570"/>
      <c r="J58" s="570"/>
      <c r="K58" s="583"/>
      <c r="L58" s="570">
        <v>1</v>
      </c>
      <c r="M58" s="571">
        <v>0</v>
      </c>
    </row>
    <row r="59" spans="1:13" ht="14.4" customHeight="1" x14ac:dyDescent="0.3">
      <c r="A59" s="566" t="s">
        <v>1971</v>
      </c>
      <c r="B59" s="567" t="s">
        <v>1669</v>
      </c>
      <c r="C59" s="567" t="s">
        <v>1671</v>
      </c>
      <c r="D59" s="567" t="s">
        <v>1672</v>
      </c>
      <c r="E59" s="567" t="s">
        <v>1673</v>
      </c>
      <c r="F59" s="570">
        <v>1</v>
      </c>
      <c r="G59" s="570">
        <v>31.43</v>
      </c>
      <c r="H59" s="583">
        <v>1</v>
      </c>
      <c r="I59" s="570"/>
      <c r="J59" s="570"/>
      <c r="K59" s="583">
        <v>0</v>
      </c>
      <c r="L59" s="570">
        <v>1</v>
      </c>
      <c r="M59" s="571">
        <v>31.43</v>
      </c>
    </row>
    <row r="60" spans="1:13" ht="14.4" customHeight="1" x14ac:dyDescent="0.3">
      <c r="A60" s="566" t="s">
        <v>1971</v>
      </c>
      <c r="B60" s="567" t="s">
        <v>1669</v>
      </c>
      <c r="C60" s="567" t="s">
        <v>1674</v>
      </c>
      <c r="D60" s="567" t="s">
        <v>1038</v>
      </c>
      <c r="E60" s="567" t="s">
        <v>551</v>
      </c>
      <c r="F60" s="570"/>
      <c r="G60" s="570"/>
      <c r="H60" s="583">
        <v>0</v>
      </c>
      <c r="I60" s="570">
        <v>1</v>
      </c>
      <c r="J60" s="570">
        <v>44.89</v>
      </c>
      <c r="K60" s="583">
        <v>1</v>
      </c>
      <c r="L60" s="570">
        <v>1</v>
      </c>
      <c r="M60" s="571">
        <v>44.89</v>
      </c>
    </row>
    <row r="61" spans="1:13" ht="14.4" customHeight="1" x14ac:dyDescent="0.3">
      <c r="A61" s="566" t="s">
        <v>1971</v>
      </c>
      <c r="B61" s="567" t="s">
        <v>1675</v>
      </c>
      <c r="C61" s="567" t="s">
        <v>1676</v>
      </c>
      <c r="D61" s="567" t="s">
        <v>1099</v>
      </c>
      <c r="E61" s="567" t="s">
        <v>1100</v>
      </c>
      <c r="F61" s="570"/>
      <c r="G61" s="570"/>
      <c r="H61" s="583">
        <v>0</v>
      </c>
      <c r="I61" s="570">
        <v>1</v>
      </c>
      <c r="J61" s="570">
        <v>25.07</v>
      </c>
      <c r="K61" s="583">
        <v>1</v>
      </c>
      <c r="L61" s="570">
        <v>1</v>
      </c>
      <c r="M61" s="571">
        <v>25.07</v>
      </c>
    </row>
    <row r="62" spans="1:13" ht="14.4" customHeight="1" x14ac:dyDescent="0.3">
      <c r="A62" s="566" t="s">
        <v>1971</v>
      </c>
      <c r="B62" s="567" t="s">
        <v>1677</v>
      </c>
      <c r="C62" s="567" t="s">
        <v>2084</v>
      </c>
      <c r="D62" s="567" t="s">
        <v>1094</v>
      </c>
      <c r="E62" s="567" t="s">
        <v>940</v>
      </c>
      <c r="F62" s="570">
        <v>1</v>
      </c>
      <c r="G62" s="570">
        <v>0</v>
      </c>
      <c r="H62" s="583"/>
      <c r="I62" s="570"/>
      <c r="J62" s="570"/>
      <c r="K62" s="583"/>
      <c r="L62" s="570">
        <v>1</v>
      </c>
      <c r="M62" s="571">
        <v>0</v>
      </c>
    </row>
    <row r="63" spans="1:13" ht="14.4" customHeight="1" x14ac:dyDescent="0.3">
      <c r="A63" s="566" t="s">
        <v>1971</v>
      </c>
      <c r="B63" s="567" t="s">
        <v>1687</v>
      </c>
      <c r="C63" s="567" t="s">
        <v>2047</v>
      </c>
      <c r="D63" s="567" t="s">
        <v>575</v>
      </c>
      <c r="E63" s="567" t="s">
        <v>2048</v>
      </c>
      <c r="F63" s="570">
        <v>1</v>
      </c>
      <c r="G63" s="570">
        <v>0</v>
      </c>
      <c r="H63" s="583"/>
      <c r="I63" s="570"/>
      <c r="J63" s="570"/>
      <c r="K63" s="583"/>
      <c r="L63" s="570">
        <v>1</v>
      </c>
      <c r="M63" s="571">
        <v>0</v>
      </c>
    </row>
    <row r="64" spans="1:13" ht="14.4" customHeight="1" x14ac:dyDescent="0.3">
      <c r="A64" s="566" t="s">
        <v>1971</v>
      </c>
      <c r="B64" s="567" t="s">
        <v>1687</v>
      </c>
      <c r="C64" s="567" t="s">
        <v>1692</v>
      </c>
      <c r="D64" s="567" t="s">
        <v>1103</v>
      </c>
      <c r="E64" s="567" t="s">
        <v>1104</v>
      </c>
      <c r="F64" s="570"/>
      <c r="G64" s="570"/>
      <c r="H64" s="583">
        <v>0</v>
      </c>
      <c r="I64" s="570">
        <v>1</v>
      </c>
      <c r="J64" s="570">
        <v>101.16</v>
      </c>
      <c r="K64" s="583">
        <v>1</v>
      </c>
      <c r="L64" s="570">
        <v>1</v>
      </c>
      <c r="M64" s="571">
        <v>101.16</v>
      </c>
    </row>
    <row r="65" spans="1:13" ht="14.4" customHeight="1" x14ac:dyDescent="0.3">
      <c r="A65" s="566" t="s">
        <v>1971</v>
      </c>
      <c r="B65" s="567" t="s">
        <v>1693</v>
      </c>
      <c r="C65" s="567" t="s">
        <v>1700</v>
      </c>
      <c r="D65" s="567" t="s">
        <v>987</v>
      </c>
      <c r="E65" s="567" t="s">
        <v>988</v>
      </c>
      <c r="F65" s="570"/>
      <c r="G65" s="570"/>
      <c r="H65" s="583">
        <v>0</v>
      </c>
      <c r="I65" s="570">
        <v>2</v>
      </c>
      <c r="J65" s="570">
        <v>101.16</v>
      </c>
      <c r="K65" s="583">
        <v>1</v>
      </c>
      <c r="L65" s="570">
        <v>2</v>
      </c>
      <c r="M65" s="571">
        <v>101.16</v>
      </c>
    </row>
    <row r="66" spans="1:13" ht="14.4" customHeight="1" x14ac:dyDescent="0.3">
      <c r="A66" s="566" t="s">
        <v>1971</v>
      </c>
      <c r="B66" s="567" t="s">
        <v>1693</v>
      </c>
      <c r="C66" s="567" t="s">
        <v>2098</v>
      </c>
      <c r="D66" s="567" t="s">
        <v>1702</v>
      </c>
      <c r="E66" s="567" t="s">
        <v>2076</v>
      </c>
      <c r="F66" s="570"/>
      <c r="G66" s="570"/>
      <c r="H66" s="583">
        <v>0</v>
      </c>
      <c r="I66" s="570">
        <v>1</v>
      </c>
      <c r="J66" s="570">
        <v>168.59</v>
      </c>
      <c r="K66" s="583">
        <v>1</v>
      </c>
      <c r="L66" s="570">
        <v>1</v>
      </c>
      <c r="M66" s="571">
        <v>168.59</v>
      </c>
    </row>
    <row r="67" spans="1:13" ht="14.4" customHeight="1" x14ac:dyDescent="0.3">
      <c r="A67" s="566" t="s">
        <v>1971</v>
      </c>
      <c r="B67" s="567" t="s">
        <v>1712</v>
      </c>
      <c r="C67" s="567" t="s">
        <v>2100</v>
      </c>
      <c r="D67" s="567" t="s">
        <v>2067</v>
      </c>
      <c r="E67" s="567" t="s">
        <v>2101</v>
      </c>
      <c r="F67" s="570">
        <v>1</v>
      </c>
      <c r="G67" s="570">
        <v>67.06</v>
      </c>
      <c r="H67" s="583">
        <v>1</v>
      </c>
      <c r="I67" s="570"/>
      <c r="J67" s="570"/>
      <c r="K67" s="583">
        <v>0</v>
      </c>
      <c r="L67" s="570">
        <v>1</v>
      </c>
      <c r="M67" s="571">
        <v>67.06</v>
      </c>
    </row>
    <row r="68" spans="1:13" ht="14.4" customHeight="1" x14ac:dyDescent="0.3">
      <c r="A68" s="566" t="s">
        <v>1971</v>
      </c>
      <c r="B68" s="567" t="s">
        <v>1714</v>
      </c>
      <c r="C68" s="567" t="s">
        <v>1715</v>
      </c>
      <c r="D68" s="567" t="s">
        <v>1716</v>
      </c>
      <c r="E68" s="567" t="s">
        <v>582</v>
      </c>
      <c r="F68" s="570"/>
      <c r="G68" s="570"/>
      <c r="H68" s="583">
        <v>0</v>
      </c>
      <c r="I68" s="570">
        <v>1</v>
      </c>
      <c r="J68" s="570">
        <v>262.33999999999997</v>
      </c>
      <c r="K68" s="583">
        <v>1</v>
      </c>
      <c r="L68" s="570">
        <v>1</v>
      </c>
      <c r="M68" s="571">
        <v>262.33999999999997</v>
      </c>
    </row>
    <row r="69" spans="1:13" ht="14.4" customHeight="1" x14ac:dyDescent="0.3">
      <c r="A69" s="566" t="s">
        <v>1971</v>
      </c>
      <c r="B69" s="567" t="s">
        <v>1714</v>
      </c>
      <c r="C69" s="567" t="s">
        <v>1717</v>
      </c>
      <c r="D69" s="567" t="s">
        <v>1073</v>
      </c>
      <c r="E69" s="567" t="s">
        <v>1085</v>
      </c>
      <c r="F69" s="570"/>
      <c r="G69" s="570"/>
      <c r="H69" s="583">
        <v>0</v>
      </c>
      <c r="I69" s="570">
        <v>1</v>
      </c>
      <c r="J69" s="570">
        <v>349.67</v>
      </c>
      <c r="K69" s="583">
        <v>1</v>
      </c>
      <c r="L69" s="570">
        <v>1</v>
      </c>
      <c r="M69" s="571">
        <v>349.67</v>
      </c>
    </row>
    <row r="70" spans="1:13" ht="14.4" customHeight="1" x14ac:dyDescent="0.3">
      <c r="A70" s="566" t="s">
        <v>1971</v>
      </c>
      <c r="B70" s="567" t="s">
        <v>1779</v>
      </c>
      <c r="C70" s="567" t="s">
        <v>2373</v>
      </c>
      <c r="D70" s="567" t="s">
        <v>2374</v>
      </c>
      <c r="E70" s="567" t="s">
        <v>1760</v>
      </c>
      <c r="F70" s="570">
        <v>2</v>
      </c>
      <c r="G70" s="570">
        <v>139.72</v>
      </c>
      <c r="H70" s="583">
        <v>1</v>
      </c>
      <c r="I70" s="570"/>
      <c r="J70" s="570"/>
      <c r="K70" s="583">
        <v>0</v>
      </c>
      <c r="L70" s="570">
        <v>2</v>
      </c>
      <c r="M70" s="571">
        <v>139.72</v>
      </c>
    </row>
    <row r="71" spans="1:13" ht="14.4" customHeight="1" x14ac:dyDescent="0.3">
      <c r="A71" s="566" t="s">
        <v>1971</v>
      </c>
      <c r="B71" s="567" t="s">
        <v>1820</v>
      </c>
      <c r="C71" s="567" t="s">
        <v>2369</v>
      </c>
      <c r="D71" s="567" t="s">
        <v>2370</v>
      </c>
      <c r="E71" s="567" t="s">
        <v>2371</v>
      </c>
      <c r="F71" s="570"/>
      <c r="G71" s="570"/>
      <c r="H71" s="583">
        <v>0</v>
      </c>
      <c r="I71" s="570">
        <v>1</v>
      </c>
      <c r="J71" s="570">
        <v>16.27</v>
      </c>
      <c r="K71" s="583">
        <v>1</v>
      </c>
      <c r="L71" s="570">
        <v>1</v>
      </c>
      <c r="M71" s="571">
        <v>16.27</v>
      </c>
    </row>
    <row r="72" spans="1:13" ht="14.4" customHeight="1" x14ac:dyDescent="0.3">
      <c r="A72" s="566" t="s">
        <v>1971</v>
      </c>
      <c r="B72" s="567" t="s">
        <v>1935</v>
      </c>
      <c r="C72" s="567" t="s">
        <v>1936</v>
      </c>
      <c r="D72" s="567" t="s">
        <v>1937</v>
      </c>
      <c r="E72" s="567" t="s">
        <v>1938</v>
      </c>
      <c r="F72" s="570"/>
      <c r="G72" s="570"/>
      <c r="H72" s="583">
        <v>0</v>
      </c>
      <c r="I72" s="570">
        <v>1</v>
      </c>
      <c r="J72" s="570">
        <v>201.75</v>
      </c>
      <c r="K72" s="583">
        <v>1</v>
      </c>
      <c r="L72" s="570">
        <v>1</v>
      </c>
      <c r="M72" s="571">
        <v>201.75</v>
      </c>
    </row>
    <row r="73" spans="1:13" ht="14.4" customHeight="1" x14ac:dyDescent="0.3">
      <c r="A73" s="566" t="s">
        <v>1972</v>
      </c>
      <c r="B73" s="567" t="s">
        <v>1625</v>
      </c>
      <c r="C73" s="567" t="s">
        <v>2503</v>
      </c>
      <c r="D73" s="567" t="s">
        <v>2075</v>
      </c>
      <c r="E73" s="567" t="s">
        <v>1095</v>
      </c>
      <c r="F73" s="570"/>
      <c r="G73" s="570"/>
      <c r="H73" s="583">
        <v>0</v>
      </c>
      <c r="I73" s="570">
        <v>3</v>
      </c>
      <c r="J73" s="570">
        <v>579.41999999999996</v>
      </c>
      <c r="K73" s="583">
        <v>1</v>
      </c>
      <c r="L73" s="570">
        <v>3</v>
      </c>
      <c r="M73" s="571">
        <v>579.41999999999996</v>
      </c>
    </row>
    <row r="74" spans="1:13" ht="14.4" customHeight="1" x14ac:dyDescent="0.3">
      <c r="A74" s="566" t="s">
        <v>1972</v>
      </c>
      <c r="B74" s="567" t="s">
        <v>1625</v>
      </c>
      <c r="C74" s="567" t="s">
        <v>1628</v>
      </c>
      <c r="D74" s="567" t="s">
        <v>1629</v>
      </c>
      <c r="E74" s="567" t="s">
        <v>1630</v>
      </c>
      <c r="F74" s="570"/>
      <c r="G74" s="570"/>
      <c r="H74" s="583">
        <v>0</v>
      </c>
      <c r="I74" s="570">
        <v>1</v>
      </c>
      <c r="J74" s="570">
        <v>156.25</v>
      </c>
      <c r="K74" s="583">
        <v>1</v>
      </c>
      <c r="L74" s="570">
        <v>1</v>
      </c>
      <c r="M74" s="571">
        <v>156.25</v>
      </c>
    </row>
    <row r="75" spans="1:13" ht="14.4" customHeight="1" x14ac:dyDescent="0.3">
      <c r="A75" s="566" t="s">
        <v>1972</v>
      </c>
      <c r="B75" s="567" t="s">
        <v>1625</v>
      </c>
      <c r="C75" s="567" t="s">
        <v>1631</v>
      </c>
      <c r="D75" s="567" t="s">
        <v>1632</v>
      </c>
      <c r="E75" s="567" t="s">
        <v>1095</v>
      </c>
      <c r="F75" s="570"/>
      <c r="G75" s="570"/>
      <c r="H75" s="583">
        <v>0</v>
      </c>
      <c r="I75" s="570">
        <v>3</v>
      </c>
      <c r="J75" s="570">
        <v>579.41999999999996</v>
      </c>
      <c r="K75" s="583">
        <v>1</v>
      </c>
      <c r="L75" s="570">
        <v>3</v>
      </c>
      <c r="M75" s="571">
        <v>579.41999999999996</v>
      </c>
    </row>
    <row r="76" spans="1:13" ht="14.4" customHeight="1" x14ac:dyDescent="0.3">
      <c r="A76" s="566" t="s">
        <v>1972</v>
      </c>
      <c r="B76" s="567" t="s">
        <v>1633</v>
      </c>
      <c r="C76" s="567" t="s">
        <v>1639</v>
      </c>
      <c r="D76" s="567" t="s">
        <v>989</v>
      </c>
      <c r="E76" s="567" t="s">
        <v>1028</v>
      </c>
      <c r="F76" s="570"/>
      <c r="G76" s="570"/>
      <c r="H76" s="583">
        <v>0</v>
      </c>
      <c r="I76" s="570">
        <v>2</v>
      </c>
      <c r="J76" s="570">
        <v>3499.38</v>
      </c>
      <c r="K76" s="583">
        <v>1</v>
      </c>
      <c r="L76" s="570">
        <v>2</v>
      </c>
      <c r="M76" s="571">
        <v>3499.38</v>
      </c>
    </row>
    <row r="77" spans="1:13" ht="14.4" customHeight="1" x14ac:dyDescent="0.3">
      <c r="A77" s="566" t="s">
        <v>1972</v>
      </c>
      <c r="B77" s="567" t="s">
        <v>1633</v>
      </c>
      <c r="C77" s="567" t="s">
        <v>1642</v>
      </c>
      <c r="D77" s="567" t="s">
        <v>989</v>
      </c>
      <c r="E77" s="567" t="s">
        <v>1030</v>
      </c>
      <c r="F77" s="570"/>
      <c r="G77" s="570"/>
      <c r="H77" s="583">
        <v>0</v>
      </c>
      <c r="I77" s="570">
        <v>3</v>
      </c>
      <c r="J77" s="570">
        <v>8748.48</v>
      </c>
      <c r="K77" s="583">
        <v>1</v>
      </c>
      <c r="L77" s="570">
        <v>3</v>
      </c>
      <c r="M77" s="571">
        <v>8748.48</v>
      </c>
    </row>
    <row r="78" spans="1:13" ht="14.4" customHeight="1" x14ac:dyDescent="0.3">
      <c r="A78" s="566" t="s">
        <v>1972</v>
      </c>
      <c r="B78" s="567" t="s">
        <v>1643</v>
      </c>
      <c r="C78" s="567" t="s">
        <v>2020</v>
      </c>
      <c r="D78" s="567" t="s">
        <v>588</v>
      </c>
      <c r="E78" s="567" t="s">
        <v>1102</v>
      </c>
      <c r="F78" s="570">
        <v>8</v>
      </c>
      <c r="G78" s="570">
        <v>0</v>
      </c>
      <c r="H78" s="583"/>
      <c r="I78" s="570"/>
      <c r="J78" s="570"/>
      <c r="K78" s="583"/>
      <c r="L78" s="570">
        <v>8</v>
      </c>
      <c r="M78" s="571">
        <v>0</v>
      </c>
    </row>
    <row r="79" spans="1:13" ht="14.4" customHeight="1" x14ac:dyDescent="0.3">
      <c r="A79" s="566" t="s">
        <v>1972</v>
      </c>
      <c r="B79" s="567" t="s">
        <v>1643</v>
      </c>
      <c r="C79" s="567" t="s">
        <v>1645</v>
      </c>
      <c r="D79" s="567" t="s">
        <v>1101</v>
      </c>
      <c r="E79" s="567" t="s">
        <v>1102</v>
      </c>
      <c r="F79" s="570"/>
      <c r="G79" s="570"/>
      <c r="H79" s="583">
        <v>0</v>
      </c>
      <c r="I79" s="570">
        <v>3</v>
      </c>
      <c r="J79" s="570">
        <v>1244.5500000000002</v>
      </c>
      <c r="K79" s="583">
        <v>1</v>
      </c>
      <c r="L79" s="570">
        <v>3</v>
      </c>
      <c r="M79" s="571">
        <v>1244.5500000000002</v>
      </c>
    </row>
    <row r="80" spans="1:13" ht="14.4" customHeight="1" x14ac:dyDescent="0.3">
      <c r="A80" s="566" t="s">
        <v>1972</v>
      </c>
      <c r="B80" s="567" t="s">
        <v>3115</v>
      </c>
      <c r="C80" s="567" t="s">
        <v>2469</v>
      </c>
      <c r="D80" s="567" t="s">
        <v>2470</v>
      </c>
      <c r="E80" s="567" t="s">
        <v>2471</v>
      </c>
      <c r="F80" s="570"/>
      <c r="G80" s="570"/>
      <c r="H80" s="583">
        <v>0</v>
      </c>
      <c r="I80" s="570">
        <v>12</v>
      </c>
      <c r="J80" s="570">
        <v>1683</v>
      </c>
      <c r="K80" s="583">
        <v>1</v>
      </c>
      <c r="L80" s="570">
        <v>12</v>
      </c>
      <c r="M80" s="571">
        <v>1683</v>
      </c>
    </row>
    <row r="81" spans="1:13" ht="14.4" customHeight="1" x14ac:dyDescent="0.3">
      <c r="A81" s="566" t="s">
        <v>1972</v>
      </c>
      <c r="B81" s="567" t="s">
        <v>1649</v>
      </c>
      <c r="C81" s="567" t="s">
        <v>1651</v>
      </c>
      <c r="D81" s="567" t="s">
        <v>995</v>
      </c>
      <c r="E81" s="567" t="s">
        <v>1652</v>
      </c>
      <c r="F81" s="570"/>
      <c r="G81" s="570"/>
      <c r="H81" s="583">
        <v>0</v>
      </c>
      <c r="I81" s="570">
        <v>5</v>
      </c>
      <c r="J81" s="570">
        <v>605.79999999999995</v>
      </c>
      <c r="K81" s="583">
        <v>1</v>
      </c>
      <c r="L81" s="570">
        <v>5</v>
      </c>
      <c r="M81" s="571">
        <v>605.79999999999995</v>
      </c>
    </row>
    <row r="82" spans="1:13" ht="14.4" customHeight="1" x14ac:dyDescent="0.3">
      <c r="A82" s="566" t="s">
        <v>1972</v>
      </c>
      <c r="B82" s="567" t="s">
        <v>1659</v>
      </c>
      <c r="C82" s="567" t="s">
        <v>2422</v>
      </c>
      <c r="D82" s="567" t="s">
        <v>2423</v>
      </c>
      <c r="E82" s="567" t="s">
        <v>570</v>
      </c>
      <c r="F82" s="570">
        <v>2</v>
      </c>
      <c r="G82" s="570">
        <v>112.46</v>
      </c>
      <c r="H82" s="583">
        <v>1</v>
      </c>
      <c r="I82" s="570"/>
      <c r="J82" s="570"/>
      <c r="K82" s="583">
        <v>0</v>
      </c>
      <c r="L82" s="570">
        <v>2</v>
      </c>
      <c r="M82" s="571">
        <v>112.46</v>
      </c>
    </row>
    <row r="83" spans="1:13" ht="14.4" customHeight="1" x14ac:dyDescent="0.3">
      <c r="A83" s="566" t="s">
        <v>1972</v>
      </c>
      <c r="B83" s="567" t="s">
        <v>1659</v>
      </c>
      <c r="C83" s="567" t="s">
        <v>1661</v>
      </c>
      <c r="D83" s="567" t="s">
        <v>569</v>
      </c>
      <c r="E83" s="567" t="s">
        <v>570</v>
      </c>
      <c r="F83" s="570">
        <v>4</v>
      </c>
      <c r="G83" s="570">
        <v>168.72</v>
      </c>
      <c r="H83" s="583">
        <v>1</v>
      </c>
      <c r="I83" s="570"/>
      <c r="J83" s="570"/>
      <c r="K83" s="583">
        <v>0</v>
      </c>
      <c r="L83" s="570">
        <v>4</v>
      </c>
      <c r="M83" s="571">
        <v>168.72</v>
      </c>
    </row>
    <row r="84" spans="1:13" ht="14.4" customHeight="1" x14ac:dyDescent="0.3">
      <c r="A84" s="566" t="s">
        <v>1972</v>
      </c>
      <c r="B84" s="567" t="s">
        <v>1667</v>
      </c>
      <c r="C84" s="567" t="s">
        <v>2402</v>
      </c>
      <c r="D84" s="567" t="s">
        <v>1043</v>
      </c>
      <c r="E84" s="567" t="s">
        <v>2403</v>
      </c>
      <c r="F84" s="570"/>
      <c r="G84" s="570"/>
      <c r="H84" s="583">
        <v>0</v>
      </c>
      <c r="I84" s="570">
        <v>2</v>
      </c>
      <c r="J84" s="570">
        <v>293.26</v>
      </c>
      <c r="K84" s="583">
        <v>1</v>
      </c>
      <c r="L84" s="570">
        <v>2</v>
      </c>
      <c r="M84" s="571">
        <v>293.26</v>
      </c>
    </row>
    <row r="85" spans="1:13" ht="14.4" customHeight="1" x14ac:dyDescent="0.3">
      <c r="A85" s="566" t="s">
        <v>1972</v>
      </c>
      <c r="B85" s="567" t="s">
        <v>1669</v>
      </c>
      <c r="C85" s="567" t="s">
        <v>1671</v>
      </c>
      <c r="D85" s="567" t="s">
        <v>1672</v>
      </c>
      <c r="E85" s="567" t="s">
        <v>1673</v>
      </c>
      <c r="F85" s="570">
        <v>2</v>
      </c>
      <c r="G85" s="570">
        <v>62.86</v>
      </c>
      <c r="H85" s="583">
        <v>1</v>
      </c>
      <c r="I85" s="570"/>
      <c r="J85" s="570"/>
      <c r="K85" s="583">
        <v>0</v>
      </c>
      <c r="L85" s="570">
        <v>2</v>
      </c>
      <c r="M85" s="571">
        <v>62.86</v>
      </c>
    </row>
    <row r="86" spans="1:13" ht="14.4" customHeight="1" x14ac:dyDescent="0.3">
      <c r="A86" s="566" t="s">
        <v>1972</v>
      </c>
      <c r="B86" s="567" t="s">
        <v>1669</v>
      </c>
      <c r="C86" s="567" t="s">
        <v>2000</v>
      </c>
      <c r="D86" s="567" t="s">
        <v>2001</v>
      </c>
      <c r="E86" s="567" t="s">
        <v>1237</v>
      </c>
      <c r="F86" s="570">
        <v>4</v>
      </c>
      <c r="G86" s="570">
        <v>167.56</v>
      </c>
      <c r="H86" s="583">
        <v>1</v>
      </c>
      <c r="I86" s="570"/>
      <c r="J86" s="570"/>
      <c r="K86" s="583">
        <v>0</v>
      </c>
      <c r="L86" s="570">
        <v>4</v>
      </c>
      <c r="M86" s="571">
        <v>167.56</v>
      </c>
    </row>
    <row r="87" spans="1:13" ht="14.4" customHeight="1" x14ac:dyDescent="0.3">
      <c r="A87" s="566" t="s">
        <v>1972</v>
      </c>
      <c r="B87" s="567" t="s">
        <v>1669</v>
      </c>
      <c r="C87" s="567" t="s">
        <v>1674</v>
      </c>
      <c r="D87" s="567" t="s">
        <v>1038</v>
      </c>
      <c r="E87" s="567" t="s">
        <v>551</v>
      </c>
      <c r="F87" s="570"/>
      <c r="G87" s="570"/>
      <c r="H87" s="583">
        <v>0</v>
      </c>
      <c r="I87" s="570">
        <v>13</v>
      </c>
      <c r="J87" s="570">
        <v>583.57000000000005</v>
      </c>
      <c r="K87" s="583">
        <v>1</v>
      </c>
      <c r="L87" s="570">
        <v>13</v>
      </c>
      <c r="M87" s="571">
        <v>583.57000000000005</v>
      </c>
    </row>
    <row r="88" spans="1:13" ht="14.4" customHeight="1" x14ac:dyDescent="0.3">
      <c r="A88" s="566" t="s">
        <v>1972</v>
      </c>
      <c r="B88" s="567" t="s">
        <v>1669</v>
      </c>
      <c r="C88" s="567" t="s">
        <v>2102</v>
      </c>
      <c r="D88" s="567" t="s">
        <v>2103</v>
      </c>
      <c r="E88" s="567" t="s">
        <v>1087</v>
      </c>
      <c r="F88" s="570"/>
      <c r="G88" s="570"/>
      <c r="H88" s="583">
        <v>0</v>
      </c>
      <c r="I88" s="570">
        <v>4</v>
      </c>
      <c r="J88" s="570">
        <v>240.08</v>
      </c>
      <c r="K88" s="583">
        <v>1</v>
      </c>
      <c r="L88" s="570">
        <v>4</v>
      </c>
      <c r="M88" s="571">
        <v>240.08</v>
      </c>
    </row>
    <row r="89" spans="1:13" ht="14.4" customHeight="1" x14ac:dyDescent="0.3">
      <c r="A89" s="566" t="s">
        <v>1972</v>
      </c>
      <c r="B89" s="567" t="s">
        <v>1669</v>
      </c>
      <c r="C89" s="567" t="s">
        <v>2170</v>
      </c>
      <c r="D89" s="567" t="s">
        <v>2171</v>
      </c>
      <c r="E89" s="567" t="s">
        <v>551</v>
      </c>
      <c r="F89" s="570">
        <v>6</v>
      </c>
      <c r="G89" s="570">
        <v>269.34000000000003</v>
      </c>
      <c r="H89" s="583">
        <v>1</v>
      </c>
      <c r="I89" s="570"/>
      <c r="J89" s="570"/>
      <c r="K89" s="583">
        <v>0</v>
      </c>
      <c r="L89" s="570">
        <v>6</v>
      </c>
      <c r="M89" s="571">
        <v>269.34000000000003</v>
      </c>
    </row>
    <row r="90" spans="1:13" ht="14.4" customHeight="1" x14ac:dyDescent="0.3">
      <c r="A90" s="566" t="s">
        <v>1972</v>
      </c>
      <c r="B90" s="567" t="s">
        <v>1677</v>
      </c>
      <c r="C90" s="567" t="s">
        <v>2392</v>
      </c>
      <c r="D90" s="567" t="s">
        <v>1098</v>
      </c>
      <c r="E90" s="567" t="s">
        <v>2393</v>
      </c>
      <c r="F90" s="570"/>
      <c r="G90" s="570"/>
      <c r="H90" s="583">
        <v>0</v>
      </c>
      <c r="I90" s="570">
        <v>1</v>
      </c>
      <c r="J90" s="570">
        <v>270.69</v>
      </c>
      <c r="K90" s="583">
        <v>1</v>
      </c>
      <c r="L90" s="570">
        <v>1</v>
      </c>
      <c r="M90" s="571">
        <v>270.69</v>
      </c>
    </row>
    <row r="91" spans="1:13" ht="14.4" customHeight="1" x14ac:dyDescent="0.3">
      <c r="A91" s="566" t="s">
        <v>1972</v>
      </c>
      <c r="B91" s="567" t="s">
        <v>1681</v>
      </c>
      <c r="C91" s="567" t="s">
        <v>1682</v>
      </c>
      <c r="D91" s="567" t="s">
        <v>1088</v>
      </c>
      <c r="E91" s="567" t="s">
        <v>1089</v>
      </c>
      <c r="F91" s="570"/>
      <c r="G91" s="570"/>
      <c r="H91" s="583">
        <v>0</v>
      </c>
      <c r="I91" s="570">
        <v>4</v>
      </c>
      <c r="J91" s="570">
        <v>221.52</v>
      </c>
      <c r="K91" s="583">
        <v>1</v>
      </c>
      <c r="L91" s="570">
        <v>4</v>
      </c>
      <c r="M91" s="571">
        <v>221.52</v>
      </c>
    </row>
    <row r="92" spans="1:13" ht="14.4" customHeight="1" x14ac:dyDescent="0.3">
      <c r="A92" s="566" t="s">
        <v>1972</v>
      </c>
      <c r="B92" s="567" t="s">
        <v>1681</v>
      </c>
      <c r="C92" s="567" t="s">
        <v>1683</v>
      </c>
      <c r="D92" s="567" t="s">
        <v>1088</v>
      </c>
      <c r="E92" s="567" t="s">
        <v>1096</v>
      </c>
      <c r="F92" s="570"/>
      <c r="G92" s="570"/>
      <c r="H92" s="583">
        <v>0</v>
      </c>
      <c r="I92" s="570">
        <v>2</v>
      </c>
      <c r="J92" s="570">
        <v>369.22</v>
      </c>
      <c r="K92" s="583">
        <v>1</v>
      </c>
      <c r="L92" s="570">
        <v>2</v>
      </c>
      <c r="M92" s="571">
        <v>369.22</v>
      </c>
    </row>
    <row r="93" spans="1:13" ht="14.4" customHeight="1" x14ac:dyDescent="0.3">
      <c r="A93" s="566" t="s">
        <v>1972</v>
      </c>
      <c r="B93" s="567" t="s">
        <v>1687</v>
      </c>
      <c r="C93" s="567" t="s">
        <v>1690</v>
      </c>
      <c r="D93" s="567" t="s">
        <v>578</v>
      </c>
      <c r="E93" s="567" t="s">
        <v>1691</v>
      </c>
      <c r="F93" s="570">
        <v>1</v>
      </c>
      <c r="G93" s="570">
        <v>404.5</v>
      </c>
      <c r="H93" s="583">
        <v>1</v>
      </c>
      <c r="I93" s="570"/>
      <c r="J93" s="570"/>
      <c r="K93" s="583">
        <v>0</v>
      </c>
      <c r="L93" s="570">
        <v>1</v>
      </c>
      <c r="M93" s="571">
        <v>404.5</v>
      </c>
    </row>
    <row r="94" spans="1:13" ht="14.4" customHeight="1" x14ac:dyDescent="0.3">
      <c r="A94" s="566" t="s">
        <v>1972</v>
      </c>
      <c r="B94" s="567" t="s">
        <v>1693</v>
      </c>
      <c r="C94" s="567" t="s">
        <v>1694</v>
      </c>
      <c r="D94" s="567" t="s">
        <v>1695</v>
      </c>
      <c r="E94" s="567" t="s">
        <v>1001</v>
      </c>
      <c r="F94" s="570"/>
      <c r="G94" s="570"/>
      <c r="H94" s="583">
        <v>0</v>
      </c>
      <c r="I94" s="570">
        <v>16</v>
      </c>
      <c r="J94" s="570">
        <v>2157.44</v>
      </c>
      <c r="K94" s="583">
        <v>1</v>
      </c>
      <c r="L94" s="570">
        <v>16</v>
      </c>
      <c r="M94" s="571">
        <v>2157.44</v>
      </c>
    </row>
    <row r="95" spans="1:13" ht="14.4" customHeight="1" x14ac:dyDescent="0.3">
      <c r="A95" s="566" t="s">
        <v>1972</v>
      </c>
      <c r="B95" s="567" t="s">
        <v>1693</v>
      </c>
      <c r="C95" s="567" t="s">
        <v>2476</v>
      </c>
      <c r="D95" s="567" t="s">
        <v>1695</v>
      </c>
      <c r="E95" s="567" t="s">
        <v>2477</v>
      </c>
      <c r="F95" s="570">
        <v>1</v>
      </c>
      <c r="G95" s="570">
        <v>0</v>
      </c>
      <c r="H95" s="583"/>
      <c r="I95" s="570"/>
      <c r="J95" s="570"/>
      <c r="K95" s="583"/>
      <c r="L95" s="570">
        <v>1</v>
      </c>
      <c r="M95" s="571">
        <v>0</v>
      </c>
    </row>
    <row r="96" spans="1:13" ht="14.4" customHeight="1" x14ac:dyDescent="0.3">
      <c r="A96" s="566" t="s">
        <v>1972</v>
      </c>
      <c r="B96" s="567" t="s">
        <v>1693</v>
      </c>
      <c r="C96" s="567" t="s">
        <v>1701</v>
      </c>
      <c r="D96" s="567" t="s">
        <v>1702</v>
      </c>
      <c r="E96" s="567" t="s">
        <v>568</v>
      </c>
      <c r="F96" s="570"/>
      <c r="G96" s="570"/>
      <c r="H96" s="583">
        <v>0</v>
      </c>
      <c r="I96" s="570">
        <v>1</v>
      </c>
      <c r="J96" s="570">
        <v>101.16</v>
      </c>
      <c r="K96" s="583">
        <v>1</v>
      </c>
      <c r="L96" s="570">
        <v>1</v>
      </c>
      <c r="M96" s="571">
        <v>101.16</v>
      </c>
    </row>
    <row r="97" spans="1:13" ht="14.4" customHeight="1" x14ac:dyDescent="0.3">
      <c r="A97" s="566" t="s">
        <v>1972</v>
      </c>
      <c r="B97" s="567" t="s">
        <v>3116</v>
      </c>
      <c r="C97" s="567" t="s">
        <v>2466</v>
      </c>
      <c r="D97" s="567" t="s">
        <v>2153</v>
      </c>
      <c r="E97" s="567" t="s">
        <v>2467</v>
      </c>
      <c r="F97" s="570">
        <v>1</v>
      </c>
      <c r="G97" s="570">
        <v>642.23</v>
      </c>
      <c r="H97" s="583">
        <v>1</v>
      </c>
      <c r="I97" s="570"/>
      <c r="J97" s="570"/>
      <c r="K97" s="583">
        <v>0</v>
      </c>
      <c r="L97" s="570">
        <v>1</v>
      </c>
      <c r="M97" s="571">
        <v>642.23</v>
      </c>
    </row>
    <row r="98" spans="1:13" ht="14.4" customHeight="1" x14ac:dyDescent="0.3">
      <c r="A98" s="566" t="s">
        <v>1972</v>
      </c>
      <c r="B98" s="567" t="s">
        <v>3117</v>
      </c>
      <c r="C98" s="567" t="s">
        <v>2454</v>
      </c>
      <c r="D98" s="567" t="s">
        <v>2455</v>
      </c>
      <c r="E98" s="567" t="s">
        <v>2456</v>
      </c>
      <c r="F98" s="570"/>
      <c r="G98" s="570"/>
      <c r="H98" s="583">
        <v>0</v>
      </c>
      <c r="I98" s="570">
        <v>2</v>
      </c>
      <c r="J98" s="570">
        <v>862.28</v>
      </c>
      <c r="K98" s="583">
        <v>1</v>
      </c>
      <c r="L98" s="570">
        <v>2</v>
      </c>
      <c r="M98" s="571">
        <v>862.28</v>
      </c>
    </row>
    <row r="99" spans="1:13" ht="14.4" customHeight="1" x14ac:dyDescent="0.3">
      <c r="A99" s="566" t="s">
        <v>1972</v>
      </c>
      <c r="B99" s="567" t="s">
        <v>1712</v>
      </c>
      <c r="C99" s="567" t="s">
        <v>2494</v>
      </c>
      <c r="D99" s="567" t="s">
        <v>2295</v>
      </c>
      <c r="E99" s="567" t="s">
        <v>2495</v>
      </c>
      <c r="F99" s="570">
        <v>1</v>
      </c>
      <c r="G99" s="570">
        <v>323.43</v>
      </c>
      <c r="H99" s="583">
        <v>1</v>
      </c>
      <c r="I99" s="570"/>
      <c r="J99" s="570"/>
      <c r="K99" s="583">
        <v>0</v>
      </c>
      <c r="L99" s="570">
        <v>1</v>
      </c>
      <c r="M99" s="571">
        <v>323.43</v>
      </c>
    </row>
    <row r="100" spans="1:13" ht="14.4" customHeight="1" x14ac:dyDescent="0.3">
      <c r="A100" s="566" t="s">
        <v>1972</v>
      </c>
      <c r="B100" s="567" t="s">
        <v>3118</v>
      </c>
      <c r="C100" s="567" t="s">
        <v>2458</v>
      </c>
      <c r="D100" s="567" t="s">
        <v>2459</v>
      </c>
      <c r="E100" s="567" t="s">
        <v>585</v>
      </c>
      <c r="F100" s="570"/>
      <c r="G100" s="570"/>
      <c r="H100" s="583">
        <v>0</v>
      </c>
      <c r="I100" s="570">
        <v>2</v>
      </c>
      <c r="J100" s="570">
        <v>501.24</v>
      </c>
      <c r="K100" s="583">
        <v>1</v>
      </c>
      <c r="L100" s="570">
        <v>2</v>
      </c>
      <c r="M100" s="571">
        <v>501.24</v>
      </c>
    </row>
    <row r="101" spans="1:13" ht="14.4" customHeight="1" x14ac:dyDescent="0.3">
      <c r="A101" s="566" t="s">
        <v>1972</v>
      </c>
      <c r="B101" s="567" t="s">
        <v>3109</v>
      </c>
      <c r="C101" s="567" t="s">
        <v>2484</v>
      </c>
      <c r="D101" s="567" t="s">
        <v>2485</v>
      </c>
      <c r="E101" s="567" t="s">
        <v>2486</v>
      </c>
      <c r="F101" s="570"/>
      <c r="G101" s="570"/>
      <c r="H101" s="583">
        <v>0</v>
      </c>
      <c r="I101" s="570">
        <v>3</v>
      </c>
      <c r="J101" s="570">
        <v>1093.9000000000001</v>
      </c>
      <c r="K101" s="583">
        <v>1</v>
      </c>
      <c r="L101" s="570">
        <v>3</v>
      </c>
      <c r="M101" s="571">
        <v>1093.9000000000001</v>
      </c>
    </row>
    <row r="102" spans="1:13" ht="14.4" customHeight="1" x14ac:dyDescent="0.3">
      <c r="A102" s="566" t="s">
        <v>1972</v>
      </c>
      <c r="B102" s="567" t="s">
        <v>1714</v>
      </c>
      <c r="C102" s="567" t="s">
        <v>2394</v>
      </c>
      <c r="D102" s="567" t="s">
        <v>1998</v>
      </c>
      <c r="E102" s="567" t="s">
        <v>2155</v>
      </c>
      <c r="F102" s="570">
        <v>3</v>
      </c>
      <c r="G102" s="570">
        <v>2290.4899999999998</v>
      </c>
      <c r="H102" s="583">
        <v>1</v>
      </c>
      <c r="I102" s="570"/>
      <c r="J102" s="570"/>
      <c r="K102" s="583">
        <v>0</v>
      </c>
      <c r="L102" s="570">
        <v>3</v>
      </c>
      <c r="M102" s="571">
        <v>2290.4899999999998</v>
      </c>
    </row>
    <row r="103" spans="1:13" ht="14.4" customHeight="1" x14ac:dyDescent="0.3">
      <c r="A103" s="566" t="s">
        <v>1972</v>
      </c>
      <c r="B103" s="567" t="s">
        <v>1714</v>
      </c>
      <c r="C103" s="567" t="s">
        <v>1715</v>
      </c>
      <c r="D103" s="567" t="s">
        <v>1716</v>
      </c>
      <c r="E103" s="567" t="s">
        <v>582</v>
      </c>
      <c r="F103" s="570"/>
      <c r="G103" s="570"/>
      <c r="H103" s="583">
        <v>0</v>
      </c>
      <c r="I103" s="570">
        <v>1</v>
      </c>
      <c r="J103" s="570">
        <v>238.81</v>
      </c>
      <c r="K103" s="583">
        <v>1</v>
      </c>
      <c r="L103" s="570">
        <v>1</v>
      </c>
      <c r="M103" s="571">
        <v>238.81</v>
      </c>
    </row>
    <row r="104" spans="1:13" ht="14.4" customHeight="1" x14ac:dyDescent="0.3">
      <c r="A104" s="566" t="s">
        <v>1972</v>
      </c>
      <c r="B104" s="567" t="s">
        <v>1714</v>
      </c>
      <c r="C104" s="567" t="s">
        <v>1717</v>
      </c>
      <c r="D104" s="567" t="s">
        <v>1073</v>
      </c>
      <c r="E104" s="567" t="s">
        <v>1085</v>
      </c>
      <c r="F104" s="570"/>
      <c r="G104" s="570"/>
      <c r="H104" s="583">
        <v>0</v>
      </c>
      <c r="I104" s="570">
        <v>1</v>
      </c>
      <c r="J104" s="570">
        <v>367.41</v>
      </c>
      <c r="K104" s="583">
        <v>1</v>
      </c>
      <c r="L104" s="570">
        <v>1</v>
      </c>
      <c r="M104" s="571">
        <v>367.41</v>
      </c>
    </row>
    <row r="105" spans="1:13" ht="14.4" customHeight="1" x14ac:dyDescent="0.3">
      <c r="A105" s="566" t="s">
        <v>1972</v>
      </c>
      <c r="B105" s="567" t="s">
        <v>1720</v>
      </c>
      <c r="C105" s="567" t="s">
        <v>2481</v>
      </c>
      <c r="D105" s="567" t="s">
        <v>2482</v>
      </c>
      <c r="E105" s="567" t="s">
        <v>1087</v>
      </c>
      <c r="F105" s="570">
        <v>2</v>
      </c>
      <c r="G105" s="570">
        <v>524.82000000000005</v>
      </c>
      <c r="H105" s="583">
        <v>1</v>
      </c>
      <c r="I105" s="570"/>
      <c r="J105" s="570"/>
      <c r="K105" s="583">
        <v>0</v>
      </c>
      <c r="L105" s="570">
        <v>2</v>
      </c>
      <c r="M105" s="571">
        <v>524.82000000000005</v>
      </c>
    </row>
    <row r="106" spans="1:13" ht="14.4" customHeight="1" x14ac:dyDescent="0.3">
      <c r="A106" s="566" t="s">
        <v>1972</v>
      </c>
      <c r="B106" s="567" t="s">
        <v>1720</v>
      </c>
      <c r="C106" s="567" t="s">
        <v>1721</v>
      </c>
      <c r="D106" s="567" t="s">
        <v>1083</v>
      </c>
      <c r="E106" s="567" t="s">
        <v>582</v>
      </c>
      <c r="F106" s="570"/>
      <c r="G106" s="570"/>
      <c r="H106" s="583">
        <v>0</v>
      </c>
      <c r="I106" s="570">
        <v>1</v>
      </c>
      <c r="J106" s="570">
        <v>367.41</v>
      </c>
      <c r="K106" s="583">
        <v>1</v>
      </c>
      <c r="L106" s="570">
        <v>1</v>
      </c>
      <c r="M106" s="571">
        <v>367.41</v>
      </c>
    </row>
    <row r="107" spans="1:13" ht="14.4" customHeight="1" x14ac:dyDescent="0.3">
      <c r="A107" s="566" t="s">
        <v>1972</v>
      </c>
      <c r="B107" s="567" t="s">
        <v>1720</v>
      </c>
      <c r="C107" s="567" t="s">
        <v>2154</v>
      </c>
      <c r="D107" s="567" t="s">
        <v>1083</v>
      </c>
      <c r="E107" s="567" t="s">
        <v>2155</v>
      </c>
      <c r="F107" s="570"/>
      <c r="G107" s="570"/>
      <c r="H107" s="583">
        <v>0</v>
      </c>
      <c r="I107" s="570">
        <v>1</v>
      </c>
      <c r="J107" s="570">
        <v>1049.31</v>
      </c>
      <c r="K107" s="583">
        <v>1</v>
      </c>
      <c r="L107" s="570">
        <v>1</v>
      </c>
      <c r="M107" s="571">
        <v>1049.31</v>
      </c>
    </row>
    <row r="108" spans="1:13" ht="14.4" customHeight="1" x14ac:dyDescent="0.3">
      <c r="A108" s="566" t="s">
        <v>1972</v>
      </c>
      <c r="B108" s="567" t="s">
        <v>1880</v>
      </c>
      <c r="C108" s="567" t="s">
        <v>2396</v>
      </c>
      <c r="D108" s="567" t="s">
        <v>2397</v>
      </c>
      <c r="E108" s="567" t="s">
        <v>585</v>
      </c>
      <c r="F108" s="570"/>
      <c r="G108" s="570"/>
      <c r="H108" s="583">
        <v>0</v>
      </c>
      <c r="I108" s="570">
        <v>1</v>
      </c>
      <c r="J108" s="570">
        <v>772.93</v>
      </c>
      <c r="K108" s="583">
        <v>1</v>
      </c>
      <c r="L108" s="570">
        <v>1</v>
      </c>
      <c r="M108" s="571">
        <v>772.93</v>
      </c>
    </row>
    <row r="109" spans="1:13" ht="14.4" customHeight="1" x14ac:dyDescent="0.3">
      <c r="A109" s="566" t="s">
        <v>1972</v>
      </c>
      <c r="B109" s="567" t="s">
        <v>1733</v>
      </c>
      <c r="C109" s="567" t="s">
        <v>2450</v>
      </c>
      <c r="D109" s="567" t="s">
        <v>2451</v>
      </c>
      <c r="E109" s="567" t="s">
        <v>2452</v>
      </c>
      <c r="F109" s="570"/>
      <c r="G109" s="570"/>
      <c r="H109" s="583">
        <v>0</v>
      </c>
      <c r="I109" s="570">
        <v>1</v>
      </c>
      <c r="J109" s="570">
        <v>86.76</v>
      </c>
      <c r="K109" s="583">
        <v>1</v>
      </c>
      <c r="L109" s="570">
        <v>1</v>
      </c>
      <c r="M109" s="571">
        <v>86.76</v>
      </c>
    </row>
    <row r="110" spans="1:13" ht="14.4" customHeight="1" x14ac:dyDescent="0.3">
      <c r="A110" s="566" t="s">
        <v>1972</v>
      </c>
      <c r="B110" s="567" t="s">
        <v>1744</v>
      </c>
      <c r="C110" s="567" t="s">
        <v>1745</v>
      </c>
      <c r="D110" s="567" t="s">
        <v>1746</v>
      </c>
      <c r="E110" s="567" t="s">
        <v>1747</v>
      </c>
      <c r="F110" s="570"/>
      <c r="G110" s="570"/>
      <c r="H110" s="583">
        <v>0</v>
      </c>
      <c r="I110" s="570">
        <v>1</v>
      </c>
      <c r="J110" s="570">
        <v>333.31</v>
      </c>
      <c r="K110" s="583">
        <v>1</v>
      </c>
      <c r="L110" s="570">
        <v>1</v>
      </c>
      <c r="M110" s="571">
        <v>333.31</v>
      </c>
    </row>
    <row r="111" spans="1:13" ht="14.4" customHeight="1" x14ac:dyDescent="0.3">
      <c r="A111" s="566" t="s">
        <v>1972</v>
      </c>
      <c r="B111" s="567" t="s">
        <v>1803</v>
      </c>
      <c r="C111" s="567" t="s">
        <v>2388</v>
      </c>
      <c r="D111" s="567" t="s">
        <v>1805</v>
      </c>
      <c r="E111" s="567" t="s">
        <v>2389</v>
      </c>
      <c r="F111" s="570">
        <v>1</v>
      </c>
      <c r="G111" s="570">
        <v>89.58</v>
      </c>
      <c r="H111" s="583">
        <v>1</v>
      </c>
      <c r="I111" s="570"/>
      <c r="J111" s="570"/>
      <c r="K111" s="583">
        <v>0</v>
      </c>
      <c r="L111" s="570">
        <v>1</v>
      </c>
      <c r="M111" s="571">
        <v>89.58</v>
      </c>
    </row>
    <row r="112" spans="1:13" ht="14.4" customHeight="1" x14ac:dyDescent="0.3">
      <c r="A112" s="566" t="s">
        <v>1972</v>
      </c>
      <c r="B112" s="567" t="s">
        <v>1803</v>
      </c>
      <c r="C112" s="567" t="s">
        <v>1804</v>
      </c>
      <c r="D112" s="567" t="s">
        <v>1805</v>
      </c>
      <c r="E112" s="567" t="s">
        <v>1806</v>
      </c>
      <c r="F112" s="570">
        <v>1</v>
      </c>
      <c r="G112" s="570">
        <v>44.8</v>
      </c>
      <c r="H112" s="583">
        <v>1</v>
      </c>
      <c r="I112" s="570"/>
      <c r="J112" s="570"/>
      <c r="K112" s="583">
        <v>0</v>
      </c>
      <c r="L112" s="570">
        <v>1</v>
      </c>
      <c r="M112" s="571">
        <v>44.8</v>
      </c>
    </row>
    <row r="113" spans="1:13" ht="14.4" customHeight="1" x14ac:dyDescent="0.3">
      <c r="A113" s="566" t="s">
        <v>1972</v>
      </c>
      <c r="B113" s="567" t="s">
        <v>3110</v>
      </c>
      <c r="C113" s="567" t="s">
        <v>2502</v>
      </c>
      <c r="D113" s="567" t="s">
        <v>2349</v>
      </c>
      <c r="E113" s="567" t="s">
        <v>2286</v>
      </c>
      <c r="F113" s="570"/>
      <c r="G113" s="570"/>
      <c r="H113" s="583">
        <v>0</v>
      </c>
      <c r="I113" s="570">
        <v>2</v>
      </c>
      <c r="J113" s="570">
        <v>415.06</v>
      </c>
      <c r="K113" s="583">
        <v>1</v>
      </c>
      <c r="L113" s="570">
        <v>2</v>
      </c>
      <c r="M113" s="571">
        <v>415.06</v>
      </c>
    </row>
    <row r="114" spans="1:13" ht="14.4" customHeight="1" x14ac:dyDescent="0.3">
      <c r="A114" s="566" t="s">
        <v>1972</v>
      </c>
      <c r="B114" s="567" t="s">
        <v>1820</v>
      </c>
      <c r="C114" s="567" t="s">
        <v>2390</v>
      </c>
      <c r="D114" s="567" t="s">
        <v>2391</v>
      </c>
      <c r="E114" s="567" t="s">
        <v>1823</v>
      </c>
      <c r="F114" s="570">
        <v>9</v>
      </c>
      <c r="G114" s="570">
        <v>62.820000000000007</v>
      </c>
      <c r="H114" s="583">
        <v>1</v>
      </c>
      <c r="I114" s="570"/>
      <c r="J114" s="570"/>
      <c r="K114" s="583">
        <v>0</v>
      </c>
      <c r="L114" s="570">
        <v>9</v>
      </c>
      <c r="M114" s="571">
        <v>62.820000000000007</v>
      </c>
    </row>
    <row r="115" spans="1:13" ht="14.4" customHeight="1" x14ac:dyDescent="0.3">
      <c r="A115" s="566" t="s">
        <v>1972</v>
      </c>
      <c r="B115" s="567" t="s">
        <v>1839</v>
      </c>
      <c r="C115" s="567" t="s">
        <v>1840</v>
      </c>
      <c r="D115" s="567" t="s">
        <v>1023</v>
      </c>
      <c r="E115" s="567" t="s">
        <v>1841</v>
      </c>
      <c r="F115" s="570"/>
      <c r="G115" s="570"/>
      <c r="H115" s="583">
        <v>0</v>
      </c>
      <c r="I115" s="570">
        <v>1</v>
      </c>
      <c r="J115" s="570">
        <v>94.8</v>
      </c>
      <c r="K115" s="583">
        <v>1</v>
      </c>
      <c r="L115" s="570">
        <v>1</v>
      </c>
      <c r="M115" s="571">
        <v>94.8</v>
      </c>
    </row>
    <row r="116" spans="1:13" ht="14.4" customHeight="1" x14ac:dyDescent="0.3">
      <c r="A116" s="566" t="s">
        <v>1972</v>
      </c>
      <c r="B116" s="567" t="s">
        <v>1941</v>
      </c>
      <c r="C116" s="567" t="s">
        <v>2441</v>
      </c>
      <c r="D116" s="567" t="s">
        <v>1398</v>
      </c>
      <c r="E116" s="567" t="s">
        <v>580</v>
      </c>
      <c r="F116" s="570"/>
      <c r="G116" s="570"/>
      <c r="H116" s="583">
        <v>0</v>
      </c>
      <c r="I116" s="570">
        <v>2</v>
      </c>
      <c r="J116" s="570">
        <v>826.44</v>
      </c>
      <c r="K116" s="583">
        <v>1</v>
      </c>
      <c r="L116" s="570">
        <v>2</v>
      </c>
      <c r="M116" s="571">
        <v>826.44</v>
      </c>
    </row>
    <row r="117" spans="1:13" ht="14.4" customHeight="1" x14ac:dyDescent="0.3">
      <c r="A117" s="566" t="s">
        <v>1972</v>
      </c>
      <c r="B117" s="567" t="s">
        <v>1941</v>
      </c>
      <c r="C117" s="567" t="s">
        <v>2442</v>
      </c>
      <c r="D117" s="567" t="s">
        <v>2443</v>
      </c>
      <c r="E117" s="567" t="s">
        <v>2444</v>
      </c>
      <c r="F117" s="570">
        <v>1</v>
      </c>
      <c r="G117" s="570">
        <v>0</v>
      </c>
      <c r="H117" s="583"/>
      <c r="I117" s="570"/>
      <c r="J117" s="570"/>
      <c r="K117" s="583"/>
      <c r="L117" s="570">
        <v>1</v>
      </c>
      <c r="M117" s="571">
        <v>0</v>
      </c>
    </row>
    <row r="118" spans="1:13" ht="14.4" customHeight="1" x14ac:dyDescent="0.3">
      <c r="A118" s="566" t="s">
        <v>1973</v>
      </c>
      <c r="B118" s="567" t="s">
        <v>1625</v>
      </c>
      <c r="C118" s="567" t="s">
        <v>1628</v>
      </c>
      <c r="D118" s="567" t="s">
        <v>1629</v>
      </c>
      <c r="E118" s="567" t="s">
        <v>1630</v>
      </c>
      <c r="F118" s="570"/>
      <c r="G118" s="570"/>
      <c r="H118" s="583">
        <v>0</v>
      </c>
      <c r="I118" s="570">
        <v>4</v>
      </c>
      <c r="J118" s="570">
        <v>625</v>
      </c>
      <c r="K118" s="583">
        <v>1</v>
      </c>
      <c r="L118" s="570">
        <v>4</v>
      </c>
      <c r="M118" s="571">
        <v>625</v>
      </c>
    </row>
    <row r="119" spans="1:13" ht="14.4" customHeight="1" x14ac:dyDescent="0.3">
      <c r="A119" s="566" t="s">
        <v>1973</v>
      </c>
      <c r="B119" s="567" t="s">
        <v>1625</v>
      </c>
      <c r="C119" s="567" t="s">
        <v>1631</v>
      </c>
      <c r="D119" s="567" t="s">
        <v>1632</v>
      </c>
      <c r="E119" s="567" t="s">
        <v>1095</v>
      </c>
      <c r="F119" s="570"/>
      <c r="G119" s="570"/>
      <c r="H119" s="583">
        <v>0</v>
      </c>
      <c r="I119" s="570">
        <v>1</v>
      </c>
      <c r="J119" s="570">
        <v>193.14</v>
      </c>
      <c r="K119" s="583">
        <v>1</v>
      </c>
      <c r="L119" s="570">
        <v>1</v>
      </c>
      <c r="M119" s="571">
        <v>193.14</v>
      </c>
    </row>
    <row r="120" spans="1:13" ht="14.4" customHeight="1" x14ac:dyDescent="0.3">
      <c r="A120" s="566" t="s">
        <v>1973</v>
      </c>
      <c r="B120" s="567" t="s">
        <v>1643</v>
      </c>
      <c r="C120" s="567" t="s">
        <v>2132</v>
      </c>
      <c r="D120" s="567" t="s">
        <v>2131</v>
      </c>
      <c r="E120" s="567"/>
      <c r="F120" s="570">
        <v>1</v>
      </c>
      <c r="G120" s="570">
        <v>1492.58</v>
      </c>
      <c r="H120" s="583">
        <v>1</v>
      </c>
      <c r="I120" s="570"/>
      <c r="J120" s="570"/>
      <c r="K120" s="583">
        <v>0</v>
      </c>
      <c r="L120" s="570">
        <v>1</v>
      </c>
      <c r="M120" s="571">
        <v>1492.58</v>
      </c>
    </row>
    <row r="121" spans="1:13" ht="14.4" customHeight="1" x14ac:dyDescent="0.3">
      <c r="A121" s="566" t="s">
        <v>1973</v>
      </c>
      <c r="B121" s="567" t="s">
        <v>1643</v>
      </c>
      <c r="C121" s="567" t="s">
        <v>1645</v>
      </c>
      <c r="D121" s="567" t="s">
        <v>1101</v>
      </c>
      <c r="E121" s="567" t="s">
        <v>1102</v>
      </c>
      <c r="F121" s="570"/>
      <c r="G121" s="570"/>
      <c r="H121" s="583">
        <v>0</v>
      </c>
      <c r="I121" s="570">
        <v>5</v>
      </c>
      <c r="J121" s="570">
        <v>2074.25</v>
      </c>
      <c r="K121" s="583">
        <v>1</v>
      </c>
      <c r="L121" s="570">
        <v>5</v>
      </c>
      <c r="M121" s="571">
        <v>2074.25</v>
      </c>
    </row>
    <row r="122" spans="1:13" ht="14.4" customHeight="1" x14ac:dyDescent="0.3">
      <c r="A122" s="566" t="s">
        <v>1973</v>
      </c>
      <c r="B122" s="567" t="s">
        <v>1649</v>
      </c>
      <c r="C122" s="567" t="s">
        <v>1651</v>
      </c>
      <c r="D122" s="567" t="s">
        <v>995</v>
      </c>
      <c r="E122" s="567" t="s">
        <v>1652</v>
      </c>
      <c r="F122" s="570"/>
      <c r="G122" s="570"/>
      <c r="H122" s="583">
        <v>0</v>
      </c>
      <c r="I122" s="570">
        <v>4</v>
      </c>
      <c r="J122" s="570">
        <v>484.64</v>
      </c>
      <c r="K122" s="583">
        <v>1</v>
      </c>
      <c r="L122" s="570">
        <v>4</v>
      </c>
      <c r="M122" s="571">
        <v>484.64</v>
      </c>
    </row>
    <row r="123" spans="1:13" ht="14.4" customHeight="1" x14ac:dyDescent="0.3">
      <c r="A123" s="566" t="s">
        <v>1973</v>
      </c>
      <c r="B123" s="567" t="s">
        <v>3114</v>
      </c>
      <c r="C123" s="567" t="s">
        <v>2121</v>
      </c>
      <c r="D123" s="567" t="s">
        <v>2122</v>
      </c>
      <c r="E123" s="567" t="s">
        <v>1104</v>
      </c>
      <c r="F123" s="570"/>
      <c r="G123" s="570"/>
      <c r="H123" s="583">
        <v>0</v>
      </c>
      <c r="I123" s="570">
        <v>1</v>
      </c>
      <c r="J123" s="570">
        <v>254.43</v>
      </c>
      <c r="K123" s="583">
        <v>1</v>
      </c>
      <c r="L123" s="570">
        <v>1</v>
      </c>
      <c r="M123" s="571">
        <v>254.43</v>
      </c>
    </row>
    <row r="124" spans="1:13" ht="14.4" customHeight="1" x14ac:dyDescent="0.3">
      <c r="A124" s="566" t="s">
        <v>1973</v>
      </c>
      <c r="B124" s="567" t="s">
        <v>1669</v>
      </c>
      <c r="C124" s="567" t="s">
        <v>1674</v>
      </c>
      <c r="D124" s="567" t="s">
        <v>1038</v>
      </c>
      <c r="E124" s="567" t="s">
        <v>551</v>
      </c>
      <c r="F124" s="570"/>
      <c r="G124" s="570"/>
      <c r="H124" s="583">
        <v>0</v>
      </c>
      <c r="I124" s="570">
        <v>5</v>
      </c>
      <c r="J124" s="570">
        <v>224.45</v>
      </c>
      <c r="K124" s="583">
        <v>1</v>
      </c>
      <c r="L124" s="570">
        <v>5</v>
      </c>
      <c r="M124" s="571">
        <v>224.45</v>
      </c>
    </row>
    <row r="125" spans="1:13" ht="14.4" customHeight="1" x14ac:dyDescent="0.3">
      <c r="A125" s="566" t="s">
        <v>1973</v>
      </c>
      <c r="B125" s="567" t="s">
        <v>1669</v>
      </c>
      <c r="C125" s="567" t="s">
        <v>2102</v>
      </c>
      <c r="D125" s="567" t="s">
        <v>2103</v>
      </c>
      <c r="E125" s="567" t="s">
        <v>1087</v>
      </c>
      <c r="F125" s="570"/>
      <c r="G125" s="570"/>
      <c r="H125" s="583">
        <v>0</v>
      </c>
      <c r="I125" s="570">
        <v>1</v>
      </c>
      <c r="J125" s="570">
        <v>60.02</v>
      </c>
      <c r="K125" s="583">
        <v>1</v>
      </c>
      <c r="L125" s="570">
        <v>1</v>
      </c>
      <c r="M125" s="571">
        <v>60.02</v>
      </c>
    </row>
    <row r="126" spans="1:13" ht="14.4" customHeight="1" x14ac:dyDescent="0.3">
      <c r="A126" s="566" t="s">
        <v>1973</v>
      </c>
      <c r="B126" s="567" t="s">
        <v>1681</v>
      </c>
      <c r="C126" s="567" t="s">
        <v>1682</v>
      </c>
      <c r="D126" s="567" t="s">
        <v>1088</v>
      </c>
      <c r="E126" s="567" t="s">
        <v>1089</v>
      </c>
      <c r="F126" s="570"/>
      <c r="G126" s="570"/>
      <c r="H126" s="583">
        <v>0</v>
      </c>
      <c r="I126" s="570">
        <v>1</v>
      </c>
      <c r="J126" s="570">
        <v>55.38</v>
      </c>
      <c r="K126" s="583">
        <v>1</v>
      </c>
      <c r="L126" s="570">
        <v>1</v>
      </c>
      <c r="M126" s="571">
        <v>55.38</v>
      </c>
    </row>
    <row r="127" spans="1:13" ht="14.4" customHeight="1" x14ac:dyDescent="0.3">
      <c r="A127" s="566" t="s">
        <v>1973</v>
      </c>
      <c r="B127" s="567" t="s">
        <v>1877</v>
      </c>
      <c r="C127" s="567" t="s">
        <v>2534</v>
      </c>
      <c r="D127" s="567" t="s">
        <v>2535</v>
      </c>
      <c r="E127" s="567" t="s">
        <v>1698</v>
      </c>
      <c r="F127" s="570">
        <v>3</v>
      </c>
      <c r="G127" s="570">
        <v>54.510000000000005</v>
      </c>
      <c r="H127" s="583">
        <v>1</v>
      </c>
      <c r="I127" s="570"/>
      <c r="J127" s="570"/>
      <c r="K127" s="583">
        <v>0</v>
      </c>
      <c r="L127" s="570">
        <v>3</v>
      </c>
      <c r="M127" s="571">
        <v>54.510000000000005</v>
      </c>
    </row>
    <row r="128" spans="1:13" ht="14.4" customHeight="1" x14ac:dyDescent="0.3">
      <c r="A128" s="566" t="s">
        <v>1973</v>
      </c>
      <c r="B128" s="567" t="s">
        <v>1877</v>
      </c>
      <c r="C128" s="567" t="s">
        <v>2536</v>
      </c>
      <c r="D128" s="567" t="s">
        <v>2535</v>
      </c>
      <c r="E128" s="567" t="s">
        <v>2537</v>
      </c>
      <c r="F128" s="570">
        <v>1</v>
      </c>
      <c r="G128" s="570">
        <v>0</v>
      </c>
      <c r="H128" s="583"/>
      <c r="I128" s="570"/>
      <c r="J128" s="570"/>
      <c r="K128" s="583"/>
      <c r="L128" s="570">
        <v>1</v>
      </c>
      <c r="M128" s="571">
        <v>0</v>
      </c>
    </row>
    <row r="129" spans="1:13" ht="14.4" customHeight="1" x14ac:dyDescent="0.3">
      <c r="A129" s="566" t="s">
        <v>1973</v>
      </c>
      <c r="B129" s="567" t="s">
        <v>1687</v>
      </c>
      <c r="C129" s="567" t="s">
        <v>1692</v>
      </c>
      <c r="D129" s="567" t="s">
        <v>1103</v>
      </c>
      <c r="E129" s="567" t="s">
        <v>1104</v>
      </c>
      <c r="F129" s="570"/>
      <c r="G129" s="570"/>
      <c r="H129" s="583">
        <v>0</v>
      </c>
      <c r="I129" s="570">
        <v>1</v>
      </c>
      <c r="J129" s="570">
        <v>101.16</v>
      </c>
      <c r="K129" s="583">
        <v>1</v>
      </c>
      <c r="L129" s="570">
        <v>1</v>
      </c>
      <c r="M129" s="571">
        <v>101.16</v>
      </c>
    </row>
    <row r="130" spans="1:13" ht="14.4" customHeight="1" x14ac:dyDescent="0.3">
      <c r="A130" s="566" t="s">
        <v>1973</v>
      </c>
      <c r="B130" s="567" t="s">
        <v>1693</v>
      </c>
      <c r="C130" s="567" t="s">
        <v>2058</v>
      </c>
      <c r="D130" s="567" t="s">
        <v>987</v>
      </c>
      <c r="E130" s="567" t="s">
        <v>1698</v>
      </c>
      <c r="F130" s="570"/>
      <c r="G130" s="570"/>
      <c r="H130" s="583">
        <v>0</v>
      </c>
      <c r="I130" s="570">
        <v>1</v>
      </c>
      <c r="J130" s="570">
        <v>75.86</v>
      </c>
      <c r="K130" s="583">
        <v>1</v>
      </c>
      <c r="L130" s="570">
        <v>1</v>
      </c>
      <c r="M130" s="571">
        <v>75.86</v>
      </c>
    </row>
    <row r="131" spans="1:13" ht="14.4" customHeight="1" x14ac:dyDescent="0.3">
      <c r="A131" s="566" t="s">
        <v>1973</v>
      </c>
      <c r="B131" s="567" t="s">
        <v>1693</v>
      </c>
      <c r="C131" s="567" t="s">
        <v>1701</v>
      </c>
      <c r="D131" s="567" t="s">
        <v>1702</v>
      </c>
      <c r="E131" s="567" t="s">
        <v>568</v>
      </c>
      <c r="F131" s="570"/>
      <c r="G131" s="570"/>
      <c r="H131" s="583">
        <v>0</v>
      </c>
      <c r="I131" s="570">
        <v>1</v>
      </c>
      <c r="J131" s="570">
        <v>101.16</v>
      </c>
      <c r="K131" s="583">
        <v>1</v>
      </c>
      <c r="L131" s="570">
        <v>1</v>
      </c>
      <c r="M131" s="571">
        <v>101.16</v>
      </c>
    </row>
    <row r="132" spans="1:13" ht="14.4" customHeight="1" x14ac:dyDescent="0.3">
      <c r="A132" s="566" t="s">
        <v>1973</v>
      </c>
      <c r="B132" s="567" t="s">
        <v>3116</v>
      </c>
      <c r="C132" s="567" t="s">
        <v>2150</v>
      </c>
      <c r="D132" s="567" t="s">
        <v>2151</v>
      </c>
      <c r="E132" s="567" t="s">
        <v>570</v>
      </c>
      <c r="F132" s="570">
        <v>1</v>
      </c>
      <c r="G132" s="570">
        <v>0</v>
      </c>
      <c r="H132" s="583"/>
      <c r="I132" s="570"/>
      <c r="J132" s="570"/>
      <c r="K132" s="583"/>
      <c r="L132" s="570">
        <v>1</v>
      </c>
      <c r="M132" s="571">
        <v>0</v>
      </c>
    </row>
    <row r="133" spans="1:13" ht="14.4" customHeight="1" x14ac:dyDescent="0.3">
      <c r="A133" s="566" t="s">
        <v>1973</v>
      </c>
      <c r="B133" s="567" t="s">
        <v>3116</v>
      </c>
      <c r="C133" s="567" t="s">
        <v>2152</v>
      </c>
      <c r="D133" s="567" t="s">
        <v>2153</v>
      </c>
      <c r="E133" s="567" t="s">
        <v>719</v>
      </c>
      <c r="F133" s="570">
        <v>1</v>
      </c>
      <c r="G133" s="570">
        <v>0</v>
      </c>
      <c r="H133" s="583"/>
      <c r="I133" s="570"/>
      <c r="J133" s="570"/>
      <c r="K133" s="583"/>
      <c r="L133" s="570">
        <v>1</v>
      </c>
      <c r="M133" s="571">
        <v>0</v>
      </c>
    </row>
    <row r="134" spans="1:13" ht="14.4" customHeight="1" x14ac:dyDescent="0.3">
      <c r="A134" s="566" t="s">
        <v>1973</v>
      </c>
      <c r="B134" s="567" t="s">
        <v>3116</v>
      </c>
      <c r="C134" s="567" t="s">
        <v>2466</v>
      </c>
      <c r="D134" s="567" t="s">
        <v>2153</v>
      </c>
      <c r="E134" s="567" t="s">
        <v>2467</v>
      </c>
      <c r="F134" s="570">
        <v>1</v>
      </c>
      <c r="G134" s="570">
        <v>642.23</v>
      </c>
      <c r="H134" s="583">
        <v>1</v>
      </c>
      <c r="I134" s="570"/>
      <c r="J134" s="570"/>
      <c r="K134" s="583">
        <v>0</v>
      </c>
      <c r="L134" s="570">
        <v>1</v>
      </c>
      <c r="M134" s="571">
        <v>642.23</v>
      </c>
    </row>
    <row r="135" spans="1:13" ht="14.4" customHeight="1" x14ac:dyDescent="0.3">
      <c r="A135" s="566" t="s">
        <v>1973</v>
      </c>
      <c r="B135" s="567" t="s">
        <v>1712</v>
      </c>
      <c r="C135" s="567" t="s">
        <v>2164</v>
      </c>
      <c r="D135" s="567" t="s">
        <v>2165</v>
      </c>
      <c r="E135" s="567" t="s">
        <v>2069</v>
      </c>
      <c r="F135" s="570"/>
      <c r="G135" s="570"/>
      <c r="H135" s="583">
        <v>0</v>
      </c>
      <c r="I135" s="570">
        <v>1</v>
      </c>
      <c r="J135" s="570">
        <v>143.71</v>
      </c>
      <c r="K135" s="583">
        <v>1</v>
      </c>
      <c r="L135" s="570">
        <v>1</v>
      </c>
      <c r="M135" s="571">
        <v>143.71</v>
      </c>
    </row>
    <row r="136" spans="1:13" ht="14.4" customHeight="1" x14ac:dyDescent="0.3">
      <c r="A136" s="566" t="s">
        <v>1973</v>
      </c>
      <c r="B136" s="567" t="s">
        <v>1712</v>
      </c>
      <c r="C136" s="567" t="s">
        <v>2068</v>
      </c>
      <c r="D136" s="567" t="s">
        <v>2067</v>
      </c>
      <c r="E136" s="567" t="s">
        <v>2069</v>
      </c>
      <c r="F136" s="570">
        <v>1</v>
      </c>
      <c r="G136" s="570">
        <v>143.71</v>
      </c>
      <c r="H136" s="583">
        <v>1</v>
      </c>
      <c r="I136" s="570"/>
      <c r="J136" s="570"/>
      <c r="K136" s="583">
        <v>0</v>
      </c>
      <c r="L136" s="570">
        <v>1</v>
      </c>
      <c r="M136" s="571">
        <v>143.71</v>
      </c>
    </row>
    <row r="137" spans="1:13" ht="14.4" customHeight="1" x14ac:dyDescent="0.3">
      <c r="A137" s="566" t="s">
        <v>1973</v>
      </c>
      <c r="B137" s="567" t="s">
        <v>3109</v>
      </c>
      <c r="C137" s="567" t="s">
        <v>2157</v>
      </c>
      <c r="D137" s="567" t="s">
        <v>2158</v>
      </c>
      <c r="E137" s="567" t="s">
        <v>582</v>
      </c>
      <c r="F137" s="570"/>
      <c r="G137" s="570"/>
      <c r="H137" s="583">
        <v>0</v>
      </c>
      <c r="I137" s="570">
        <v>1</v>
      </c>
      <c r="J137" s="570">
        <v>178.87</v>
      </c>
      <c r="K137" s="583">
        <v>1</v>
      </c>
      <c r="L137" s="570">
        <v>1</v>
      </c>
      <c r="M137" s="571">
        <v>178.87</v>
      </c>
    </row>
    <row r="138" spans="1:13" ht="14.4" customHeight="1" x14ac:dyDescent="0.3">
      <c r="A138" s="566" t="s">
        <v>1973</v>
      </c>
      <c r="B138" s="567" t="s">
        <v>1714</v>
      </c>
      <c r="C138" s="567" t="s">
        <v>1995</v>
      </c>
      <c r="D138" s="567" t="s">
        <v>1073</v>
      </c>
      <c r="E138" s="567" t="s">
        <v>1996</v>
      </c>
      <c r="F138" s="570">
        <v>1</v>
      </c>
      <c r="G138" s="570">
        <v>0</v>
      </c>
      <c r="H138" s="583"/>
      <c r="I138" s="570"/>
      <c r="J138" s="570"/>
      <c r="K138" s="583"/>
      <c r="L138" s="570">
        <v>1</v>
      </c>
      <c r="M138" s="571">
        <v>0</v>
      </c>
    </row>
    <row r="139" spans="1:13" ht="14.4" customHeight="1" x14ac:dyDescent="0.3">
      <c r="A139" s="566" t="s">
        <v>1973</v>
      </c>
      <c r="B139" s="567" t="s">
        <v>1714</v>
      </c>
      <c r="C139" s="567" t="s">
        <v>1717</v>
      </c>
      <c r="D139" s="567" t="s">
        <v>1073</v>
      </c>
      <c r="E139" s="567" t="s">
        <v>1085</v>
      </c>
      <c r="F139" s="570"/>
      <c r="G139" s="570"/>
      <c r="H139" s="583">
        <v>0</v>
      </c>
      <c r="I139" s="570">
        <v>1</v>
      </c>
      <c r="J139" s="570">
        <v>367.41</v>
      </c>
      <c r="K139" s="583">
        <v>1</v>
      </c>
      <c r="L139" s="570">
        <v>1</v>
      </c>
      <c r="M139" s="571">
        <v>367.41</v>
      </c>
    </row>
    <row r="140" spans="1:13" ht="14.4" customHeight="1" x14ac:dyDescent="0.3">
      <c r="A140" s="566" t="s">
        <v>1973</v>
      </c>
      <c r="B140" s="567" t="s">
        <v>1720</v>
      </c>
      <c r="C140" s="567" t="s">
        <v>1721</v>
      </c>
      <c r="D140" s="567" t="s">
        <v>1083</v>
      </c>
      <c r="E140" s="567" t="s">
        <v>582</v>
      </c>
      <c r="F140" s="570"/>
      <c r="G140" s="570"/>
      <c r="H140" s="583">
        <v>0</v>
      </c>
      <c r="I140" s="570">
        <v>1</v>
      </c>
      <c r="J140" s="570">
        <v>349.77</v>
      </c>
      <c r="K140" s="583">
        <v>1</v>
      </c>
      <c r="L140" s="570">
        <v>1</v>
      </c>
      <c r="M140" s="571">
        <v>349.77</v>
      </c>
    </row>
    <row r="141" spans="1:13" ht="14.4" customHeight="1" x14ac:dyDescent="0.3">
      <c r="A141" s="566" t="s">
        <v>1973</v>
      </c>
      <c r="B141" s="567" t="s">
        <v>1720</v>
      </c>
      <c r="C141" s="567" t="s">
        <v>2154</v>
      </c>
      <c r="D141" s="567" t="s">
        <v>1083</v>
      </c>
      <c r="E141" s="567" t="s">
        <v>2155</v>
      </c>
      <c r="F141" s="570"/>
      <c r="G141" s="570"/>
      <c r="H141" s="583">
        <v>0</v>
      </c>
      <c r="I141" s="570">
        <v>1</v>
      </c>
      <c r="J141" s="570">
        <v>1049.31</v>
      </c>
      <c r="K141" s="583">
        <v>1</v>
      </c>
      <c r="L141" s="570">
        <v>1</v>
      </c>
      <c r="M141" s="571">
        <v>1049.31</v>
      </c>
    </row>
    <row r="142" spans="1:13" ht="14.4" customHeight="1" x14ac:dyDescent="0.3">
      <c r="A142" s="566" t="s">
        <v>1973</v>
      </c>
      <c r="B142" s="567" t="s">
        <v>1892</v>
      </c>
      <c r="C142" s="567" t="s">
        <v>2530</v>
      </c>
      <c r="D142" s="567" t="s">
        <v>2531</v>
      </c>
      <c r="E142" s="567" t="s">
        <v>2532</v>
      </c>
      <c r="F142" s="570"/>
      <c r="G142" s="570"/>
      <c r="H142" s="583">
        <v>0</v>
      </c>
      <c r="I142" s="570">
        <v>1</v>
      </c>
      <c r="J142" s="570">
        <v>41.55</v>
      </c>
      <c r="K142" s="583">
        <v>1</v>
      </c>
      <c r="L142" s="570">
        <v>1</v>
      </c>
      <c r="M142" s="571">
        <v>41.55</v>
      </c>
    </row>
    <row r="143" spans="1:13" ht="14.4" customHeight="1" x14ac:dyDescent="0.3">
      <c r="A143" s="566" t="s">
        <v>1973</v>
      </c>
      <c r="B143" s="567" t="s">
        <v>1758</v>
      </c>
      <c r="C143" s="567" t="s">
        <v>1759</v>
      </c>
      <c r="D143" s="567" t="s">
        <v>1164</v>
      </c>
      <c r="E143" s="567" t="s">
        <v>1760</v>
      </c>
      <c r="F143" s="570"/>
      <c r="G143" s="570"/>
      <c r="H143" s="583">
        <v>0</v>
      </c>
      <c r="I143" s="570">
        <v>1</v>
      </c>
      <c r="J143" s="570">
        <v>184.22</v>
      </c>
      <c r="K143" s="583">
        <v>1</v>
      </c>
      <c r="L143" s="570">
        <v>1</v>
      </c>
      <c r="M143" s="571">
        <v>184.22</v>
      </c>
    </row>
    <row r="144" spans="1:13" ht="14.4" customHeight="1" x14ac:dyDescent="0.3">
      <c r="A144" s="566" t="s">
        <v>1973</v>
      </c>
      <c r="B144" s="567" t="s">
        <v>3119</v>
      </c>
      <c r="C144" s="567" t="s">
        <v>2551</v>
      </c>
      <c r="D144" s="567" t="s">
        <v>2552</v>
      </c>
      <c r="E144" s="567" t="s">
        <v>2553</v>
      </c>
      <c r="F144" s="570"/>
      <c r="G144" s="570"/>
      <c r="H144" s="583">
        <v>0</v>
      </c>
      <c r="I144" s="570">
        <v>5</v>
      </c>
      <c r="J144" s="570">
        <v>520.95000000000005</v>
      </c>
      <c r="K144" s="583">
        <v>1</v>
      </c>
      <c r="L144" s="570">
        <v>5</v>
      </c>
      <c r="M144" s="571">
        <v>520.95000000000005</v>
      </c>
    </row>
    <row r="145" spans="1:13" ht="14.4" customHeight="1" x14ac:dyDescent="0.3">
      <c r="A145" s="566" t="s">
        <v>1974</v>
      </c>
      <c r="B145" s="567" t="s">
        <v>1582</v>
      </c>
      <c r="C145" s="567" t="s">
        <v>2188</v>
      </c>
      <c r="D145" s="567" t="s">
        <v>576</v>
      </c>
      <c r="E145" s="567" t="s">
        <v>2189</v>
      </c>
      <c r="F145" s="570">
        <v>1</v>
      </c>
      <c r="G145" s="570">
        <v>0</v>
      </c>
      <c r="H145" s="583"/>
      <c r="I145" s="570"/>
      <c r="J145" s="570"/>
      <c r="K145" s="583"/>
      <c r="L145" s="570">
        <v>1</v>
      </c>
      <c r="M145" s="571">
        <v>0</v>
      </c>
    </row>
    <row r="146" spans="1:13" ht="14.4" customHeight="1" x14ac:dyDescent="0.3">
      <c r="A146" s="566" t="s">
        <v>1974</v>
      </c>
      <c r="B146" s="567" t="s">
        <v>1613</v>
      </c>
      <c r="C146" s="567" t="s">
        <v>2183</v>
      </c>
      <c r="D146" s="567" t="s">
        <v>2184</v>
      </c>
      <c r="E146" s="567" t="s">
        <v>2185</v>
      </c>
      <c r="F146" s="570">
        <v>1</v>
      </c>
      <c r="G146" s="570">
        <v>115.18</v>
      </c>
      <c r="H146" s="583">
        <v>1</v>
      </c>
      <c r="I146" s="570"/>
      <c r="J146" s="570"/>
      <c r="K146" s="583">
        <v>0</v>
      </c>
      <c r="L146" s="570">
        <v>1</v>
      </c>
      <c r="M146" s="571">
        <v>115.18</v>
      </c>
    </row>
    <row r="147" spans="1:13" ht="14.4" customHeight="1" x14ac:dyDescent="0.3">
      <c r="A147" s="566" t="s">
        <v>1974</v>
      </c>
      <c r="B147" s="567" t="s">
        <v>1625</v>
      </c>
      <c r="C147" s="567" t="s">
        <v>2212</v>
      </c>
      <c r="D147" s="567" t="s">
        <v>2213</v>
      </c>
      <c r="E147" s="567" t="s">
        <v>1095</v>
      </c>
      <c r="F147" s="570">
        <v>1</v>
      </c>
      <c r="G147" s="570">
        <v>193.14</v>
      </c>
      <c r="H147" s="583">
        <v>1</v>
      </c>
      <c r="I147" s="570"/>
      <c r="J147" s="570"/>
      <c r="K147" s="583">
        <v>0</v>
      </c>
      <c r="L147" s="570">
        <v>1</v>
      </c>
      <c r="M147" s="571">
        <v>193.14</v>
      </c>
    </row>
    <row r="148" spans="1:13" ht="14.4" customHeight="1" x14ac:dyDescent="0.3">
      <c r="A148" s="566" t="s">
        <v>1974</v>
      </c>
      <c r="B148" s="567" t="s">
        <v>1625</v>
      </c>
      <c r="C148" s="567" t="s">
        <v>1631</v>
      </c>
      <c r="D148" s="567" t="s">
        <v>1632</v>
      </c>
      <c r="E148" s="567" t="s">
        <v>1095</v>
      </c>
      <c r="F148" s="570"/>
      <c r="G148" s="570"/>
      <c r="H148" s="583">
        <v>0</v>
      </c>
      <c r="I148" s="570">
        <v>1</v>
      </c>
      <c r="J148" s="570">
        <v>193.14</v>
      </c>
      <c r="K148" s="583">
        <v>1</v>
      </c>
      <c r="L148" s="570">
        <v>1</v>
      </c>
      <c r="M148" s="571">
        <v>193.14</v>
      </c>
    </row>
    <row r="149" spans="1:13" ht="14.4" customHeight="1" x14ac:dyDescent="0.3">
      <c r="A149" s="566" t="s">
        <v>1974</v>
      </c>
      <c r="B149" s="567" t="s">
        <v>1643</v>
      </c>
      <c r="C149" s="567" t="s">
        <v>2020</v>
      </c>
      <c r="D149" s="567" t="s">
        <v>588</v>
      </c>
      <c r="E149" s="567" t="s">
        <v>1102</v>
      </c>
      <c r="F149" s="570">
        <v>3</v>
      </c>
      <c r="G149" s="570">
        <v>0</v>
      </c>
      <c r="H149" s="583"/>
      <c r="I149" s="570"/>
      <c r="J149" s="570"/>
      <c r="K149" s="583"/>
      <c r="L149" s="570">
        <v>3</v>
      </c>
      <c r="M149" s="571">
        <v>0</v>
      </c>
    </row>
    <row r="150" spans="1:13" ht="14.4" customHeight="1" x14ac:dyDescent="0.3">
      <c r="A150" s="566" t="s">
        <v>1974</v>
      </c>
      <c r="B150" s="567" t="s">
        <v>1643</v>
      </c>
      <c r="C150" s="567" t="s">
        <v>2021</v>
      </c>
      <c r="D150" s="567" t="s">
        <v>588</v>
      </c>
      <c r="E150" s="567" t="s">
        <v>2022</v>
      </c>
      <c r="F150" s="570">
        <v>1</v>
      </c>
      <c r="G150" s="570">
        <v>0</v>
      </c>
      <c r="H150" s="583"/>
      <c r="I150" s="570"/>
      <c r="J150" s="570"/>
      <c r="K150" s="583"/>
      <c r="L150" s="570">
        <v>1</v>
      </c>
      <c r="M150" s="571">
        <v>0</v>
      </c>
    </row>
    <row r="151" spans="1:13" ht="14.4" customHeight="1" x14ac:dyDescent="0.3">
      <c r="A151" s="566" t="s">
        <v>1974</v>
      </c>
      <c r="B151" s="567" t="s">
        <v>1643</v>
      </c>
      <c r="C151" s="567" t="s">
        <v>1645</v>
      </c>
      <c r="D151" s="567" t="s">
        <v>1101</v>
      </c>
      <c r="E151" s="567" t="s">
        <v>1102</v>
      </c>
      <c r="F151" s="570"/>
      <c r="G151" s="570"/>
      <c r="H151" s="583">
        <v>0</v>
      </c>
      <c r="I151" s="570">
        <v>1</v>
      </c>
      <c r="J151" s="570">
        <v>414.85</v>
      </c>
      <c r="K151" s="583">
        <v>1</v>
      </c>
      <c r="L151" s="570">
        <v>1</v>
      </c>
      <c r="M151" s="571">
        <v>414.85</v>
      </c>
    </row>
    <row r="152" spans="1:13" ht="14.4" customHeight="1" x14ac:dyDescent="0.3">
      <c r="A152" s="566" t="s">
        <v>1974</v>
      </c>
      <c r="B152" s="567" t="s">
        <v>1649</v>
      </c>
      <c r="C152" s="567" t="s">
        <v>1651</v>
      </c>
      <c r="D152" s="567" t="s">
        <v>995</v>
      </c>
      <c r="E152" s="567" t="s">
        <v>1652</v>
      </c>
      <c r="F152" s="570"/>
      <c r="G152" s="570"/>
      <c r="H152" s="583">
        <v>0</v>
      </c>
      <c r="I152" s="570">
        <v>1</v>
      </c>
      <c r="J152" s="570">
        <v>121.16</v>
      </c>
      <c r="K152" s="583">
        <v>1</v>
      </c>
      <c r="L152" s="570">
        <v>1</v>
      </c>
      <c r="M152" s="571">
        <v>121.16</v>
      </c>
    </row>
    <row r="153" spans="1:13" ht="14.4" customHeight="1" x14ac:dyDescent="0.3">
      <c r="A153" s="566" t="s">
        <v>1974</v>
      </c>
      <c r="B153" s="567" t="s">
        <v>1649</v>
      </c>
      <c r="C153" s="567" t="s">
        <v>2168</v>
      </c>
      <c r="D153" s="567" t="s">
        <v>1446</v>
      </c>
      <c r="E153" s="567" t="s">
        <v>1652</v>
      </c>
      <c r="F153" s="570">
        <v>1</v>
      </c>
      <c r="G153" s="570">
        <v>0</v>
      </c>
      <c r="H153" s="583"/>
      <c r="I153" s="570"/>
      <c r="J153" s="570"/>
      <c r="K153" s="583"/>
      <c r="L153" s="570">
        <v>1</v>
      </c>
      <c r="M153" s="571">
        <v>0</v>
      </c>
    </row>
    <row r="154" spans="1:13" ht="14.4" customHeight="1" x14ac:dyDescent="0.3">
      <c r="A154" s="566" t="s">
        <v>1974</v>
      </c>
      <c r="B154" s="567" t="s">
        <v>1669</v>
      </c>
      <c r="C154" s="567" t="s">
        <v>1671</v>
      </c>
      <c r="D154" s="567" t="s">
        <v>1672</v>
      </c>
      <c r="E154" s="567" t="s">
        <v>1673</v>
      </c>
      <c r="F154" s="570">
        <v>1</v>
      </c>
      <c r="G154" s="570">
        <v>31.43</v>
      </c>
      <c r="H154" s="583">
        <v>1</v>
      </c>
      <c r="I154" s="570"/>
      <c r="J154" s="570"/>
      <c r="K154" s="583">
        <v>0</v>
      </c>
      <c r="L154" s="570">
        <v>1</v>
      </c>
      <c r="M154" s="571">
        <v>31.43</v>
      </c>
    </row>
    <row r="155" spans="1:13" ht="14.4" customHeight="1" x14ac:dyDescent="0.3">
      <c r="A155" s="566" t="s">
        <v>1974</v>
      </c>
      <c r="B155" s="567" t="s">
        <v>1669</v>
      </c>
      <c r="C155" s="567" t="s">
        <v>1674</v>
      </c>
      <c r="D155" s="567" t="s">
        <v>1038</v>
      </c>
      <c r="E155" s="567" t="s">
        <v>551</v>
      </c>
      <c r="F155" s="570"/>
      <c r="G155" s="570"/>
      <c r="H155" s="583">
        <v>0</v>
      </c>
      <c r="I155" s="570">
        <v>1</v>
      </c>
      <c r="J155" s="570">
        <v>44.89</v>
      </c>
      <c r="K155" s="583">
        <v>1</v>
      </c>
      <c r="L155" s="570">
        <v>1</v>
      </c>
      <c r="M155" s="571">
        <v>44.89</v>
      </c>
    </row>
    <row r="156" spans="1:13" ht="14.4" customHeight="1" x14ac:dyDescent="0.3">
      <c r="A156" s="566" t="s">
        <v>1974</v>
      </c>
      <c r="B156" s="567" t="s">
        <v>1669</v>
      </c>
      <c r="C156" s="567" t="s">
        <v>2170</v>
      </c>
      <c r="D156" s="567" t="s">
        <v>2171</v>
      </c>
      <c r="E156" s="567" t="s">
        <v>551</v>
      </c>
      <c r="F156" s="570">
        <v>2</v>
      </c>
      <c r="G156" s="570">
        <v>89.78</v>
      </c>
      <c r="H156" s="583">
        <v>1</v>
      </c>
      <c r="I156" s="570"/>
      <c r="J156" s="570"/>
      <c r="K156" s="583">
        <v>0</v>
      </c>
      <c r="L156" s="570">
        <v>2</v>
      </c>
      <c r="M156" s="571">
        <v>89.78</v>
      </c>
    </row>
    <row r="157" spans="1:13" ht="14.4" customHeight="1" x14ac:dyDescent="0.3">
      <c r="A157" s="566" t="s">
        <v>1974</v>
      </c>
      <c r="B157" s="567" t="s">
        <v>1675</v>
      </c>
      <c r="C157" s="567" t="s">
        <v>1676</v>
      </c>
      <c r="D157" s="567" t="s">
        <v>1099</v>
      </c>
      <c r="E157" s="567" t="s">
        <v>1100</v>
      </c>
      <c r="F157" s="570"/>
      <c r="G157" s="570"/>
      <c r="H157" s="583">
        <v>0</v>
      </c>
      <c r="I157" s="570">
        <v>1</v>
      </c>
      <c r="J157" s="570">
        <v>25.07</v>
      </c>
      <c r="K157" s="583">
        <v>1</v>
      </c>
      <c r="L157" s="570">
        <v>1</v>
      </c>
      <c r="M157" s="571">
        <v>25.07</v>
      </c>
    </row>
    <row r="158" spans="1:13" ht="14.4" customHeight="1" x14ac:dyDescent="0.3">
      <c r="A158" s="566" t="s">
        <v>1974</v>
      </c>
      <c r="B158" s="567" t="s">
        <v>1681</v>
      </c>
      <c r="C158" s="567" t="s">
        <v>1682</v>
      </c>
      <c r="D158" s="567" t="s">
        <v>1088</v>
      </c>
      <c r="E158" s="567" t="s">
        <v>1089</v>
      </c>
      <c r="F158" s="570"/>
      <c r="G158" s="570"/>
      <c r="H158" s="583">
        <v>0</v>
      </c>
      <c r="I158" s="570">
        <v>1</v>
      </c>
      <c r="J158" s="570">
        <v>55.38</v>
      </c>
      <c r="K158" s="583">
        <v>1</v>
      </c>
      <c r="L158" s="570">
        <v>1</v>
      </c>
      <c r="M158" s="571">
        <v>55.38</v>
      </c>
    </row>
    <row r="159" spans="1:13" ht="14.4" customHeight="1" x14ac:dyDescent="0.3">
      <c r="A159" s="566" t="s">
        <v>1974</v>
      </c>
      <c r="B159" s="567" t="s">
        <v>1687</v>
      </c>
      <c r="C159" s="567" t="s">
        <v>1688</v>
      </c>
      <c r="D159" s="567" t="s">
        <v>575</v>
      </c>
      <c r="E159" s="567" t="s">
        <v>551</v>
      </c>
      <c r="F159" s="570">
        <v>1</v>
      </c>
      <c r="G159" s="570">
        <v>101.15</v>
      </c>
      <c r="H159" s="583">
        <v>1</v>
      </c>
      <c r="I159" s="570"/>
      <c r="J159" s="570"/>
      <c r="K159" s="583">
        <v>0</v>
      </c>
      <c r="L159" s="570">
        <v>1</v>
      </c>
      <c r="M159" s="571">
        <v>101.15</v>
      </c>
    </row>
    <row r="160" spans="1:13" ht="14.4" customHeight="1" x14ac:dyDescent="0.3">
      <c r="A160" s="566" t="s">
        <v>1974</v>
      </c>
      <c r="B160" s="567" t="s">
        <v>1687</v>
      </c>
      <c r="C160" s="567" t="s">
        <v>2190</v>
      </c>
      <c r="D160" s="567" t="s">
        <v>575</v>
      </c>
      <c r="E160" s="567" t="s">
        <v>1197</v>
      </c>
      <c r="F160" s="570">
        <v>1</v>
      </c>
      <c r="G160" s="570">
        <v>0</v>
      </c>
      <c r="H160" s="583"/>
      <c r="I160" s="570"/>
      <c r="J160" s="570"/>
      <c r="K160" s="583"/>
      <c r="L160" s="570">
        <v>1</v>
      </c>
      <c r="M160" s="571">
        <v>0</v>
      </c>
    </row>
    <row r="161" spans="1:13" ht="14.4" customHeight="1" x14ac:dyDescent="0.3">
      <c r="A161" s="566" t="s">
        <v>1974</v>
      </c>
      <c r="B161" s="567" t="s">
        <v>1693</v>
      </c>
      <c r="C161" s="567" t="s">
        <v>2058</v>
      </c>
      <c r="D161" s="567" t="s">
        <v>987</v>
      </c>
      <c r="E161" s="567" t="s">
        <v>1698</v>
      </c>
      <c r="F161" s="570"/>
      <c r="G161" s="570"/>
      <c r="H161" s="583">
        <v>0</v>
      </c>
      <c r="I161" s="570">
        <v>3</v>
      </c>
      <c r="J161" s="570">
        <v>227.57999999999998</v>
      </c>
      <c r="K161" s="583">
        <v>1</v>
      </c>
      <c r="L161" s="570">
        <v>3</v>
      </c>
      <c r="M161" s="571">
        <v>227.57999999999998</v>
      </c>
    </row>
    <row r="162" spans="1:13" ht="14.4" customHeight="1" x14ac:dyDescent="0.3">
      <c r="A162" s="566" t="s">
        <v>1974</v>
      </c>
      <c r="B162" s="567" t="s">
        <v>1693</v>
      </c>
      <c r="C162" s="567" t="s">
        <v>1701</v>
      </c>
      <c r="D162" s="567" t="s">
        <v>1702</v>
      </c>
      <c r="E162" s="567" t="s">
        <v>568</v>
      </c>
      <c r="F162" s="570"/>
      <c r="G162" s="570"/>
      <c r="H162" s="583">
        <v>0</v>
      </c>
      <c r="I162" s="570">
        <v>1</v>
      </c>
      <c r="J162" s="570">
        <v>101.16</v>
      </c>
      <c r="K162" s="583">
        <v>1</v>
      </c>
      <c r="L162" s="570">
        <v>1</v>
      </c>
      <c r="M162" s="571">
        <v>101.16</v>
      </c>
    </row>
    <row r="163" spans="1:13" ht="14.4" customHeight="1" x14ac:dyDescent="0.3">
      <c r="A163" s="566" t="s">
        <v>1974</v>
      </c>
      <c r="B163" s="567" t="s">
        <v>1693</v>
      </c>
      <c r="C163" s="567" t="s">
        <v>2195</v>
      </c>
      <c r="D163" s="567" t="s">
        <v>1695</v>
      </c>
      <c r="E163" s="567" t="s">
        <v>1985</v>
      </c>
      <c r="F163" s="570">
        <v>1</v>
      </c>
      <c r="G163" s="570">
        <v>0</v>
      </c>
      <c r="H163" s="583"/>
      <c r="I163" s="570"/>
      <c r="J163" s="570"/>
      <c r="K163" s="583"/>
      <c r="L163" s="570">
        <v>1</v>
      </c>
      <c r="M163" s="571">
        <v>0</v>
      </c>
    </row>
    <row r="164" spans="1:13" ht="14.4" customHeight="1" x14ac:dyDescent="0.3">
      <c r="A164" s="566" t="s">
        <v>1974</v>
      </c>
      <c r="B164" s="567" t="s">
        <v>1712</v>
      </c>
      <c r="C164" s="567" t="s">
        <v>1713</v>
      </c>
      <c r="D164" s="567" t="s">
        <v>560</v>
      </c>
      <c r="E164" s="567" t="s">
        <v>561</v>
      </c>
      <c r="F164" s="570">
        <v>1</v>
      </c>
      <c r="G164" s="570">
        <v>134.13</v>
      </c>
      <c r="H164" s="583">
        <v>1</v>
      </c>
      <c r="I164" s="570"/>
      <c r="J164" s="570"/>
      <c r="K164" s="583">
        <v>0</v>
      </c>
      <c r="L164" s="570">
        <v>1</v>
      </c>
      <c r="M164" s="571">
        <v>134.13</v>
      </c>
    </row>
    <row r="165" spans="1:13" ht="14.4" customHeight="1" x14ac:dyDescent="0.3">
      <c r="A165" s="566" t="s">
        <v>1974</v>
      </c>
      <c r="B165" s="567" t="s">
        <v>3109</v>
      </c>
      <c r="C165" s="567" t="s">
        <v>2157</v>
      </c>
      <c r="D165" s="567" t="s">
        <v>2158</v>
      </c>
      <c r="E165" s="567" t="s">
        <v>582</v>
      </c>
      <c r="F165" s="570"/>
      <c r="G165" s="570"/>
      <c r="H165" s="583">
        <v>0</v>
      </c>
      <c r="I165" s="570">
        <v>1</v>
      </c>
      <c r="J165" s="570">
        <v>178.87</v>
      </c>
      <c r="K165" s="583">
        <v>1</v>
      </c>
      <c r="L165" s="570">
        <v>1</v>
      </c>
      <c r="M165" s="571">
        <v>178.87</v>
      </c>
    </row>
    <row r="166" spans="1:13" ht="14.4" customHeight="1" x14ac:dyDescent="0.3">
      <c r="A166" s="566" t="s">
        <v>1974</v>
      </c>
      <c r="B166" s="567" t="s">
        <v>1714</v>
      </c>
      <c r="C166" s="567" t="s">
        <v>1997</v>
      </c>
      <c r="D166" s="567" t="s">
        <v>1998</v>
      </c>
      <c r="E166" s="567" t="s">
        <v>582</v>
      </c>
      <c r="F166" s="570">
        <v>3</v>
      </c>
      <c r="G166" s="570">
        <v>787.02</v>
      </c>
      <c r="H166" s="583">
        <v>1</v>
      </c>
      <c r="I166" s="570"/>
      <c r="J166" s="570"/>
      <c r="K166" s="583">
        <v>0</v>
      </c>
      <c r="L166" s="570">
        <v>3</v>
      </c>
      <c r="M166" s="571">
        <v>787.02</v>
      </c>
    </row>
    <row r="167" spans="1:13" ht="14.4" customHeight="1" x14ac:dyDescent="0.3">
      <c r="A167" s="566" t="s">
        <v>1974</v>
      </c>
      <c r="B167" s="567" t="s">
        <v>1714</v>
      </c>
      <c r="C167" s="567" t="s">
        <v>1715</v>
      </c>
      <c r="D167" s="567" t="s">
        <v>1716</v>
      </c>
      <c r="E167" s="567" t="s">
        <v>582</v>
      </c>
      <c r="F167" s="570"/>
      <c r="G167" s="570"/>
      <c r="H167" s="583">
        <v>0</v>
      </c>
      <c r="I167" s="570">
        <v>1</v>
      </c>
      <c r="J167" s="570">
        <v>262.33999999999997</v>
      </c>
      <c r="K167" s="583">
        <v>1</v>
      </c>
      <c r="L167" s="570">
        <v>1</v>
      </c>
      <c r="M167" s="571">
        <v>262.33999999999997</v>
      </c>
    </row>
    <row r="168" spans="1:13" ht="14.4" customHeight="1" x14ac:dyDescent="0.3">
      <c r="A168" s="566" t="s">
        <v>1974</v>
      </c>
      <c r="B168" s="567" t="s">
        <v>1720</v>
      </c>
      <c r="C168" s="567" t="s">
        <v>1721</v>
      </c>
      <c r="D168" s="567" t="s">
        <v>1083</v>
      </c>
      <c r="E168" s="567" t="s">
        <v>582</v>
      </c>
      <c r="F168" s="570"/>
      <c r="G168" s="570"/>
      <c r="H168" s="583">
        <v>0</v>
      </c>
      <c r="I168" s="570">
        <v>1</v>
      </c>
      <c r="J168" s="570">
        <v>349.77</v>
      </c>
      <c r="K168" s="583">
        <v>1</v>
      </c>
      <c r="L168" s="570">
        <v>1</v>
      </c>
      <c r="M168" s="571">
        <v>349.77</v>
      </c>
    </row>
    <row r="169" spans="1:13" ht="14.4" customHeight="1" x14ac:dyDescent="0.3">
      <c r="A169" s="566" t="s">
        <v>1974</v>
      </c>
      <c r="B169" s="567" t="s">
        <v>1892</v>
      </c>
      <c r="C169" s="567" t="s">
        <v>1895</v>
      </c>
      <c r="D169" s="567" t="s">
        <v>1896</v>
      </c>
      <c r="E169" s="567" t="s">
        <v>1897</v>
      </c>
      <c r="F169" s="570">
        <v>1</v>
      </c>
      <c r="G169" s="570">
        <v>41.55</v>
      </c>
      <c r="H169" s="583">
        <v>1</v>
      </c>
      <c r="I169" s="570"/>
      <c r="J169" s="570"/>
      <c r="K169" s="583">
        <v>0</v>
      </c>
      <c r="L169" s="570">
        <v>1</v>
      </c>
      <c r="M169" s="571">
        <v>41.55</v>
      </c>
    </row>
    <row r="170" spans="1:13" ht="14.4" customHeight="1" x14ac:dyDescent="0.3">
      <c r="A170" s="566" t="s">
        <v>1974</v>
      </c>
      <c r="B170" s="567" t="s">
        <v>1744</v>
      </c>
      <c r="C170" s="567" t="s">
        <v>1745</v>
      </c>
      <c r="D170" s="567" t="s">
        <v>1746</v>
      </c>
      <c r="E170" s="567" t="s">
        <v>1747</v>
      </c>
      <c r="F170" s="570"/>
      <c r="G170" s="570"/>
      <c r="H170" s="583">
        <v>0</v>
      </c>
      <c r="I170" s="570">
        <v>4</v>
      </c>
      <c r="J170" s="570">
        <v>1333.24</v>
      </c>
      <c r="K170" s="583">
        <v>1</v>
      </c>
      <c r="L170" s="570">
        <v>4</v>
      </c>
      <c r="M170" s="571">
        <v>1333.24</v>
      </c>
    </row>
    <row r="171" spans="1:13" ht="14.4" customHeight="1" x14ac:dyDescent="0.3">
      <c r="A171" s="566" t="s">
        <v>1974</v>
      </c>
      <c r="B171" s="567" t="s">
        <v>1779</v>
      </c>
      <c r="C171" s="567" t="s">
        <v>2373</v>
      </c>
      <c r="D171" s="567" t="s">
        <v>2374</v>
      </c>
      <c r="E171" s="567" t="s">
        <v>1760</v>
      </c>
      <c r="F171" s="570">
        <v>1</v>
      </c>
      <c r="G171" s="570">
        <v>69.86</v>
      </c>
      <c r="H171" s="583">
        <v>1</v>
      </c>
      <c r="I171" s="570"/>
      <c r="J171" s="570"/>
      <c r="K171" s="583">
        <v>0</v>
      </c>
      <c r="L171" s="570">
        <v>1</v>
      </c>
      <c r="M171" s="571">
        <v>69.86</v>
      </c>
    </row>
    <row r="172" spans="1:13" ht="14.4" customHeight="1" x14ac:dyDescent="0.3">
      <c r="A172" s="566" t="s">
        <v>1974</v>
      </c>
      <c r="B172" s="567" t="s">
        <v>1831</v>
      </c>
      <c r="C172" s="567" t="s">
        <v>2173</v>
      </c>
      <c r="D172" s="567" t="s">
        <v>2174</v>
      </c>
      <c r="E172" s="567" t="s">
        <v>1044</v>
      </c>
      <c r="F172" s="570">
        <v>1</v>
      </c>
      <c r="G172" s="570">
        <v>201.75</v>
      </c>
      <c r="H172" s="583">
        <v>1</v>
      </c>
      <c r="I172" s="570"/>
      <c r="J172" s="570"/>
      <c r="K172" s="583">
        <v>0</v>
      </c>
      <c r="L172" s="570">
        <v>1</v>
      </c>
      <c r="M172" s="571">
        <v>201.75</v>
      </c>
    </row>
    <row r="173" spans="1:13" ht="14.4" customHeight="1" x14ac:dyDescent="0.3">
      <c r="A173" s="566" t="s">
        <v>1975</v>
      </c>
      <c r="B173" s="567" t="s">
        <v>3120</v>
      </c>
      <c r="C173" s="567" t="s">
        <v>2583</v>
      </c>
      <c r="D173" s="567" t="s">
        <v>2584</v>
      </c>
      <c r="E173" s="567" t="s">
        <v>2033</v>
      </c>
      <c r="F173" s="570">
        <v>1</v>
      </c>
      <c r="G173" s="570">
        <v>0</v>
      </c>
      <c r="H173" s="583"/>
      <c r="I173" s="570"/>
      <c r="J173" s="570"/>
      <c r="K173" s="583"/>
      <c r="L173" s="570">
        <v>1</v>
      </c>
      <c r="M173" s="571">
        <v>0</v>
      </c>
    </row>
    <row r="174" spans="1:13" ht="14.4" customHeight="1" x14ac:dyDescent="0.3">
      <c r="A174" s="566" t="s">
        <v>1975</v>
      </c>
      <c r="B174" s="567" t="s">
        <v>1824</v>
      </c>
      <c r="C174" s="567" t="s">
        <v>2579</v>
      </c>
      <c r="D174" s="567" t="s">
        <v>2580</v>
      </c>
      <c r="E174" s="567" t="s">
        <v>2581</v>
      </c>
      <c r="F174" s="570"/>
      <c r="G174" s="570"/>
      <c r="H174" s="583"/>
      <c r="I174" s="570">
        <v>13</v>
      </c>
      <c r="J174" s="570">
        <v>0</v>
      </c>
      <c r="K174" s="583"/>
      <c r="L174" s="570">
        <v>13</v>
      </c>
      <c r="M174" s="571">
        <v>0</v>
      </c>
    </row>
    <row r="175" spans="1:13" ht="14.4" customHeight="1" x14ac:dyDescent="0.3">
      <c r="A175" s="566" t="s">
        <v>1975</v>
      </c>
      <c r="B175" s="567" t="s">
        <v>1843</v>
      </c>
      <c r="C175" s="567" t="s">
        <v>2563</v>
      </c>
      <c r="D175" s="567" t="s">
        <v>1057</v>
      </c>
      <c r="E175" s="567" t="s">
        <v>579</v>
      </c>
      <c r="F175" s="570"/>
      <c r="G175" s="570"/>
      <c r="H175" s="583">
        <v>0</v>
      </c>
      <c r="I175" s="570">
        <v>3</v>
      </c>
      <c r="J175" s="570">
        <v>1239.6600000000001</v>
      </c>
      <c r="K175" s="583">
        <v>1</v>
      </c>
      <c r="L175" s="570">
        <v>3</v>
      </c>
      <c r="M175" s="571">
        <v>1239.6600000000001</v>
      </c>
    </row>
    <row r="176" spans="1:13" ht="14.4" customHeight="1" x14ac:dyDescent="0.3">
      <c r="A176" s="566" t="s">
        <v>1976</v>
      </c>
      <c r="B176" s="567" t="s">
        <v>1577</v>
      </c>
      <c r="C176" s="567" t="s">
        <v>1578</v>
      </c>
      <c r="D176" s="567" t="s">
        <v>715</v>
      </c>
      <c r="E176" s="567" t="s">
        <v>716</v>
      </c>
      <c r="F176" s="570"/>
      <c r="G176" s="570"/>
      <c r="H176" s="583">
        <v>0</v>
      </c>
      <c r="I176" s="570">
        <v>14</v>
      </c>
      <c r="J176" s="570">
        <v>8571.64</v>
      </c>
      <c r="K176" s="583">
        <v>1</v>
      </c>
      <c r="L176" s="570">
        <v>14</v>
      </c>
      <c r="M176" s="571">
        <v>8571.64</v>
      </c>
    </row>
    <row r="177" spans="1:13" ht="14.4" customHeight="1" x14ac:dyDescent="0.3">
      <c r="A177" s="566" t="s">
        <v>1976</v>
      </c>
      <c r="B177" s="567" t="s">
        <v>1582</v>
      </c>
      <c r="C177" s="567" t="s">
        <v>1583</v>
      </c>
      <c r="D177" s="567" t="s">
        <v>576</v>
      </c>
      <c r="E177" s="567" t="s">
        <v>577</v>
      </c>
      <c r="F177" s="570">
        <v>1</v>
      </c>
      <c r="G177" s="570">
        <v>190.48</v>
      </c>
      <c r="H177" s="583">
        <v>1</v>
      </c>
      <c r="I177" s="570"/>
      <c r="J177" s="570"/>
      <c r="K177" s="583">
        <v>0</v>
      </c>
      <c r="L177" s="570">
        <v>1</v>
      </c>
      <c r="M177" s="571">
        <v>190.48</v>
      </c>
    </row>
    <row r="178" spans="1:13" ht="14.4" customHeight="1" x14ac:dyDescent="0.3">
      <c r="A178" s="566" t="s">
        <v>1976</v>
      </c>
      <c r="B178" s="567" t="s">
        <v>1582</v>
      </c>
      <c r="C178" s="567" t="s">
        <v>2771</v>
      </c>
      <c r="D178" s="567" t="s">
        <v>2772</v>
      </c>
      <c r="E178" s="567" t="s">
        <v>1097</v>
      </c>
      <c r="F178" s="570">
        <v>10</v>
      </c>
      <c r="G178" s="570">
        <v>6408.7000000000007</v>
      </c>
      <c r="H178" s="583">
        <v>1</v>
      </c>
      <c r="I178" s="570"/>
      <c r="J178" s="570"/>
      <c r="K178" s="583">
        <v>0</v>
      </c>
      <c r="L178" s="570">
        <v>10</v>
      </c>
      <c r="M178" s="571">
        <v>6408.7000000000007</v>
      </c>
    </row>
    <row r="179" spans="1:13" ht="14.4" customHeight="1" x14ac:dyDescent="0.3">
      <c r="A179" s="566" t="s">
        <v>1976</v>
      </c>
      <c r="B179" s="567" t="s">
        <v>1590</v>
      </c>
      <c r="C179" s="567" t="s">
        <v>1594</v>
      </c>
      <c r="D179" s="567" t="s">
        <v>1592</v>
      </c>
      <c r="E179" s="567" t="s">
        <v>1595</v>
      </c>
      <c r="F179" s="570"/>
      <c r="G179" s="570"/>
      <c r="H179" s="583">
        <v>0</v>
      </c>
      <c r="I179" s="570">
        <v>6</v>
      </c>
      <c r="J179" s="570">
        <v>2285.7599999999998</v>
      </c>
      <c r="K179" s="583">
        <v>1</v>
      </c>
      <c r="L179" s="570">
        <v>6</v>
      </c>
      <c r="M179" s="571">
        <v>2285.7599999999998</v>
      </c>
    </row>
    <row r="180" spans="1:13" ht="14.4" customHeight="1" x14ac:dyDescent="0.3">
      <c r="A180" s="566" t="s">
        <v>1976</v>
      </c>
      <c r="B180" s="567" t="s">
        <v>3121</v>
      </c>
      <c r="C180" s="567" t="s">
        <v>2798</v>
      </c>
      <c r="D180" s="567" t="s">
        <v>2799</v>
      </c>
      <c r="E180" s="567" t="s">
        <v>2800</v>
      </c>
      <c r="F180" s="570"/>
      <c r="G180" s="570"/>
      <c r="H180" s="583">
        <v>0</v>
      </c>
      <c r="I180" s="570">
        <v>12</v>
      </c>
      <c r="J180" s="570">
        <v>1680.3600000000001</v>
      </c>
      <c r="K180" s="583">
        <v>1</v>
      </c>
      <c r="L180" s="570">
        <v>12</v>
      </c>
      <c r="M180" s="571">
        <v>1680.3600000000001</v>
      </c>
    </row>
    <row r="181" spans="1:13" ht="14.4" customHeight="1" x14ac:dyDescent="0.3">
      <c r="A181" s="566" t="s">
        <v>1976</v>
      </c>
      <c r="B181" s="567" t="s">
        <v>1604</v>
      </c>
      <c r="C181" s="567" t="s">
        <v>2682</v>
      </c>
      <c r="D181" s="567" t="s">
        <v>2683</v>
      </c>
      <c r="E181" s="567" t="s">
        <v>2684</v>
      </c>
      <c r="F181" s="570"/>
      <c r="G181" s="570"/>
      <c r="H181" s="583">
        <v>0</v>
      </c>
      <c r="I181" s="570">
        <v>1</v>
      </c>
      <c r="J181" s="570">
        <v>886.91</v>
      </c>
      <c r="K181" s="583">
        <v>1</v>
      </c>
      <c r="L181" s="570">
        <v>1</v>
      </c>
      <c r="M181" s="571">
        <v>886.91</v>
      </c>
    </row>
    <row r="182" spans="1:13" ht="14.4" customHeight="1" x14ac:dyDescent="0.3">
      <c r="A182" s="566" t="s">
        <v>1976</v>
      </c>
      <c r="B182" s="567" t="s">
        <v>1613</v>
      </c>
      <c r="C182" s="567" t="s">
        <v>2726</v>
      </c>
      <c r="D182" s="567" t="s">
        <v>2727</v>
      </c>
      <c r="E182" s="567" t="s">
        <v>2728</v>
      </c>
      <c r="F182" s="570">
        <v>8</v>
      </c>
      <c r="G182" s="570">
        <v>0</v>
      </c>
      <c r="H182" s="583"/>
      <c r="I182" s="570"/>
      <c r="J182" s="570"/>
      <c r="K182" s="583"/>
      <c r="L182" s="570">
        <v>8</v>
      </c>
      <c r="M182" s="571">
        <v>0</v>
      </c>
    </row>
    <row r="183" spans="1:13" ht="14.4" customHeight="1" x14ac:dyDescent="0.3">
      <c r="A183" s="566" t="s">
        <v>1976</v>
      </c>
      <c r="B183" s="567" t="s">
        <v>1613</v>
      </c>
      <c r="C183" s="567" t="s">
        <v>1616</v>
      </c>
      <c r="D183" s="567" t="s">
        <v>1048</v>
      </c>
      <c r="E183" s="567" t="s">
        <v>1617</v>
      </c>
      <c r="F183" s="570"/>
      <c r="G183" s="570"/>
      <c r="H183" s="583">
        <v>0</v>
      </c>
      <c r="I183" s="570">
        <v>2</v>
      </c>
      <c r="J183" s="570">
        <v>172.82</v>
      </c>
      <c r="K183" s="583">
        <v>1</v>
      </c>
      <c r="L183" s="570">
        <v>2</v>
      </c>
      <c r="M183" s="571">
        <v>172.82</v>
      </c>
    </row>
    <row r="184" spans="1:13" ht="14.4" customHeight="1" x14ac:dyDescent="0.3">
      <c r="A184" s="566" t="s">
        <v>1976</v>
      </c>
      <c r="B184" s="567" t="s">
        <v>1625</v>
      </c>
      <c r="C184" s="567" t="s">
        <v>2503</v>
      </c>
      <c r="D184" s="567" t="s">
        <v>2075</v>
      </c>
      <c r="E184" s="567" t="s">
        <v>1095</v>
      </c>
      <c r="F184" s="570"/>
      <c r="G184" s="570"/>
      <c r="H184" s="583">
        <v>0</v>
      </c>
      <c r="I184" s="570">
        <v>2</v>
      </c>
      <c r="J184" s="570">
        <v>386.28</v>
      </c>
      <c r="K184" s="583">
        <v>1</v>
      </c>
      <c r="L184" s="570">
        <v>2</v>
      </c>
      <c r="M184" s="571">
        <v>386.28</v>
      </c>
    </row>
    <row r="185" spans="1:13" ht="14.4" customHeight="1" x14ac:dyDescent="0.3">
      <c r="A185" s="566" t="s">
        <v>1976</v>
      </c>
      <c r="B185" s="567" t="s">
        <v>1625</v>
      </c>
      <c r="C185" s="567" t="s">
        <v>1628</v>
      </c>
      <c r="D185" s="567" t="s">
        <v>1629</v>
      </c>
      <c r="E185" s="567" t="s">
        <v>1630</v>
      </c>
      <c r="F185" s="570"/>
      <c r="G185" s="570"/>
      <c r="H185" s="583">
        <v>0</v>
      </c>
      <c r="I185" s="570">
        <v>2</v>
      </c>
      <c r="J185" s="570">
        <v>312.5</v>
      </c>
      <c r="K185" s="583">
        <v>1</v>
      </c>
      <c r="L185" s="570">
        <v>2</v>
      </c>
      <c r="M185" s="571">
        <v>312.5</v>
      </c>
    </row>
    <row r="186" spans="1:13" ht="14.4" customHeight="1" x14ac:dyDescent="0.3">
      <c r="A186" s="566" t="s">
        <v>1976</v>
      </c>
      <c r="B186" s="567" t="s">
        <v>1625</v>
      </c>
      <c r="C186" s="567" t="s">
        <v>1631</v>
      </c>
      <c r="D186" s="567" t="s">
        <v>1632</v>
      </c>
      <c r="E186" s="567" t="s">
        <v>1095</v>
      </c>
      <c r="F186" s="570"/>
      <c r="G186" s="570"/>
      <c r="H186" s="583">
        <v>0</v>
      </c>
      <c r="I186" s="570">
        <v>2</v>
      </c>
      <c r="J186" s="570">
        <v>386.28</v>
      </c>
      <c r="K186" s="583">
        <v>1</v>
      </c>
      <c r="L186" s="570">
        <v>2</v>
      </c>
      <c r="M186" s="571">
        <v>386.28</v>
      </c>
    </row>
    <row r="187" spans="1:13" ht="14.4" customHeight="1" x14ac:dyDescent="0.3">
      <c r="A187" s="566" t="s">
        <v>1976</v>
      </c>
      <c r="B187" s="567" t="s">
        <v>1633</v>
      </c>
      <c r="C187" s="567" t="s">
        <v>1635</v>
      </c>
      <c r="D187" s="567" t="s">
        <v>1025</v>
      </c>
      <c r="E187" s="567" t="s">
        <v>1027</v>
      </c>
      <c r="F187" s="570"/>
      <c r="G187" s="570"/>
      <c r="H187" s="583">
        <v>0</v>
      </c>
      <c r="I187" s="570">
        <v>1</v>
      </c>
      <c r="J187" s="570">
        <v>625.29</v>
      </c>
      <c r="K187" s="583">
        <v>1</v>
      </c>
      <c r="L187" s="570">
        <v>1</v>
      </c>
      <c r="M187" s="571">
        <v>625.29</v>
      </c>
    </row>
    <row r="188" spans="1:13" ht="14.4" customHeight="1" x14ac:dyDescent="0.3">
      <c r="A188" s="566" t="s">
        <v>1976</v>
      </c>
      <c r="B188" s="567" t="s">
        <v>1633</v>
      </c>
      <c r="C188" s="567" t="s">
        <v>2749</v>
      </c>
      <c r="D188" s="567" t="s">
        <v>1025</v>
      </c>
      <c r="E188" s="567" t="s">
        <v>2750</v>
      </c>
      <c r="F188" s="570"/>
      <c r="G188" s="570"/>
      <c r="H188" s="583">
        <v>0</v>
      </c>
      <c r="I188" s="570">
        <v>3</v>
      </c>
      <c r="J188" s="570">
        <v>562.77</v>
      </c>
      <c r="K188" s="583">
        <v>1</v>
      </c>
      <c r="L188" s="570">
        <v>3</v>
      </c>
      <c r="M188" s="571">
        <v>562.77</v>
      </c>
    </row>
    <row r="189" spans="1:13" ht="14.4" customHeight="1" x14ac:dyDescent="0.3">
      <c r="A189" s="566" t="s">
        <v>1976</v>
      </c>
      <c r="B189" s="567" t="s">
        <v>1633</v>
      </c>
      <c r="C189" s="567" t="s">
        <v>1639</v>
      </c>
      <c r="D189" s="567" t="s">
        <v>989</v>
      </c>
      <c r="E189" s="567" t="s">
        <v>1028</v>
      </c>
      <c r="F189" s="570"/>
      <c r="G189" s="570"/>
      <c r="H189" s="583">
        <v>0</v>
      </c>
      <c r="I189" s="570">
        <v>2</v>
      </c>
      <c r="J189" s="570">
        <v>3499.38</v>
      </c>
      <c r="K189" s="583">
        <v>1</v>
      </c>
      <c r="L189" s="570">
        <v>2</v>
      </c>
      <c r="M189" s="571">
        <v>3499.38</v>
      </c>
    </row>
    <row r="190" spans="1:13" ht="14.4" customHeight="1" x14ac:dyDescent="0.3">
      <c r="A190" s="566" t="s">
        <v>1976</v>
      </c>
      <c r="B190" s="567" t="s">
        <v>1633</v>
      </c>
      <c r="C190" s="567" t="s">
        <v>1641</v>
      </c>
      <c r="D190" s="567" t="s">
        <v>989</v>
      </c>
      <c r="E190" s="567" t="s">
        <v>1029</v>
      </c>
      <c r="F190" s="570"/>
      <c r="G190" s="570"/>
      <c r="H190" s="583">
        <v>0</v>
      </c>
      <c r="I190" s="570">
        <v>1</v>
      </c>
      <c r="J190" s="570">
        <v>2332.92</v>
      </c>
      <c r="K190" s="583">
        <v>1</v>
      </c>
      <c r="L190" s="570">
        <v>1</v>
      </c>
      <c r="M190" s="571">
        <v>2332.92</v>
      </c>
    </row>
    <row r="191" spans="1:13" ht="14.4" customHeight="1" x14ac:dyDescent="0.3">
      <c r="A191" s="566" t="s">
        <v>1976</v>
      </c>
      <c r="B191" s="567" t="s">
        <v>1633</v>
      </c>
      <c r="C191" s="567" t="s">
        <v>1642</v>
      </c>
      <c r="D191" s="567" t="s">
        <v>989</v>
      </c>
      <c r="E191" s="567" t="s">
        <v>1030</v>
      </c>
      <c r="F191" s="570"/>
      <c r="G191" s="570"/>
      <c r="H191" s="583">
        <v>0</v>
      </c>
      <c r="I191" s="570">
        <v>3</v>
      </c>
      <c r="J191" s="570">
        <v>8748.48</v>
      </c>
      <c r="K191" s="583">
        <v>1</v>
      </c>
      <c r="L191" s="570">
        <v>3</v>
      </c>
      <c r="M191" s="571">
        <v>8748.48</v>
      </c>
    </row>
    <row r="192" spans="1:13" ht="14.4" customHeight="1" x14ac:dyDescent="0.3">
      <c r="A192" s="566" t="s">
        <v>1976</v>
      </c>
      <c r="B192" s="567" t="s">
        <v>1643</v>
      </c>
      <c r="C192" s="567" t="s">
        <v>1645</v>
      </c>
      <c r="D192" s="567" t="s">
        <v>1101</v>
      </c>
      <c r="E192" s="567" t="s">
        <v>1102</v>
      </c>
      <c r="F192" s="570"/>
      <c r="G192" s="570"/>
      <c r="H192" s="583">
        <v>0</v>
      </c>
      <c r="I192" s="570">
        <v>16</v>
      </c>
      <c r="J192" s="570">
        <v>6637.6</v>
      </c>
      <c r="K192" s="583">
        <v>1</v>
      </c>
      <c r="L192" s="570">
        <v>16</v>
      </c>
      <c r="M192" s="571">
        <v>6637.6</v>
      </c>
    </row>
    <row r="193" spans="1:13" ht="14.4" customHeight="1" x14ac:dyDescent="0.3">
      <c r="A193" s="566" t="s">
        <v>1976</v>
      </c>
      <c r="B193" s="567" t="s">
        <v>3122</v>
      </c>
      <c r="C193" s="567" t="s">
        <v>2638</v>
      </c>
      <c r="D193" s="567" t="s">
        <v>2639</v>
      </c>
      <c r="E193" s="567" t="s">
        <v>2640</v>
      </c>
      <c r="F193" s="570"/>
      <c r="G193" s="570"/>
      <c r="H193" s="583">
        <v>0</v>
      </c>
      <c r="I193" s="570">
        <v>6</v>
      </c>
      <c r="J193" s="570">
        <v>12710.52</v>
      </c>
      <c r="K193" s="583">
        <v>1</v>
      </c>
      <c r="L193" s="570">
        <v>6</v>
      </c>
      <c r="M193" s="571">
        <v>12710.52</v>
      </c>
    </row>
    <row r="194" spans="1:13" ht="14.4" customHeight="1" x14ac:dyDescent="0.3">
      <c r="A194" s="566" t="s">
        <v>1976</v>
      </c>
      <c r="B194" s="567" t="s">
        <v>3123</v>
      </c>
      <c r="C194" s="567" t="s">
        <v>2808</v>
      </c>
      <c r="D194" s="567" t="s">
        <v>2809</v>
      </c>
      <c r="E194" s="567" t="s">
        <v>1044</v>
      </c>
      <c r="F194" s="570"/>
      <c r="G194" s="570"/>
      <c r="H194" s="583">
        <v>0</v>
      </c>
      <c r="I194" s="570">
        <v>7</v>
      </c>
      <c r="J194" s="570">
        <v>13337.66</v>
      </c>
      <c r="K194" s="583">
        <v>1</v>
      </c>
      <c r="L194" s="570">
        <v>7</v>
      </c>
      <c r="M194" s="571">
        <v>13337.66</v>
      </c>
    </row>
    <row r="195" spans="1:13" ht="14.4" customHeight="1" x14ac:dyDescent="0.3">
      <c r="A195" s="566" t="s">
        <v>1976</v>
      </c>
      <c r="B195" s="567" t="s">
        <v>1649</v>
      </c>
      <c r="C195" s="567" t="s">
        <v>1651</v>
      </c>
      <c r="D195" s="567" t="s">
        <v>995</v>
      </c>
      <c r="E195" s="567" t="s">
        <v>1652</v>
      </c>
      <c r="F195" s="570"/>
      <c r="G195" s="570"/>
      <c r="H195" s="583">
        <v>0</v>
      </c>
      <c r="I195" s="570">
        <v>3</v>
      </c>
      <c r="J195" s="570">
        <v>363.48</v>
      </c>
      <c r="K195" s="583">
        <v>1</v>
      </c>
      <c r="L195" s="570">
        <v>3</v>
      </c>
      <c r="M195" s="571">
        <v>363.48</v>
      </c>
    </row>
    <row r="196" spans="1:13" ht="14.4" customHeight="1" x14ac:dyDescent="0.3">
      <c r="A196" s="566" t="s">
        <v>1976</v>
      </c>
      <c r="B196" s="567" t="s">
        <v>1649</v>
      </c>
      <c r="C196" s="567" t="s">
        <v>2082</v>
      </c>
      <c r="D196" s="567" t="s">
        <v>1446</v>
      </c>
      <c r="E196" s="567" t="s">
        <v>2083</v>
      </c>
      <c r="F196" s="570">
        <v>2</v>
      </c>
      <c r="G196" s="570">
        <v>403.9</v>
      </c>
      <c r="H196" s="583">
        <v>1</v>
      </c>
      <c r="I196" s="570"/>
      <c r="J196" s="570"/>
      <c r="K196" s="583">
        <v>0</v>
      </c>
      <c r="L196" s="570">
        <v>2</v>
      </c>
      <c r="M196" s="571">
        <v>403.9</v>
      </c>
    </row>
    <row r="197" spans="1:13" ht="14.4" customHeight="1" x14ac:dyDescent="0.3">
      <c r="A197" s="566" t="s">
        <v>1976</v>
      </c>
      <c r="B197" s="567" t="s">
        <v>1655</v>
      </c>
      <c r="C197" s="567" t="s">
        <v>2746</v>
      </c>
      <c r="D197" s="567" t="s">
        <v>2747</v>
      </c>
      <c r="E197" s="567" t="s">
        <v>2748</v>
      </c>
      <c r="F197" s="570">
        <v>2</v>
      </c>
      <c r="G197" s="570">
        <v>959.84</v>
      </c>
      <c r="H197" s="583">
        <v>1</v>
      </c>
      <c r="I197" s="570"/>
      <c r="J197" s="570"/>
      <c r="K197" s="583">
        <v>0</v>
      </c>
      <c r="L197" s="570">
        <v>2</v>
      </c>
      <c r="M197" s="571">
        <v>959.84</v>
      </c>
    </row>
    <row r="198" spans="1:13" ht="14.4" customHeight="1" x14ac:dyDescent="0.3">
      <c r="A198" s="566" t="s">
        <v>1976</v>
      </c>
      <c r="B198" s="567" t="s">
        <v>1659</v>
      </c>
      <c r="C198" s="567" t="s">
        <v>2216</v>
      </c>
      <c r="D198" s="567" t="s">
        <v>571</v>
      </c>
      <c r="E198" s="567" t="s">
        <v>2018</v>
      </c>
      <c r="F198" s="570">
        <v>1</v>
      </c>
      <c r="G198" s="570">
        <v>0</v>
      </c>
      <c r="H198" s="583"/>
      <c r="I198" s="570"/>
      <c r="J198" s="570"/>
      <c r="K198" s="583"/>
      <c r="L198" s="570">
        <v>1</v>
      </c>
      <c r="M198" s="571">
        <v>0</v>
      </c>
    </row>
    <row r="199" spans="1:13" ht="14.4" customHeight="1" x14ac:dyDescent="0.3">
      <c r="A199" s="566" t="s">
        <v>1976</v>
      </c>
      <c r="B199" s="567" t="s">
        <v>1663</v>
      </c>
      <c r="C199" s="567" t="s">
        <v>2731</v>
      </c>
      <c r="D199" s="567" t="s">
        <v>2732</v>
      </c>
      <c r="E199" s="567" t="s">
        <v>2733</v>
      </c>
      <c r="F199" s="570"/>
      <c r="G199" s="570"/>
      <c r="H199" s="583">
        <v>0</v>
      </c>
      <c r="I199" s="570">
        <v>2</v>
      </c>
      <c r="J199" s="570">
        <v>200.08</v>
      </c>
      <c r="K199" s="583">
        <v>1</v>
      </c>
      <c r="L199" s="570">
        <v>2</v>
      </c>
      <c r="M199" s="571">
        <v>200.08</v>
      </c>
    </row>
    <row r="200" spans="1:13" ht="14.4" customHeight="1" x14ac:dyDescent="0.3">
      <c r="A200" s="566" t="s">
        <v>1976</v>
      </c>
      <c r="B200" s="567" t="s">
        <v>1663</v>
      </c>
      <c r="C200" s="567" t="s">
        <v>2734</v>
      </c>
      <c r="D200" s="567" t="s">
        <v>2735</v>
      </c>
      <c r="E200" s="567" t="s">
        <v>2736</v>
      </c>
      <c r="F200" s="570">
        <v>5</v>
      </c>
      <c r="G200" s="570">
        <v>1000.3499999999999</v>
      </c>
      <c r="H200" s="583">
        <v>1</v>
      </c>
      <c r="I200" s="570"/>
      <c r="J200" s="570"/>
      <c r="K200" s="583">
        <v>0</v>
      </c>
      <c r="L200" s="570">
        <v>5</v>
      </c>
      <c r="M200" s="571">
        <v>1000.3499999999999</v>
      </c>
    </row>
    <row r="201" spans="1:13" ht="14.4" customHeight="1" x14ac:dyDescent="0.3">
      <c r="A201" s="566" t="s">
        <v>1976</v>
      </c>
      <c r="B201" s="567" t="s">
        <v>1663</v>
      </c>
      <c r="C201" s="567" t="s">
        <v>2737</v>
      </c>
      <c r="D201" s="567" t="s">
        <v>2735</v>
      </c>
      <c r="E201" s="567" t="s">
        <v>2347</v>
      </c>
      <c r="F201" s="570">
        <v>6</v>
      </c>
      <c r="G201" s="570">
        <v>360.12</v>
      </c>
      <c r="H201" s="583">
        <v>1</v>
      </c>
      <c r="I201" s="570"/>
      <c r="J201" s="570"/>
      <c r="K201" s="583">
        <v>0</v>
      </c>
      <c r="L201" s="570">
        <v>6</v>
      </c>
      <c r="M201" s="571">
        <v>360.12</v>
      </c>
    </row>
    <row r="202" spans="1:13" ht="14.4" customHeight="1" x14ac:dyDescent="0.3">
      <c r="A202" s="566" t="s">
        <v>1976</v>
      </c>
      <c r="B202" s="567" t="s">
        <v>1663</v>
      </c>
      <c r="C202" s="567" t="s">
        <v>2738</v>
      </c>
      <c r="D202" s="567" t="s">
        <v>2739</v>
      </c>
      <c r="E202" s="567" t="s">
        <v>2740</v>
      </c>
      <c r="F202" s="570">
        <v>4</v>
      </c>
      <c r="G202" s="570">
        <v>199.68</v>
      </c>
      <c r="H202" s="583">
        <v>1</v>
      </c>
      <c r="I202" s="570"/>
      <c r="J202" s="570"/>
      <c r="K202" s="583">
        <v>0</v>
      </c>
      <c r="L202" s="570">
        <v>4</v>
      </c>
      <c r="M202" s="571">
        <v>199.68</v>
      </c>
    </row>
    <row r="203" spans="1:13" ht="14.4" customHeight="1" x14ac:dyDescent="0.3">
      <c r="A203" s="566" t="s">
        <v>1976</v>
      </c>
      <c r="B203" s="567" t="s">
        <v>1667</v>
      </c>
      <c r="C203" s="567" t="s">
        <v>1668</v>
      </c>
      <c r="D203" s="567" t="s">
        <v>1043</v>
      </c>
      <c r="E203" s="567" t="s">
        <v>1044</v>
      </c>
      <c r="F203" s="570"/>
      <c r="G203" s="570"/>
      <c r="H203" s="583">
        <v>0</v>
      </c>
      <c r="I203" s="570">
        <v>4</v>
      </c>
      <c r="J203" s="570">
        <v>167.56</v>
      </c>
      <c r="K203" s="583">
        <v>1</v>
      </c>
      <c r="L203" s="570">
        <v>4</v>
      </c>
      <c r="M203" s="571">
        <v>167.56</v>
      </c>
    </row>
    <row r="204" spans="1:13" ht="14.4" customHeight="1" x14ac:dyDescent="0.3">
      <c r="A204" s="566" t="s">
        <v>1976</v>
      </c>
      <c r="B204" s="567" t="s">
        <v>1667</v>
      </c>
      <c r="C204" s="567" t="s">
        <v>2402</v>
      </c>
      <c r="D204" s="567" t="s">
        <v>1043</v>
      </c>
      <c r="E204" s="567" t="s">
        <v>2403</v>
      </c>
      <c r="F204" s="570"/>
      <c r="G204" s="570"/>
      <c r="H204" s="583">
        <v>0</v>
      </c>
      <c r="I204" s="570">
        <v>4</v>
      </c>
      <c r="J204" s="570">
        <v>586.52</v>
      </c>
      <c r="K204" s="583">
        <v>1</v>
      </c>
      <c r="L204" s="570">
        <v>4</v>
      </c>
      <c r="M204" s="571">
        <v>586.52</v>
      </c>
    </row>
    <row r="205" spans="1:13" ht="14.4" customHeight="1" x14ac:dyDescent="0.3">
      <c r="A205" s="566" t="s">
        <v>1976</v>
      </c>
      <c r="B205" s="567" t="s">
        <v>1669</v>
      </c>
      <c r="C205" s="567" t="s">
        <v>1671</v>
      </c>
      <c r="D205" s="567" t="s">
        <v>1672</v>
      </c>
      <c r="E205" s="567" t="s">
        <v>1673</v>
      </c>
      <c r="F205" s="570">
        <v>11</v>
      </c>
      <c r="G205" s="570">
        <v>345.73</v>
      </c>
      <c r="H205" s="583">
        <v>1</v>
      </c>
      <c r="I205" s="570"/>
      <c r="J205" s="570"/>
      <c r="K205" s="583">
        <v>0</v>
      </c>
      <c r="L205" s="570">
        <v>11</v>
      </c>
      <c r="M205" s="571">
        <v>345.73</v>
      </c>
    </row>
    <row r="206" spans="1:13" ht="14.4" customHeight="1" x14ac:dyDescent="0.3">
      <c r="A206" s="566" t="s">
        <v>1976</v>
      </c>
      <c r="B206" s="567" t="s">
        <v>1669</v>
      </c>
      <c r="C206" s="567" t="s">
        <v>2000</v>
      </c>
      <c r="D206" s="567" t="s">
        <v>2001</v>
      </c>
      <c r="E206" s="567" t="s">
        <v>1237</v>
      </c>
      <c r="F206" s="570">
        <v>13</v>
      </c>
      <c r="G206" s="570">
        <v>544.56999999999994</v>
      </c>
      <c r="H206" s="583">
        <v>1</v>
      </c>
      <c r="I206" s="570"/>
      <c r="J206" s="570"/>
      <c r="K206" s="583">
        <v>0</v>
      </c>
      <c r="L206" s="570">
        <v>13</v>
      </c>
      <c r="M206" s="571">
        <v>544.56999999999994</v>
      </c>
    </row>
    <row r="207" spans="1:13" ht="14.4" customHeight="1" x14ac:dyDescent="0.3">
      <c r="A207" s="566" t="s">
        <v>1976</v>
      </c>
      <c r="B207" s="567" t="s">
        <v>1669</v>
      </c>
      <c r="C207" s="567" t="s">
        <v>2214</v>
      </c>
      <c r="D207" s="567" t="s">
        <v>2215</v>
      </c>
      <c r="E207" s="567" t="s">
        <v>557</v>
      </c>
      <c r="F207" s="570">
        <v>4</v>
      </c>
      <c r="G207" s="570">
        <v>224.08</v>
      </c>
      <c r="H207" s="583">
        <v>1</v>
      </c>
      <c r="I207" s="570"/>
      <c r="J207" s="570"/>
      <c r="K207" s="583">
        <v>0</v>
      </c>
      <c r="L207" s="570">
        <v>4</v>
      </c>
      <c r="M207" s="571">
        <v>224.08</v>
      </c>
    </row>
    <row r="208" spans="1:13" ht="14.4" customHeight="1" x14ac:dyDescent="0.3">
      <c r="A208" s="566" t="s">
        <v>1976</v>
      </c>
      <c r="B208" s="567" t="s">
        <v>1669</v>
      </c>
      <c r="C208" s="567" t="s">
        <v>1674</v>
      </c>
      <c r="D208" s="567" t="s">
        <v>1038</v>
      </c>
      <c r="E208" s="567" t="s">
        <v>551</v>
      </c>
      <c r="F208" s="570"/>
      <c r="G208" s="570"/>
      <c r="H208" s="583">
        <v>0</v>
      </c>
      <c r="I208" s="570">
        <v>18</v>
      </c>
      <c r="J208" s="570">
        <v>808.02</v>
      </c>
      <c r="K208" s="583">
        <v>1</v>
      </c>
      <c r="L208" s="570">
        <v>18</v>
      </c>
      <c r="M208" s="571">
        <v>808.02</v>
      </c>
    </row>
    <row r="209" spans="1:13" ht="14.4" customHeight="1" x14ac:dyDescent="0.3">
      <c r="A209" s="566" t="s">
        <v>1976</v>
      </c>
      <c r="B209" s="567" t="s">
        <v>1669</v>
      </c>
      <c r="C209" s="567" t="s">
        <v>2618</v>
      </c>
      <c r="D209" s="567" t="s">
        <v>2619</v>
      </c>
      <c r="E209" s="567" t="s">
        <v>1087</v>
      </c>
      <c r="F209" s="570">
        <v>2</v>
      </c>
      <c r="G209" s="570">
        <v>120.04</v>
      </c>
      <c r="H209" s="583">
        <v>1</v>
      </c>
      <c r="I209" s="570"/>
      <c r="J209" s="570"/>
      <c r="K209" s="583">
        <v>0</v>
      </c>
      <c r="L209" s="570">
        <v>2</v>
      </c>
      <c r="M209" s="571">
        <v>120.04</v>
      </c>
    </row>
    <row r="210" spans="1:13" ht="14.4" customHeight="1" x14ac:dyDescent="0.3">
      <c r="A210" s="566" t="s">
        <v>1976</v>
      </c>
      <c r="B210" s="567" t="s">
        <v>1669</v>
      </c>
      <c r="C210" s="567" t="s">
        <v>2170</v>
      </c>
      <c r="D210" s="567" t="s">
        <v>2171</v>
      </c>
      <c r="E210" s="567" t="s">
        <v>551</v>
      </c>
      <c r="F210" s="570">
        <v>6</v>
      </c>
      <c r="G210" s="570">
        <v>269.34000000000003</v>
      </c>
      <c r="H210" s="583">
        <v>1</v>
      </c>
      <c r="I210" s="570"/>
      <c r="J210" s="570"/>
      <c r="K210" s="583">
        <v>0</v>
      </c>
      <c r="L210" s="570">
        <v>6</v>
      </c>
      <c r="M210" s="571">
        <v>269.34000000000003</v>
      </c>
    </row>
    <row r="211" spans="1:13" ht="14.4" customHeight="1" x14ac:dyDescent="0.3">
      <c r="A211" s="566" t="s">
        <v>1976</v>
      </c>
      <c r="B211" s="567" t="s">
        <v>1677</v>
      </c>
      <c r="C211" s="567" t="s">
        <v>2392</v>
      </c>
      <c r="D211" s="567" t="s">
        <v>1098</v>
      </c>
      <c r="E211" s="567" t="s">
        <v>2393</v>
      </c>
      <c r="F211" s="570"/>
      <c r="G211" s="570"/>
      <c r="H211" s="583">
        <v>0</v>
      </c>
      <c r="I211" s="570">
        <v>4</v>
      </c>
      <c r="J211" s="570">
        <v>1082.76</v>
      </c>
      <c r="K211" s="583">
        <v>1</v>
      </c>
      <c r="L211" s="570">
        <v>4</v>
      </c>
      <c r="M211" s="571">
        <v>1082.76</v>
      </c>
    </row>
    <row r="212" spans="1:13" ht="14.4" customHeight="1" x14ac:dyDescent="0.3">
      <c r="A212" s="566" t="s">
        <v>1976</v>
      </c>
      <c r="B212" s="567" t="s">
        <v>1677</v>
      </c>
      <c r="C212" s="567" t="s">
        <v>1680</v>
      </c>
      <c r="D212" s="567" t="s">
        <v>1094</v>
      </c>
      <c r="E212" s="567" t="s">
        <v>1095</v>
      </c>
      <c r="F212" s="570"/>
      <c r="G212" s="570"/>
      <c r="H212" s="583">
        <v>0</v>
      </c>
      <c r="I212" s="570">
        <v>1</v>
      </c>
      <c r="J212" s="570">
        <v>203.07</v>
      </c>
      <c r="K212" s="583">
        <v>1</v>
      </c>
      <c r="L212" s="570">
        <v>1</v>
      </c>
      <c r="M212" s="571">
        <v>203.07</v>
      </c>
    </row>
    <row r="213" spans="1:13" ht="14.4" customHeight="1" x14ac:dyDescent="0.3">
      <c r="A213" s="566" t="s">
        <v>1976</v>
      </c>
      <c r="B213" s="567" t="s">
        <v>1677</v>
      </c>
      <c r="C213" s="567" t="s">
        <v>2597</v>
      </c>
      <c r="D213" s="567" t="s">
        <v>2598</v>
      </c>
      <c r="E213" s="567" t="s">
        <v>2393</v>
      </c>
      <c r="F213" s="570">
        <v>1</v>
      </c>
      <c r="G213" s="570">
        <v>270.69</v>
      </c>
      <c r="H213" s="583">
        <v>1</v>
      </c>
      <c r="I213" s="570"/>
      <c r="J213" s="570"/>
      <c r="K213" s="583">
        <v>0</v>
      </c>
      <c r="L213" s="570">
        <v>1</v>
      </c>
      <c r="M213" s="571">
        <v>270.69</v>
      </c>
    </row>
    <row r="214" spans="1:13" ht="14.4" customHeight="1" x14ac:dyDescent="0.3">
      <c r="A214" s="566" t="s">
        <v>1976</v>
      </c>
      <c r="B214" s="567" t="s">
        <v>1677</v>
      </c>
      <c r="C214" s="567" t="s">
        <v>2599</v>
      </c>
      <c r="D214" s="567" t="s">
        <v>1988</v>
      </c>
      <c r="E214" s="567" t="s">
        <v>1095</v>
      </c>
      <c r="F214" s="570">
        <v>1</v>
      </c>
      <c r="G214" s="570">
        <v>203.07</v>
      </c>
      <c r="H214" s="583">
        <v>1</v>
      </c>
      <c r="I214" s="570"/>
      <c r="J214" s="570"/>
      <c r="K214" s="583">
        <v>0</v>
      </c>
      <c r="L214" s="570">
        <v>1</v>
      </c>
      <c r="M214" s="571">
        <v>203.07</v>
      </c>
    </row>
    <row r="215" spans="1:13" ht="14.4" customHeight="1" x14ac:dyDescent="0.3">
      <c r="A215" s="566" t="s">
        <v>1976</v>
      </c>
      <c r="B215" s="567" t="s">
        <v>1677</v>
      </c>
      <c r="C215" s="567" t="s">
        <v>2600</v>
      </c>
      <c r="D215" s="567" t="s">
        <v>2598</v>
      </c>
      <c r="E215" s="567" t="s">
        <v>2393</v>
      </c>
      <c r="F215" s="570">
        <v>2</v>
      </c>
      <c r="G215" s="570">
        <v>541.38</v>
      </c>
      <c r="H215" s="583">
        <v>1</v>
      </c>
      <c r="I215" s="570"/>
      <c r="J215" s="570"/>
      <c r="K215" s="583">
        <v>0</v>
      </c>
      <c r="L215" s="570">
        <v>2</v>
      </c>
      <c r="M215" s="571">
        <v>541.38</v>
      </c>
    </row>
    <row r="216" spans="1:13" ht="14.4" customHeight="1" x14ac:dyDescent="0.3">
      <c r="A216" s="566" t="s">
        <v>1976</v>
      </c>
      <c r="B216" s="567" t="s">
        <v>1950</v>
      </c>
      <c r="C216" s="567" t="s">
        <v>2848</v>
      </c>
      <c r="D216" s="567" t="s">
        <v>2849</v>
      </c>
      <c r="E216" s="567" t="s">
        <v>2850</v>
      </c>
      <c r="F216" s="570">
        <v>2</v>
      </c>
      <c r="G216" s="570">
        <v>914.74</v>
      </c>
      <c r="H216" s="583">
        <v>1</v>
      </c>
      <c r="I216" s="570"/>
      <c r="J216" s="570"/>
      <c r="K216" s="583">
        <v>0</v>
      </c>
      <c r="L216" s="570">
        <v>2</v>
      </c>
      <c r="M216" s="571">
        <v>914.74</v>
      </c>
    </row>
    <row r="217" spans="1:13" ht="14.4" customHeight="1" x14ac:dyDescent="0.3">
      <c r="A217" s="566" t="s">
        <v>1976</v>
      </c>
      <c r="B217" s="567" t="s">
        <v>1950</v>
      </c>
      <c r="C217" s="567" t="s">
        <v>2851</v>
      </c>
      <c r="D217" s="567" t="s">
        <v>2852</v>
      </c>
      <c r="E217" s="567" t="s">
        <v>2853</v>
      </c>
      <c r="F217" s="570">
        <v>2</v>
      </c>
      <c r="G217" s="570">
        <v>233.3</v>
      </c>
      <c r="H217" s="583">
        <v>1</v>
      </c>
      <c r="I217" s="570"/>
      <c r="J217" s="570"/>
      <c r="K217" s="583">
        <v>0</v>
      </c>
      <c r="L217" s="570">
        <v>2</v>
      </c>
      <c r="M217" s="571">
        <v>233.3</v>
      </c>
    </row>
    <row r="218" spans="1:13" ht="14.4" customHeight="1" x14ac:dyDescent="0.3">
      <c r="A218" s="566" t="s">
        <v>1976</v>
      </c>
      <c r="B218" s="567" t="s">
        <v>1950</v>
      </c>
      <c r="C218" s="567" t="s">
        <v>2854</v>
      </c>
      <c r="D218" s="567" t="s">
        <v>2852</v>
      </c>
      <c r="E218" s="567" t="s">
        <v>2850</v>
      </c>
      <c r="F218" s="570">
        <v>1</v>
      </c>
      <c r="G218" s="570">
        <v>388.86</v>
      </c>
      <c r="H218" s="583">
        <v>1</v>
      </c>
      <c r="I218" s="570"/>
      <c r="J218" s="570"/>
      <c r="K218" s="583">
        <v>0</v>
      </c>
      <c r="L218" s="570">
        <v>1</v>
      </c>
      <c r="M218" s="571">
        <v>388.86</v>
      </c>
    </row>
    <row r="219" spans="1:13" ht="14.4" customHeight="1" x14ac:dyDescent="0.3">
      <c r="A219" s="566" t="s">
        <v>1976</v>
      </c>
      <c r="B219" s="567" t="s">
        <v>1687</v>
      </c>
      <c r="C219" s="567" t="s">
        <v>1688</v>
      </c>
      <c r="D219" s="567" t="s">
        <v>575</v>
      </c>
      <c r="E219" s="567" t="s">
        <v>551</v>
      </c>
      <c r="F219" s="570">
        <v>2</v>
      </c>
      <c r="G219" s="570">
        <v>202.3</v>
      </c>
      <c r="H219" s="583">
        <v>1</v>
      </c>
      <c r="I219" s="570"/>
      <c r="J219" s="570"/>
      <c r="K219" s="583">
        <v>0</v>
      </c>
      <c r="L219" s="570">
        <v>2</v>
      </c>
      <c r="M219" s="571">
        <v>202.3</v>
      </c>
    </row>
    <row r="220" spans="1:13" ht="14.4" customHeight="1" x14ac:dyDescent="0.3">
      <c r="A220" s="566" t="s">
        <v>1976</v>
      </c>
      <c r="B220" s="567" t="s">
        <v>1687</v>
      </c>
      <c r="C220" s="567" t="s">
        <v>1689</v>
      </c>
      <c r="D220" s="567" t="s">
        <v>575</v>
      </c>
      <c r="E220" s="567" t="s">
        <v>580</v>
      </c>
      <c r="F220" s="570">
        <v>4</v>
      </c>
      <c r="G220" s="570">
        <v>1213.8399999999999</v>
      </c>
      <c r="H220" s="583">
        <v>1</v>
      </c>
      <c r="I220" s="570"/>
      <c r="J220" s="570"/>
      <c r="K220" s="583">
        <v>0</v>
      </c>
      <c r="L220" s="570">
        <v>4</v>
      </c>
      <c r="M220" s="571">
        <v>1213.8399999999999</v>
      </c>
    </row>
    <row r="221" spans="1:13" ht="14.4" customHeight="1" x14ac:dyDescent="0.3">
      <c r="A221" s="566" t="s">
        <v>1976</v>
      </c>
      <c r="B221" s="567" t="s">
        <v>1687</v>
      </c>
      <c r="C221" s="567" t="s">
        <v>1690</v>
      </c>
      <c r="D221" s="567" t="s">
        <v>578</v>
      </c>
      <c r="E221" s="567" t="s">
        <v>1691</v>
      </c>
      <c r="F221" s="570">
        <v>2</v>
      </c>
      <c r="G221" s="570">
        <v>809</v>
      </c>
      <c r="H221" s="583">
        <v>1</v>
      </c>
      <c r="I221" s="570"/>
      <c r="J221" s="570"/>
      <c r="K221" s="583">
        <v>0</v>
      </c>
      <c r="L221" s="570">
        <v>2</v>
      </c>
      <c r="M221" s="571">
        <v>809</v>
      </c>
    </row>
    <row r="222" spans="1:13" ht="14.4" customHeight="1" x14ac:dyDescent="0.3">
      <c r="A222" s="566" t="s">
        <v>1976</v>
      </c>
      <c r="B222" s="567" t="s">
        <v>1687</v>
      </c>
      <c r="C222" s="567" t="s">
        <v>2776</v>
      </c>
      <c r="D222" s="567" t="s">
        <v>1103</v>
      </c>
      <c r="E222" s="567" t="s">
        <v>2777</v>
      </c>
      <c r="F222" s="570"/>
      <c r="G222" s="570"/>
      <c r="H222" s="583">
        <v>0</v>
      </c>
      <c r="I222" s="570">
        <v>1</v>
      </c>
      <c r="J222" s="570">
        <v>337.17</v>
      </c>
      <c r="K222" s="583">
        <v>1</v>
      </c>
      <c r="L222" s="570">
        <v>1</v>
      </c>
      <c r="M222" s="571">
        <v>337.17</v>
      </c>
    </row>
    <row r="223" spans="1:13" ht="14.4" customHeight="1" x14ac:dyDescent="0.3">
      <c r="A223" s="566" t="s">
        <v>1976</v>
      </c>
      <c r="B223" s="567" t="s">
        <v>1687</v>
      </c>
      <c r="C223" s="567" t="s">
        <v>2778</v>
      </c>
      <c r="D223" s="567" t="s">
        <v>2779</v>
      </c>
      <c r="E223" s="567" t="s">
        <v>2780</v>
      </c>
      <c r="F223" s="570"/>
      <c r="G223" s="570"/>
      <c r="H223" s="583">
        <v>0</v>
      </c>
      <c r="I223" s="570">
        <v>4</v>
      </c>
      <c r="J223" s="570">
        <v>1798.28</v>
      </c>
      <c r="K223" s="583">
        <v>1</v>
      </c>
      <c r="L223" s="570">
        <v>4</v>
      </c>
      <c r="M223" s="571">
        <v>1798.28</v>
      </c>
    </row>
    <row r="224" spans="1:13" ht="14.4" customHeight="1" x14ac:dyDescent="0.3">
      <c r="A224" s="566" t="s">
        <v>1976</v>
      </c>
      <c r="B224" s="567" t="s">
        <v>1687</v>
      </c>
      <c r="C224" s="567" t="s">
        <v>2781</v>
      </c>
      <c r="D224" s="567" t="s">
        <v>2782</v>
      </c>
      <c r="E224" s="567" t="s">
        <v>2783</v>
      </c>
      <c r="F224" s="570">
        <v>2</v>
      </c>
      <c r="G224" s="570">
        <v>606.91999999999996</v>
      </c>
      <c r="H224" s="583">
        <v>1</v>
      </c>
      <c r="I224" s="570"/>
      <c r="J224" s="570"/>
      <c r="K224" s="583">
        <v>0</v>
      </c>
      <c r="L224" s="570">
        <v>2</v>
      </c>
      <c r="M224" s="571">
        <v>606.91999999999996</v>
      </c>
    </row>
    <row r="225" spans="1:13" ht="14.4" customHeight="1" x14ac:dyDescent="0.3">
      <c r="A225" s="566" t="s">
        <v>1976</v>
      </c>
      <c r="B225" s="567" t="s">
        <v>1693</v>
      </c>
      <c r="C225" s="567" t="s">
        <v>1694</v>
      </c>
      <c r="D225" s="567" t="s">
        <v>1695</v>
      </c>
      <c r="E225" s="567" t="s">
        <v>1001</v>
      </c>
      <c r="F225" s="570"/>
      <c r="G225" s="570"/>
      <c r="H225" s="583">
        <v>0</v>
      </c>
      <c r="I225" s="570">
        <v>15</v>
      </c>
      <c r="J225" s="570">
        <v>2022.6</v>
      </c>
      <c r="K225" s="583">
        <v>1</v>
      </c>
      <c r="L225" s="570">
        <v>15</v>
      </c>
      <c r="M225" s="571">
        <v>2022.6</v>
      </c>
    </row>
    <row r="226" spans="1:13" ht="14.4" customHeight="1" x14ac:dyDescent="0.3">
      <c r="A226" s="566" t="s">
        <v>1976</v>
      </c>
      <c r="B226" s="567" t="s">
        <v>1693</v>
      </c>
      <c r="C226" s="567" t="s">
        <v>2801</v>
      </c>
      <c r="D226" s="567" t="s">
        <v>985</v>
      </c>
      <c r="E226" s="567" t="s">
        <v>2802</v>
      </c>
      <c r="F226" s="570"/>
      <c r="G226" s="570"/>
      <c r="H226" s="583">
        <v>0</v>
      </c>
      <c r="I226" s="570">
        <v>4</v>
      </c>
      <c r="J226" s="570">
        <v>379.68</v>
      </c>
      <c r="K226" s="583">
        <v>1</v>
      </c>
      <c r="L226" s="570">
        <v>4</v>
      </c>
      <c r="M226" s="571">
        <v>379.68</v>
      </c>
    </row>
    <row r="227" spans="1:13" ht="14.4" customHeight="1" x14ac:dyDescent="0.3">
      <c r="A227" s="566" t="s">
        <v>1976</v>
      </c>
      <c r="B227" s="567" t="s">
        <v>1693</v>
      </c>
      <c r="C227" s="567" t="s">
        <v>1700</v>
      </c>
      <c r="D227" s="567" t="s">
        <v>987</v>
      </c>
      <c r="E227" s="567" t="s">
        <v>988</v>
      </c>
      <c r="F227" s="570"/>
      <c r="G227" s="570"/>
      <c r="H227" s="583">
        <v>0</v>
      </c>
      <c r="I227" s="570">
        <v>3</v>
      </c>
      <c r="J227" s="570">
        <v>151.74</v>
      </c>
      <c r="K227" s="583">
        <v>1</v>
      </c>
      <c r="L227" s="570">
        <v>3</v>
      </c>
      <c r="M227" s="571">
        <v>151.74</v>
      </c>
    </row>
    <row r="228" spans="1:13" ht="14.4" customHeight="1" x14ac:dyDescent="0.3">
      <c r="A228" s="566" t="s">
        <v>1976</v>
      </c>
      <c r="B228" s="567" t="s">
        <v>1693</v>
      </c>
      <c r="C228" s="567" t="s">
        <v>2098</v>
      </c>
      <c r="D228" s="567" t="s">
        <v>1702</v>
      </c>
      <c r="E228" s="567" t="s">
        <v>2076</v>
      </c>
      <c r="F228" s="570"/>
      <c r="G228" s="570"/>
      <c r="H228" s="583">
        <v>0</v>
      </c>
      <c r="I228" s="570">
        <v>4</v>
      </c>
      <c r="J228" s="570">
        <v>674.36</v>
      </c>
      <c r="K228" s="583">
        <v>1</v>
      </c>
      <c r="L228" s="570">
        <v>4</v>
      </c>
      <c r="M228" s="571">
        <v>674.36</v>
      </c>
    </row>
    <row r="229" spans="1:13" ht="14.4" customHeight="1" x14ac:dyDescent="0.3">
      <c r="A229" s="566" t="s">
        <v>1976</v>
      </c>
      <c r="B229" s="567" t="s">
        <v>1693</v>
      </c>
      <c r="C229" s="567" t="s">
        <v>2803</v>
      </c>
      <c r="D229" s="567" t="s">
        <v>1702</v>
      </c>
      <c r="E229" s="567" t="s">
        <v>1095</v>
      </c>
      <c r="F229" s="570">
        <v>3</v>
      </c>
      <c r="G229" s="570">
        <v>1011.51</v>
      </c>
      <c r="H229" s="583">
        <v>1</v>
      </c>
      <c r="I229" s="570"/>
      <c r="J229" s="570"/>
      <c r="K229" s="583">
        <v>0</v>
      </c>
      <c r="L229" s="570">
        <v>3</v>
      </c>
      <c r="M229" s="571">
        <v>1011.51</v>
      </c>
    </row>
    <row r="230" spans="1:13" ht="14.4" customHeight="1" x14ac:dyDescent="0.3">
      <c r="A230" s="566" t="s">
        <v>1976</v>
      </c>
      <c r="B230" s="567" t="s">
        <v>1708</v>
      </c>
      <c r="C230" s="567" t="s">
        <v>2218</v>
      </c>
      <c r="D230" s="567" t="s">
        <v>2053</v>
      </c>
      <c r="E230" s="567" t="s">
        <v>584</v>
      </c>
      <c r="F230" s="570">
        <v>1</v>
      </c>
      <c r="G230" s="570">
        <v>203.38</v>
      </c>
      <c r="H230" s="583">
        <v>1</v>
      </c>
      <c r="I230" s="570"/>
      <c r="J230" s="570"/>
      <c r="K230" s="583">
        <v>0</v>
      </c>
      <c r="L230" s="570">
        <v>1</v>
      </c>
      <c r="M230" s="571">
        <v>203.38</v>
      </c>
    </row>
    <row r="231" spans="1:13" ht="14.4" customHeight="1" x14ac:dyDescent="0.3">
      <c r="A231" s="566" t="s">
        <v>1976</v>
      </c>
      <c r="B231" s="567" t="s">
        <v>1708</v>
      </c>
      <c r="C231" s="567" t="s">
        <v>2788</v>
      </c>
      <c r="D231" s="567" t="s">
        <v>2053</v>
      </c>
      <c r="E231" s="567" t="s">
        <v>585</v>
      </c>
      <c r="F231" s="570">
        <v>1</v>
      </c>
      <c r="G231" s="570">
        <v>610.14</v>
      </c>
      <c r="H231" s="583">
        <v>1</v>
      </c>
      <c r="I231" s="570"/>
      <c r="J231" s="570"/>
      <c r="K231" s="583">
        <v>0</v>
      </c>
      <c r="L231" s="570">
        <v>1</v>
      </c>
      <c r="M231" s="571">
        <v>610.14</v>
      </c>
    </row>
    <row r="232" spans="1:13" ht="14.4" customHeight="1" x14ac:dyDescent="0.3">
      <c r="A232" s="566" t="s">
        <v>1976</v>
      </c>
      <c r="B232" s="567" t="s">
        <v>3124</v>
      </c>
      <c r="C232" s="567" t="s">
        <v>2805</v>
      </c>
      <c r="D232" s="567" t="s">
        <v>2806</v>
      </c>
      <c r="E232" s="567" t="s">
        <v>954</v>
      </c>
      <c r="F232" s="570"/>
      <c r="G232" s="570"/>
      <c r="H232" s="583">
        <v>0</v>
      </c>
      <c r="I232" s="570">
        <v>2</v>
      </c>
      <c r="J232" s="570">
        <v>903.92</v>
      </c>
      <c r="K232" s="583">
        <v>1</v>
      </c>
      <c r="L232" s="570">
        <v>2</v>
      </c>
      <c r="M232" s="571">
        <v>903.92</v>
      </c>
    </row>
    <row r="233" spans="1:13" ht="14.4" customHeight="1" x14ac:dyDescent="0.3">
      <c r="A233" s="566" t="s">
        <v>1976</v>
      </c>
      <c r="B233" s="567" t="s">
        <v>3125</v>
      </c>
      <c r="C233" s="567" t="s">
        <v>2673</v>
      </c>
      <c r="D233" s="567" t="s">
        <v>2674</v>
      </c>
      <c r="E233" s="567" t="s">
        <v>2675</v>
      </c>
      <c r="F233" s="570"/>
      <c r="G233" s="570"/>
      <c r="H233" s="583">
        <v>0</v>
      </c>
      <c r="I233" s="570">
        <v>1</v>
      </c>
      <c r="J233" s="570">
        <v>301.05</v>
      </c>
      <c r="K233" s="583">
        <v>1</v>
      </c>
      <c r="L233" s="570">
        <v>1</v>
      </c>
      <c r="M233" s="571">
        <v>301.05</v>
      </c>
    </row>
    <row r="234" spans="1:13" ht="14.4" customHeight="1" x14ac:dyDescent="0.3">
      <c r="A234" s="566" t="s">
        <v>1976</v>
      </c>
      <c r="B234" s="567" t="s">
        <v>3125</v>
      </c>
      <c r="C234" s="567" t="s">
        <v>2676</v>
      </c>
      <c r="D234" s="567" t="s">
        <v>2678</v>
      </c>
      <c r="E234" s="567" t="s">
        <v>2675</v>
      </c>
      <c r="F234" s="570"/>
      <c r="G234" s="570"/>
      <c r="H234" s="583">
        <v>0</v>
      </c>
      <c r="I234" s="570">
        <v>2</v>
      </c>
      <c r="J234" s="570">
        <v>499.08</v>
      </c>
      <c r="K234" s="583">
        <v>1</v>
      </c>
      <c r="L234" s="570">
        <v>2</v>
      </c>
      <c r="M234" s="571">
        <v>499.08</v>
      </c>
    </row>
    <row r="235" spans="1:13" ht="14.4" customHeight="1" x14ac:dyDescent="0.3">
      <c r="A235" s="566" t="s">
        <v>1976</v>
      </c>
      <c r="B235" s="567" t="s">
        <v>3116</v>
      </c>
      <c r="C235" s="567" t="s">
        <v>2784</v>
      </c>
      <c r="D235" s="567" t="s">
        <v>2785</v>
      </c>
      <c r="E235" s="567" t="s">
        <v>2467</v>
      </c>
      <c r="F235" s="570">
        <v>3</v>
      </c>
      <c r="G235" s="570">
        <v>1745.7599999999998</v>
      </c>
      <c r="H235" s="583">
        <v>1</v>
      </c>
      <c r="I235" s="570"/>
      <c r="J235" s="570"/>
      <c r="K235" s="583">
        <v>0</v>
      </c>
      <c r="L235" s="570">
        <v>3</v>
      </c>
      <c r="M235" s="571">
        <v>1745.7599999999998</v>
      </c>
    </row>
    <row r="236" spans="1:13" ht="14.4" customHeight="1" x14ac:dyDescent="0.3">
      <c r="A236" s="566" t="s">
        <v>1976</v>
      </c>
      <c r="B236" s="567" t="s">
        <v>3116</v>
      </c>
      <c r="C236" s="567" t="s">
        <v>2217</v>
      </c>
      <c r="D236" s="567" t="s">
        <v>2153</v>
      </c>
      <c r="E236" s="567" t="s">
        <v>572</v>
      </c>
      <c r="F236" s="570">
        <v>1</v>
      </c>
      <c r="G236" s="570">
        <v>214.07</v>
      </c>
      <c r="H236" s="583">
        <v>1</v>
      </c>
      <c r="I236" s="570"/>
      <c r="J236" s="570"/>
      <c r="K236" s="583">
        <v>0</v>
      </c>
      <c r="L236" s="570">
        <v>1</v>
      </c>
      <c r="M236" s="571">
        <v>214.07</v>
      </c>
    </row>
    <row r="237" spans="1:13" ht="14.4" customHeight="1" x14ac:dyDescent="0.3">
      <c r="A237" s="566" t="s">
        <v>1976</v>
      </c>
      <c r="B237" s="567" t="s">
        <v>3116</v>
      </c>
      <c r="C237" s="567" t="s">
        <v>2466</v>
      </c>
      <c r="D237" s="567" t="s">
        <v>2153</v>
      </c>
      <c r="E237" s="567" t="s">
        <v>2467</v>
      </c>
      <c r="F237" s="570">
        <v>6</v>
      </c>
      <c r="G237" s="570">
        <v>3853.38</v>
      </c>
      <c r="H237" s="583">
        <v>1</v>
      </c>
      <c r="I237" s="570"/>
      <c r="J237" s="570"/>
      <c r="K237" s="583">
        <v>0</v>
      </c>
      <c r="L237" s="570">
        <v>6</v>
      </c>
      <c r="M237" s="571">
        <v>3853.38</v>
      </c>
    </row>
    <row r="238" spans="1:13" ht="14.4" customHeight="1" x14ac:dyDescent="0.3">
      <c r="A238" s="566" t="s">
        <v>1976</v>
      </c>
      <c r="B238" s="567" t="s">
        <v>3116</v>
      </c>
      <c r="C238" s="567" t="s">
        <v>2786</v>
      </c>
      <c r="D238" s="567" t="s">
        <v>2787</v>
      </c>
      <c r="E238" s="567" t="s">
        <v>2467</v>
      </c>
      <c r="F238" s="570"/>
      <c r="G238" s="570"/>
      <c r="H238" s="583">
        <v>0</v>
      </c>
      <c r="I238" s="570">
        <v>1</v>
      </c>
      <c r="J238" s="570">
        <v>425.53</v>
      </c>
      <c r="K238" s="583">
        <v>1</v>
      </c>
      <c r="L238" s="570">
        <v>1</v>
      </c>
      <c r="M238" s="571">
        <v>425.53</v>
      </c>
    </row>
    <row r="239" spans="1:13" ht="14.4" customHeight="1" x14ac:dyDescent="0.3">
      <c r="A239" s="566" t="s">
        <v>1976</v>
      </c>
      <c r="B239" s="567" t="s">
        <v>3117</v>
      </c>
      <c r="C239" s="567" t="s">
        <v>2715</v>
      </c>
      <c r="D239" s="567" t="s">
        <v>2716</v>
      </c>
      <c r="E239" s="567" t="s">
        <v>2717</v>
      </c>
      <c r="F239" s="570"/>
      <c r="G239" s="570"/>
      <c r="H239" s="583">
        <v>0</v>
      </c>
      <c r="I239" s="570">
        <v>3</v>
      </c>
      <c r="J239" s="570">
        <v>323.43</v>
      </c>
      <c r="K239" s="583">
        <v>1</v>
      </c>
      <c r="L239" s="570">
        <v>3</v>
      </c>
      <c r="M239" s="571">
        <v>323.43</v>
      </c>
    </row>
    <row r="240" spans="1:13" ht="14.4" customHeight="1" x14ac:dyDescent="0.3">
      <c r="A240" s="566" t="s">
        <v>1976</v>
      </c>
      <c r="B240" s="567" t="s">
        <v>1712</v>
      </c>
      <c r="C240" s="567" t="s">
        <v>2835</v>
      </c>
      <c r="D240" s="567" t="s">
        <v>2836</v>
      </c>
      <c r="E240" s="567" t="s">
        <v>2837</v>
      </c>
      <c r="F240" s="570">
        <v>1</v>
      </c>
      <c r="G240" s="570">
        <v>404.61</v>
      </c>
      <c r="H240" s="583">
        <v>1</v>
      </c>
      <c r="I240" s="570"/>
      <c r="J240" s="570"/>
      <c r="K240" s="583">
        <v>0</v>
      </c>
      <c r="L240" s="570">
        <v>1</v>
      </c>
      <c r="M240" s="571">
        <v>404.61</v>
      </c>
    </row>
    <row r="241" spans="1:13" ht="14.4" customHeight="1" x14ac:dyDescent="0.3">
      <c r="A241" s="566" t="s">
        <v>1976</v>
      </c>
      <c r="B241" s="567" t="s">
        <v>1712</v>
      </c>
      <c r="C241" s="567" t="s">
        <v>2164</v>
      </c>
      <c r="D241" s="567" t="s">
        <v>2165</v>
      </c>
      <c r="E241" s="567" t="s">
        <v>2069</v>
      </c>
      <c r="F241" s="570"/>
      <c r="G241" s="570"/>
      <c r="H241" s="583">
        <v>0</v>
      </c>
      <c r="I241" s="570">
        <v>3</v>
      </c>
      <c r="J241" s="570">
        <v>431.13</v>
      </c>
      <c r="K241" s="583">
        <v>1</v>
      </c>
      <c r="L241" s="570">
        <v>3</v>
      </c>
      <c r="M241" s="571">
        <v>431.13</v>
      </c>
    </row>
    <row r="242" spans="1:13" ht="14.4" customHeight="1" x14ac:dyDescent="0.3">
      <c r="A242" s="566" t="s">
        <v>1976</v>
      </c>
      <c r="B242" s="567" t="s">
        <v>1712</v>
      </c>
      <c r="C242" s="567" t="s">
        <v>2838</v>
      </c>
      <c r="D242" s="567" t="s">
        <v>2165</v>
      </c>
      <c r="E242" s="567" t="s">
        <v>2839</v>
      </c>
      <c r="F242" s="570"/>
      <c r="G242" s="570"/>
      <c r="H242" s="583">
        <v>0</v>
      </c>
      <c r="I242" s="570">
        <v>3</v>
      </c>
      <c r="J242" s="570">
        <v>1437.1200000000001</v>
      </c>
      <c r="K242" s="583">
        <v>1</v>
      </c>
      <c r="L242" s="570">
        <v>3</v>
      </c>
      <c r="M242" s="571">
        <v>1437.1200000000001</v>
      </c>
    </row>
    <row r="243" spans="1:13" ht="14.4" customHeight="1" x14ac:dyDescent="0.3">
      <c r="A243" s="566" t="s">
        <v>1976</v>
      </c>
      <c r="B243" s="567" t="s">
        <v>1712</v>
      </c>
      <c r="C243" s="567" t="s">
        <v>2294</v>
      </c>
      <c r="D243" s="567" t="s">
        <v>2295</v>
      </c>
      <c r="E243" s="567" t="s">
        <v>2296</v>
      </c>
      <c r="F243" s="570">
        <v>2</v>
      </c>
      <c r="G243" s="570">
        <v>201.26</v>
      </c>
      <c r="H243" s="583">
        <v>1</v>
      </c>
      <c r="I243" s="570"/>
      <c r="J243" s="570"/>
      <c r="K243" s="583">
        <v>0</v>
      </c>
      <c r="L243" s="570">
        <v>2</v>
      </c>
      <c r="M243" s="571">
        <v>201.26</v>
      </c>
    </row>
    <row r="244" spans="1:13" ht="14.4" customHeight="1" x14ac:dyDescent="0.3">
      <c r="A244" s="566" t="s">
        <v>1976</v>
      </c>
      <c r="B244" s="567" t="s">
        <v>1712</v>
      </c>
      <c r="C244" s="567" t="s">
        <v>2840</v>
      </c>
      <c r="D244" s="567" t="s">
        <v>2836</v>
      </c>
      <c r="E244" s="567" t="s">
        <v>561</v>
      </c>
      <c r="F244" s="570">
        <v>4</v>
      </c>
      <c r="G244" s="570">
        <v>503.52</v>
      </c>
      <c r="H244" s="583">
        <v>1</v>
      </c>
      <c r="I244" s="570"/>
      <c r="J244" s="570"/>
      <c r="K244" s="583">
        <v>0</v>
      </c>
      <c r="L244" s="570">
        <v>4</v>
      </c>
      <c r="M244" s="571">
        <v>503.52</v>
      </c>
    </row>
    <row r="245" spans="1:13" ht="14.4" customHeight="1" x14ac:dyDescent="0.3">
      <c r="A245" s="566" t="s">
        <v>1976</v>
      </c>
      <c r="B245" s="567" t="s">
        <v>1712</v>
      </c>
      <c r="C245" s="567" t="s">
        <v>2841</v>
      </c>
      <c r="D245" s="567" t="s">
        <v>560</v>
      </c>
      <c r="E245" s="567" t="s">
        <v>2842</v>
      </c>
      <c r="F245" s="570">
        <v>1</v>
      </c>
      <c r="G245" s="570">
        <v>469.47</v>
      </c>
      <c r="H245" s="583">
        <v>1</v>
      </c>
      <c r="I245" s="570"/>
      <c r="J245" s="570"/>
      <c r="K245" s="583">
        <v>0</v>
      </c>
      <c r="L245" s="570">
        <v>1</v>
      </c>
      <c r="M245" s="571">
        <v>469.47</v>
      </c>
    </row>
    <row r="246" spans="1:13" ht="14.4" customHeight="1" x14ac:dyDescent="0.3">
      <c r="A246" s="566" t="s">
        <v>1976</v>
      </c>
      <c r="B246" s="567" t="s">
        <v>1712</v>
      </c>
      <c r="C246" s="567" t="s">
        <v>2843</v>
      </c>
      <c r="D246" s="567" t="s">
        <v>560</v>
      </c>
      <c r="E246" s="567" t="s">
        <v>2069</v>
      </c>
      <c r="F246" s="570">
        <v>2</v>
      </c>
      <c r="G246" s="570">
        <v>0</v>
      </c>
      <c r="H246" s="583"/>
      <c r="I246" s="570"/>
      <c r="J246" s="570"/>
      <c r="K246" s="583"/>
      <c r="L246" s="570">
        <v>2</v>
      </c>
      <c r="M246" s="571">
        <v>0</v>
      </c>
    </row>
    <row r="247" spans="1:13" ht="14.4" customHeight="1" x14ac:dyDescent="0.3">
      <c r="A247" s="566" t="s">
        <v>1976</v>
      </c>
      <c r="B247" s="567" t="s">
        <v>3109</v>
      </c>
      <c r="C247" s="567" t="s">
        <v>2830</v>
      </c>
      <c r="D247" s="567" t="s">
        <v>2831</v>
      </c>
      <c r="E247" s="567" t="s">
        <v>1044</v>
      </c>
      <c r="F247" s="570">
        <v>8</v>
      </c>
      <c r="G247" s="570">
        <v>1335.6</v>
      </c>
      <c r="H247" s="583">
        <v>1</v>
      </c>
      <c r="I247" s="570"/>
      <c r="J247" s="570"/>
      <c r="K247" s="583">
        <v>0</v>
      </c>
      <c r="L247" s="570">
        <v>8</v>
      </c>
      <c r="M247" s="571">
        <v>1335.6</v>
      </c>
    </row>
    <row r="248" spans="1:13" ht="14.4" customHeight="1" x14ac:dyDescent="0.3">
      <c r="A248" s="566" t="s">
        <v>1976</v>
      </c>
      <c r="B248" s="567" t="s">
        <v>1714</v>
      </c>
      <c r="C248" s="567" t="s">
        <v>2308</v>
      </c>
      <c r="D248" s="567" t="s">
        <v>1998</v>
      </c>
      <c r="E248" s="567" t="s">
        <v>2155</v>
      </c>
      <c r="F248" s="570">
        <v>1</v>
      </c>
      <c r="G248" s="570">
        <v>716.43</v>
      </c>
      <c r="H248" s="583">
        <v>1</v>
      </c>
      <c r="I248" s="570"/>
      <c r="J248" s="570"/>
      <c r="K248" s="583">
        <v>0</v>
      </c>
      <c r="L248" s="570">
        <v>1</v>
      </c>
      <c r="M248" s="571">
        <v>716.43</v>
      </c>
    </row>
    <row r="249" spans="1:13" ht="14.4" customHeight="1" x14ac:dyDescent="0.3">
      <c r="A249" s="566" t="s">
        <v>1976</v>
      </c>
      <c r="B249" s="567" t="s">
        <v>1714</v>
      </c>
      <c r="C249" s="567" t="s">
        <v>2604</v>
      </c>
      <c r="D249" s="567" t="s">
        <v>2605</v>
      </c>
      <c r="E249" s="567" t="s">
        <v>2486</v>
      </c>
      <c r="F249" s="570"/>
      <c r="G249" s="570"/>
      <c r="H249" s="583">
        <v>0</v>
      </c>
      <c r="I249" s="570">
        <v>3</v>
      </c>
      <c r="J249" s="570">
        <v>1709.74</v>
      </c>
      <c r="K249" s="583">
        <v>1</v>
      </c>
      <c r="L249" s="570">
        <v>3</v>
      </c>
      <c r="M249" s="571">
        <v>1709.74</v>
      </c>
    </row>
    <row r="250" spans="1:13" ht="14.4" customHeight="1" x14ac:dyDescent="0.3">
      <c r="A250" s="566" t="s">
        <v>1976</v>
      </c>
      <c r="B250" s="567" t="s">
        <v>1714</v>
      </c>
      <c r="C250" s="567" t="s">
        <v>2606</v>
      </c>
      <c r="D250" s="567" t="s">
        <v>1716</v>
      </c>
      <c r="E250" s="567" t="s">
        <v>2607</v>
      </c>
      <c r="F250" s="570"/>
      <c r="G250" s="570"/>
      <c r="H250" s="583">
        <v>0</v>
      </c>
      <c r="I250" s="570">
        <v>8</v>
      </c>
      <c r="J250" s="570">
        <v>6682.92</v>
      </c>
      <c r="K250" s="583">
        <v>1</v>
      </c>
      <c r="L250" s="570">
        <v>8</v>
      </c>
      <c r="M250" s="571">
        <v>6682.92</v>
      </c>
    </row>
    <row r="251" spans="1:13" ht="14.4" customHeight="1" x14ac:dyDescent="0.3">
      <c r="A251" s="566" t="s">
        <v>1976</v>
      </c>
      <c r="B251" s="567" t="s">
        <v>1714</v>
      </c>
      <c r="C251" s="567" t="s">
        <v>1717</v>
      </c>
      <c r="D251" s="567" t="s">
        <v>1073</v>
      </c>
      <c r="E251" s="567" t="s">
        <v>1085</v>
      </c>
      <c r="F251" s="570"/>
      <c r="G251" s="570"/>
      <c r="H251" s="583">
        <v>0</v>
      </c>
      <c r="I251" s="570">
        <v>7</v>
      </c>
      <c r="J251" s="570">
        <v>2447.69</v>
      </c>
      <c r="K251" s="583">
        <v>1</v>
      </c>
      <c r="L251" s="570">
        <v>7</v>
      </c>
      <c r="M251" s="571">
        <v>2447.69</v>
      </c>
    </row>
    <row r="252" spans="1:13" ht="14.4" customHeight="1" x14ac:dyDescent="0.3">
      <c r="A252" s="566" t="s">
        <v>1976</v>
      </c>
      <c r="B252" s="567" t="s">
        <v>1714</v>
      </c>
      <c r="C252" s="567" t="s">
        <v>1718</v>
      </c>
      <c r="D252" s="567" t="s">
        <v>1073</v>
      </c>
      <c r="E252" s="567" t="s">
        <v>1719</v>
      </c>
      <c r="F252" s="570"/>
      <c r="G252" s="570"/>
      <c r="H252" s="583">
        <v>0</v>
      </c>
      <c r="I252" s="570">
        <v>17</v>
      </c>
      <c r="J252" s="570">
        <v>20169.400000000001</v>
      </c>
      <c r="K252" s="583">
        <v>1</v>
      </c>
      <c r="L252" s="570">
        <v>17</v>
      </c>
      <c r="M252" s="571">
        <v>20169.400000000001</v>
      </c>
    </row>
    <row r="253" spans="1:13" ht="14.4" customHeight="1" x14ac:dyDescent="0.3">
      <c r="A253" s="566" t="s">
        <v>1976</v>
      </c>
      <c r="B253" s="567" t="s">
        <v>1714</v>
      </c>
      <c r="C253" s="567" t="s">
        <v>2608</v>
      </c>
      <c r="D253" s="567" t="s">
        <v>2609</v>
      </c>
      <c r="E253" s="567" t="s">
        <v>2610</v>
      </c>
      <c r="F253" s="570"/>
      <c r="G253" s="570"/>
      <c r="H253" s="583">
        <v>0</v>
      </c>
      <c r="I253" s="570">
        <v>3</v>
      </c>
      <c r="J253" s="570">
        <v>1399.3799999999999</v>
      </c>
      <c r="K253" s="583">
        <v>1</v>
      </c>
      <c r="L253" s="570">
        <v>3</v>
      </c>
      <c r="M253" s="571">
        <v>1399.3799999999999</v>
      </c>
    </row>
    <row r="254" spans="1:13" ht="14.4" customHeight="1" x14ac:dyDescent="0.3">
      <c r="A254" s="566" t="s">
        <v>1976</v>
      </c>
      <c r="B254" s="567" t="s">
        <v>1720</v>
      </c>
      <c r="C254" s="567" t="s">
        <v>2810</v>
      </c>
      <c r="D254" s="567" t="s">
        <v>2292</v>
      </c>
      <c r="E254" s="567" t="s">
        <v>579</v>
      </c>
      <c r="F254" s="570"/>
      <c r="G254" s="570"/>
      <c r="H254" s="583">
        <v>0</v>
      </c>
      <c r="I254" s="570">
        <v>2</v>
      </c>
      <c r="J254" s="570">
        <v>1503.65</v>
      </c>
      <c r="K254" s="583">
        <v>1</v>
      </c>
      <c r="L254" s="570">
        <v>2</v>
      </c>
      <c r="M254" s="571">
        <v>1503.65</v>
      </c>
    </row>
    <row r="255" spans="1:13" ht="14.4" customHeight="1" x14ac:dyDescent="0.3">
      <c r="A255" s="566" t="s">
        <v>1976</v>
      </c>
      <c r="B255" s="567" t="s">
        <v>1720</v>
      </c>
      <c r="C255" s="567" t="s">
        <v>2154</v>
      </c>
      <c r="D255" s="567" t="s">
        <v>1083</v>
      </c>
      <c r="E255" s="567" t="s">
        <v>2155</v>
      </c>
      <c r="F255" s="570"/>
      <c r="G255" s="570"/>
      <c r="H255" s="583">
        <v>0</v>
      </c>
      <c r="I255" s="570">
        <v>4</v>
      </c>
      <c r="J255" s="570">
        <v>4197.24</v>
      </c>
      <c r="K255" s="583">
        <v>1</v>
      </c>
      <c r="L255" s="570">
        <v>4</v>
      </c>
      <c r="M255" s="571">
        <v>4197.24</v>
      </c>
    </row>
    <row r="256" spans="1:13" ht="14.4" customHeight="1" x14ac:dyDescent="0.3">
      <c r="A256" s="566" t="s">
        <v>1976</v>
      </c>
      <c r="B256" s="567" t="s">
        <v>1720</v>
      </c>
      <c r="C256" s="567" t="s">
        <v>2812</v>
      </c>
      <c r="D256" s="567" t="s">
        <v>1084</v>
      </c>
      <c r="E256" s="567" t="s">
        <v>2813</v>
      </c>
      <c r="F256" s="570"/>
      <c r="G256" s="570"/>
      <c r="H256" s="583">
        <v>0</v>
      </c>
      <c r="I256" s="570">
        <v>1</v>
      </c>
      <c r="J256" s="570">
        <v>1695.69</v>
      </c>
      <c r="K256" s="583">
        <v>1</v>
      </c>
      <c r="L256" s="570">
        <v>1</v>
      </c>
      <c r="M256" s="571">
        <v>1695.69</v>
      </c>
    </row>
    <row r="257" spans="1:13" ht="14.4" customHeight="1" x14ac:dyDescent="0.3">
      <c r="A257" s="566" t="s">
        <v>1976</v>
      </c>
      <c r="B257" s="567" t="s">
        <v>3126</v>
      </c>
      <c r="C257" s="567" t="s">
        <v>2658</v>
      </c>
      <c r="D257" s="567" t="s">
        <v>2659</v>
      </c>
      <c r="E257" s="567" t="s">
        <v>2660</v>
      </c>
      <c r="F257" s="570">
        <v>2</v>
      </c>
      <c r="G257" s="570">
        <v>943.14</v>
      </c>
      <c r="H257" s="583">
        <v>1</v>
      </c>
      <c r="I257" s="570"/>
      <c r="J257" s="570"/>
      <c r="K257" s="583">
        <v>0</v>
      </c>
      <c r="L257" s="570">
        <v>2</v>
      </c>
      <c r="M257" s="571">
        <v>943.14</v>
      </c>
    </row>
    <row r="258" spans="1:13" ht="14.4" customHeight="1" x14ac:dyDescent="0.3">
      <c r="A258" s="566" t="s">
        <v>1976</v>
      </c>
      <c r="B258" s="567" t="s">
        <v>1880</v>
      </c>
      <c r="C258" s="567" t="s">
        <v>2611</v>
      </c>
      <c r="D258" s="567" t="s">
        <v>1882</v>
      </c>
      <c r="E258" s="567" t="s">
        <v>585</v>
      </c>
      <c r="F258" s="570"/>
      <c r="G258" s="570"/>
      <c r="H258" s="583">
        <v>0</v>
      </c>
      <c r="I258" s="570">
        <v>1</v>
      </c>
      <c r="J258" s="570">
        <v>833.79</v>
      </c>
      <c r="K258" s="583">
        <v>1</v>
      </c>
      <c r="L258" s="570">
        <v>1</v>
      </c>
      <c r="M258" s="571">
        <v>833.79</v>
      </c>
    </row>
    <row r="259" spans="1:13" ht="14.4" customHeight="1" x14ac:dyDescent="0.3">
      <c r="A259" s="566" t="s">
        <v>1976</v>
      </c>
      <c r="B259" s="567" t="s">
        <v>1880</v>
      </c>
      <c r="C259" s="567" t="s">
        <v>2396</v>
      </c>
      <c r="D259" s="567" t="s">
        <v>2397</v>
      </c>
      <c r="E259" s="567" t="s">
        <v>585</v>
      </c>
      <c r="F259" s="570"/>
      <c r="G259" s="570"/>
      <c r="H259" s="583">
        <v>0</v>
      </c>
      <c r="I259" s="570">
        <v>8</v>
      </c>
      <c r="J259" s="570">
        <v>6183.44</v>
      </c>
      <c r="K259" s="583">
        <v>1</v>
      </c>
      <c r="L259" s="570">
        <v>8</v>
      </c>
      <c r="M259" s="571">
        <v>6183.44</v>
      </c>
    </row>
    <row r="260" spans="1:13" ht="14.4" customHeight="1" x14ac:dyDescent="0.3">
      <c r="A260" s="566" t="s">
        <v>1976</v>
      </c>
      <c r="B260" s="567" t="s">
        <v>1880</v>
      </c>
      <c r="C260" s="567" t="s">
        <v>2612</v>
      </c>
      <c r="D260" s="567" t="s">
        <v>2397</v>
      </c>
      <c r="E260" s="567" t="s">
        <v>585</v>
      </c>
      <c r="F260" s="570"/>
      <c r="G260" s="570"/>
      <c r="H260" s="583"/>
      <c r="I260" s="570">
        <v>2</v>
      </c>
      <c r="J260" s="570">
        <v>0</v>
      </c>
      <c r="K260" s="583"/>
      <c r="L260" s="570">
        <v>2</v>
      </c>
      <c r="M260" s="571">
        <v>0</v>
      </c>
    </row>
    <row r="261" spans="1:13" ht="14.4" customHeight="1" x14ac:dyDescent="0.3">
      <c r="A261" s="566" t="s">
        <v>1976</v>
      </c>
      <c r="B261" s="567" t="s">
        <v>1880</v>
      </c>
      <c r="C261" s="567" t="s">
        <v>1881</v>
      </c>
      <c r="D261" s="567" t="s">
        <v>1882</v>
      </c>
      <c r="E261" s="567" t="s">
        <v>584</v>
      </c>
      <c r="F261" s="570"/>
      <c r="G261" s="570"/>
      <c r="H261" s="583">
        <v>0</v>
      </c>
      <c r="I261" s="570">
        <v>6</v>
      </c>
      <c r="J261" s="570">
        <v>1667.58</v>
      </c>
      <c r="K261" s="583">
        <v>1</v>
      </c>
      <c r="L261" s="570">
        <v>6</v>
      </c>
      <c r="M261" s="571">
        <v>1667.58</v>
      </c>
    </row>
    <row r="262" spans="1:13" ht="14.4" customHeight="1" x14ac:dyDescent="0.3">
      <c r="A262" s="566" t="s">
        <v>1976</v>
      </c>
      <c r="B262" s="567" t="s">
        <v>1733</v>
      </c>
      <c r="C262" s="567" t="s">
        <v>1736</v>
      </c>
      <c r="D262" s="567" t="s">
        <v>1737</v>
      </c>
      <c r="E262" s="567" t="s">
        <v>1738</v>
      </c>
      <c r="F262" s="570">
        <v>1</v>
      </c>
      <c r="G262" s="570">
        <v>50.57</v>
      </c>
      <c r="H262" s="583">
        <v>1</v>
      </c>
      <c r="I262" s="570"/>
      <c r="J262" s="570"/>
      <c r="K262" s="583">
        <v>0</v>
      </c>
      <c r="L262" s="570">
        <v>1</v>
      </c>
      <c r="M262" s="571">
        <v>50.57</v>
      </c>
    </row>
    <row r="263" spans="1:13" ht="14.4" customHeight="1" x14ac:dyDescent="0.3">
      <c r="A263" s="566" t="s">
        <v>1976</v>
      </c>
      <c r="B263" s="567" t="s">
        <v>1892</v>
      </c>
      <c r="C263" s="567" t="s">
        <v>2647</v>
      </c>
      <c r="D263" s="567" t="s">
        <v>2648</v>
      </c>
      <c r="E263" s="567" t="s">
        <v>2649</v>
      </c>
      <c r="F263" s="570">
        <v>1</v>
      </c>
      <c r="G263" s="570">
        <v>166.18</v>
      </c>
      <c r="H263" s="583">
        <v>1</v>
      </c>
      <c r="I263" s="570"/>
      <c r="J263" s="570"/>
      <c r="K263" s="583">
        <v>0</v>
      </c>
      <c r="L263" s="570">
        <v>1</v>
      </c>
      <c r="M263" s="571">
        <v>166.18</v>
      </c>
    </row>
    <row r="264" spans="1:13" ht="14.4" customHeight="1" x14ac:dyDescent="0.3">
      <c r="A264" s="566" t="s">
        <v>1976</v>
      </c>
      <c r="B264" s="567" t="s">
        <v>1744</v>
      </c>
      <c r="C264" s="567" t="s">
        <v>2601</v>
      </c>
      <c r="D264" s="567" t="s">
        <v>2602</v>
      </c>
      <c r="E264" s="567" t="s">
        <v>2603</v>
      </c>
      <c r="F264" s="570"/>
      <c r="G264" s="570"/>
      <c r="H264" s="583">
        <v>0</v>
      </c>
      <c r="I264" s="570">
        <v>1</v>
      </c>
      <c r="J264" s="570">
        <v>333.31</v>
      </c>
      <c r="K264" s="583">
        <v>1</v>
      </c>
      <c r="L264" s="570">
        <v>1</v>
      </c>
      <c r="M264" s="571">
        <v>333.31</v>
      </c>
    </row>
    <row r="265" spans="1:13" ht="14.4" customHeight="1" x14ac:dyDescent="0.3">
      <c r="A265" s="566" t="s">
        <v>1976</v>
      </c>
      <c r="B265" s="567" t="s">
        <v>1758</v>
      </c>
      <c r="C265" s="567" t="s">
        <v>1759</v>
      </c>
      <c r="D265" s="567" t="s">
        <v>1164</v>
      </c>
      <c r="E265" s="567" t="s">
        <v>1760</v>
      </c>
      <c r="F265" s="570"/>
      <c r="G265" s="570"/>
      <c r="H265" s="583">
        <v>0</v>
      </c>
      <c r="I265" s="570">
        <v>2</v>
      </c>
      <c r="J265" s="570">
        <v>368.44</v>
      </c>
      <c r="K265" s="583">
        <v>1</v>
      </c>
      <c r="L265" s="570">
        <v>2</v>
      </c>
      <c r="M265" s="571">
        <v>368.44</v>
      </c>
    </row>
    <row r="266" spans="1:13" ht="14.4" customHeight="1" x14ac:dyDescent="0.3">
      <c r="A266" s="566" t="s">
        <v>1976</v>
      </c>
      <c r="B266" s="567" t="s">
        <v>1917</v>
      </c>
      <c r="C266" s="567" t="s">
        <v>2613</v>
      </c>
      <c r="D266" s="567" t="s">
        <v>2614</v>
      </c>
      <c r="E266" s="567" t="s">
        <v>2615</v>
      </c>
      <c r="F266" s="570">
        <v>2</v>
      </c>
      <c r="G266" s="570">
        <v>222.26</v>
      </c>
      <c r="H266" s="583">
        <v>1</v>
      </c>
      <c r="I266" s="570"/>
      <c r="J266" s="570"/>
      <c r="K266" s="583">
        <v>0</v>
      </c>
      <c r="L266" s="570">
        <v>2</v>
      </c>
      <c r="M266" s="571">
        <v>222.26</v>
      </c>
    </row>
    <row r="267" spans="1:13" ht="14.4" customHeight="1" x14ac:dyDescent="0.3">
      <c r="A267" s="566" t="s">
        <v>1976</v>
      </c>
      <c r="B267" s="567" t="s">
        <v>1917</v>
      </c>
      <c r="C267" s="567" t="s">
        <v>2616</v>
      </c>
      <c r="D267" s="567" t="s">
        <v>2617</v>
      </c>
      <c r="E267" s="567" t="s">
        <v>1434</v>
      </c>
      <c r="F267" s="570">
        <v>1</v>
      </c>
      <c r="G267" s="570">
        <v>222.25</v>
      </c>
      <c r="H267" s="583">
        <v>1</v>
      </c>
      <c r="I267" s="570"/>
      <c r="J267" s="570"/>
      <c r="K267" s="583">
        <v>0</v>
      </c>
      <c r="L267" s="570">
        <v>1</v>
      </c>
      <c r="M267" s="571">
        <v>222.25</v>
      </c>
    </row>
    <row r="268" spans="1:13" ht="14.4" customHeight="1" x14ac:dyDescent="0.3">
      <c r="A268" s="566" t="s">
        <v>1976</v>
      </c>
      <c r="B268" s="567" t="s">
        <v>1917</v>
      </c>
      <c r="C268" s="567" t="s">
        <v>1918</v>
      </c>
      <c r="D268" s="567" t="s">
        <v>1433</v>
      </c>
      <c r="E268" s="567" t="s">
        <v>1434</v>
      </c>
      <c r="F268" s="570"/>
      <c r="G268" s="570"/>
      <c r="H268" s="583">
        <v>0</v>
      </c>
      <c r="I268" s="570">
        <v>1</v>
      </c>
      <c r="J268" s="570">
        <v>222.25</v>
      </c>
      <c r="K268" s="583">
        <v>1</v>
      </c>
      <c r="L268" s="570">
        <v>1</v>
      </c>
      <c r="M268" s="571">
        <v>222.25</v>
      </c>
    </row>
    <row r="269" spans="1:13" ht="14.4" customHeight="1" x14ac:dyDescent="0.3">
      <c r="A269" s="566" t="s">
        <v>1976</v>
      </c>
      <c r="B269" s="567" t="s">
        <v>3120</v>
      </c>
      <c r="C269" s="567" t="s">
        <v>2754</v>
      </c>
      <c r="D269" s="567" t="s">
        <v>2755</v>
      </c>
      <c r="E269" s="567" t="s">
        <v>2033</v>
      </c>
      <c r="F269" s="570"/>
      <c r="G269" s="570"/>
      <c r="H269" s="583">
        <v>0</v>
      </c>
      <c r="I269" s="570">
        <v>2</v>
      </c>
      <c r="J269" s="570">
        <v>193.26</v>
      </c>
      <c r="K269" s="583">
        <v>1</v>
      </c>
      <c r="L269" s="570">
        <v>2</v>
      </c>
      <c r="M269" s="571">
        <v>193.26</v>
      </c>
    </row>
    <row r="270" spans="1:13" ht="14.4" customHeight="1" x14ac:dyDescent="0.3">
      <c r="A270" s="566" t="s">
        <v>1976</v>
      </c>
      <c r="B270" s="567" t="s">
        <v>3120</v>
      </c>
      <c r="C270" s="567" t="s">
        <v>2758</v>
      </c>
      <c r="D270" s="567" t="s">
        <v>2759</v>
      </c>
      <c r="E270" s="567" t="s">
        <v>2760</v>
      </c>
      <c r="F270" s="570">
        <v>4</v>
      </c>
      <c r="G270" s="570">
        <v>386.52</v>
      </c>
      <c r="H270" s="583">
        <v>1</v>
      </c>
      <c r="I270" s="570"/>
      <c r="J270" s="570"/>
      <c r="K270" s="583">
        <v>0</v>
      </c>
      <c r="L270" s="570">
        <v>4</v>
      </c>
      <c r="M270" s="571">
        <v>386.52</v>
      </c>
    </row>
    <row r="271" spans="1:13" ht="14.4" customHeight="1" x14ac:dyDescent="0.3">
      <c r="A271" s="566" t="s">
        <v>1976</v>
      </c>
      <c r="B271" s="567" t="s">
        <v>1803</v>
      </c>
      <c r="C271" s="567" t="s">
        <v>2595</v>
      </c>
      <c r="D271" s="567" t="s">
        <v>2596</v>
      </c>
      <c r="E271" s="567" t="s">
        <v>2389</v>
      </c>
      <c r="F271" s="570"/>
      <c r="G271" s="570"/>
      <c r="H271" s="583">
        <v>0</v>
      </c>
      <c r="I271" s="570">
        <v>2</v>
      </c>
      <c r="J271" s="570">
        <v>179.2</v>
      </c>
      <c r="K271" s="583">
        <v>1</v>
      </c>
      <c r="L271" s="570">
        <v>2</v>
      </c>
      <c r="M271" s="571">
        <v>179.2</v>
      </c>
    </row>
    <row r="272" spans="1:13" ht="14.4" customHeight="1" x14ac:dyDescent="0.3">
      <c r="A272" s="566" t="s">
        <v>1976</v>
      </c>
      <c r="B272" s="567" t="s">
        <v>1803</v>
      </c>
      <c r="C272" s="567" t="s">
        <v>2388</v>
      </c>
      <c r="D272" s="567" t="s">
        <v>1805</v>
      </c>
      <c r="E272" s="567" t="s">
        <v>2389</v>
      </c>
      <c r="F272" s="570">
        <v>2</v>
      </c>
      <c r="G272" s="570">
        <v>179.16</v>
      </c>
      <c r="H272" s="583">
        <v>1</v>
      </c>
      <c r="I272" s="570"/>
      <c r="J272" s="570"/>
      <c r="K272" s="583">
        <v>0</v>
      </c>
      <c r="L272" s="570">
        <v>2</v>
      </c>
      <c r="M272" s="571">
        <v>179.16</v>
      </c>
    </row>
    <row r="273" spans="1:13" ht="14.4" customHeight="1" x14ac:dyDescent="0.3">
      <c r="A273" s="566" t="s">
        <v>1976</v>
      </c>
      <c r="B273" s="567" t="s">
        <v>3119</v>
      </c>
      <c r="C273" s="567" t="s">
        <v>2832</v>
      </c>
      <c r="D273" s="567" t="s">
        <v>2833</v>
      </c>
      <c r="E273" s="567" t="s">
        <v>2834</v>
      </c>
      <c r="F273" s="570">
        <v>1</v>
      </c>
      <c r="G273" s="570">
        <v>0</v>
      </c>
      <c r="H273" s="583"/>
      <c r="I273" s="570"/>
      <c r="J273" s="570"/>
      <c r="K273" s="583"/>
      <c r="L273" s="570">
        <v>1</v>
      </c>
      <c r="M273" s="571">
        <v>0</v>
      </c>
    </row>
    <row r="274" spans="1:13" ht="14.4" customHeight="1" x14ac:dyDescent="0.3">
      <c r="A274" s="566" t="s">
        <v>1976</v>
      </c>
      <c r="B274" s="567" t="s">
        <v>1820</v>
      </c>
      <c r="C274" s="567" t="s">
        <v>2369</v>
      </c>
      <c r="D274" s="567" t="s">
        <v>2370</v>
      </c>
      <c r="E274" s="567" t="s">
        <v>2371</v>
      </c>
      <c r="F274" s="570"/>
      <c r="G274" s="570"/>
      <c r="H274" s="583">
        <v>0</v>
      </c>
      <c r="I274" s="570">
        <v>2</v>
      </c>
      <c r="J274" s="570">
        <v>32.54</v>
      </c>
      <c r="K274" s="583">
        <v>1</v>
      </c>
      <c r="L274" s="570">
        <v>2</v>
      </c>
      <c r="M274" s="571">
        <v>32.54</v>
      </c>
    </row>
    <row r="275" spans="1:13" ht="14.4" customHeight="1" x14ac:dyDescent="0.3">
      <c r="A275" s="566" t="s">
        <v>1976</v>
      </c>
      <c r="B275" s="567" t="s">
        <v>1820</v>
      </c>
      <c r="C275" s="567" t="s">
        <v>1930</v>
      </c>
      <c r="D275" s="567" t="s">
        <v>1931</v>
      </c>
      <c r="E275" s="567" t="s">
        <v>1932</v>
      </c>
      <c r="F275" s="570"/>
      <c r="G275" s="570"/>
      <c r="H275" s="583">
        <v>0</v>
      </c>
      <c r="I275" s="570">
        <v>2</v>
      </c>
      <c r="J275" s="570">
        <v>21.46</v>
      </c>
      <c r="K275" s="583">
        <v>1</v>
      </c>
      <c r="L275" s="570">
        <v>2</v>
      </c>
      <c r="M275" s="571">
        <v>21.46</v>
      </c>
    </row>
    <row r="276" spans="1:13" ht="14.4" customHeight="1" x14ac:dyDescent="0.3">
      <c r="A276" s="566" t="s">
        <v>1976</v>
      </c>
      <c r="B276" s="567" t="s">
        <v>1820</v>
      </c>
      <c r="C276" s="567" t="s">
        <v>2390</v>
      </c>
      <c r="D276" s="567" t="s">
        <v>2391</v>
      </c>
      <c r="E276" s="567" t="s">
        <v>1823</v>
      </c>
      <c r="F276" s="570">
        <v>3</v>
      </c>
      <c r="G276" s="570">
        <v>20.94</v>
      </c>
      <c r="H276" s="583">
        <v>1</v>
      </c>
      <c r="I276" s="570"/>
      <c r="J276" s="570"/>
      <c r="K276" s="583">
        <v>0</v>
      </c>
      <c r="L276" s="570">
        <v>3</v>
      </c>
      <c r="M276" s="571">
        <v>20.94</v>
      </c>
    </row>
    <row r="277" spans="1:13" ht="14.4" customHeight="1" x14ac:dyDescent="0.3">
      <c r="A277" s="566" t="s">
        <v>1976</v>
      </c>
      <c r="B277" s="567" t="s">
        <v>1820</v>
      </c>
      <c r="C277" s="567" t="s">
        <v>2326</v>
      </c>
      <c r="D277" s="567" t="s">
        <v>2327</v>
      </c>
      <c r="E277" s="567" t="s">
        <v>2199</v>
      </c>
      <c r="F277" s="570"/>
      <c r="G277" s="570"/>
      <c r="H277" s="583">
        <v>0</v>
      </c>
      <c r="I277" s="570">
        <v>1</v>
      </c>
      <c r="J277" s="570">
        <v>17.690000000000001</v>
      </c>
      <c r="K277" s="583">
        <v>1</v>
      </c>
      <c r="L277" s="570">
        <v>1</v>
      </c>
      <c r="M277" s="571">
        <v>17.690000000000001</v>
      </c>
    </row>
    <row r="278" spans="1:13" ht="14.4" customHeight="1" x14ac:dyDescent="0.3">
      <c r="A278" s="566" t="s">
        <v>1976</v>
      </c>
      <c r="B278" s="567" t="s">
        <v>3127</v>
      </c>
      <c r="C278" s="567" t="s">
        <v>2815</v>
      </c>
      <c r="D278" s="567" t="s">
        <v>2816</v>
      </c>
      <c r="E278" s="567" t="s">
        <v>2817</v>
      </c>
      <c r="F278" s="570"/>
      <c r="G278" s="570"/>
      <c r="H278" s="583">
        <v>0</v>
      </c>
      <c r="I278" s="570">
        <v>1</v>
      </c>
      <c r="J278" s="570">
        <v>1309.48</v>
      </c>
      <c r="K278" s="583">
        <v>1</v>
      </c>
      <c r="L278" s="570">
        <v>1</v>
      </c>
      <c r="M278" s="571">
        <v>1309.48</v>
      </c>
    </row>
    <row r="279" spans="1:13" ht="14.4" customHeight="1" x14ac:dyDescent="0.3">
      <c r="A279" s="566" t="s">
        <v>1976</v>
      </c>
      <c r="B279" s="567" t="s">
        <v>1843</v>
      </c>
      <c r="C279" s="567" t="s">
        <v>2623</v>
      </c>
      <c r="D279" s="567" t="s">
        <v>2624</v>
      </c>
      <c r="E279" s="567" t="s">
        <v>579</v>
      </c>
      <c r="F279" s="570">
        <v>1</v>
      </c>
      <c r="G279" s="570">
        <v>413.22</v>
      </c>
      <c r="H279" s="583">
        <v>1</v>
      </c>
      <c r="I279" s="570"/>
      <c r="J279" s="570"/>
      <c r="K279" s="583">
        <v>0</v>
      </c>
      <c r="L279" s="570">
        <v>1</v>
      </c>
      <c r="M279" s="571">
        <v>413.22</v>
      </c>
    </row>
    <row r="280" spans="1:13" ht="14.4" customHeight="1" x14ac:dyDescent="0.3">
      <c r="A280" s="566" t="s">
        <v>1976</v>
      </c>
      <c r="B280" s="567" t="s">
        <v>1941</v>
      </c>
      <c r="C280" s="567" t="s">
        <v>2441</v>
      </c>
      <c r="D280" s="567" t="s">
        <v>1398</v>
      </c>
      <c r="E280" s="567" t="s">
        <v>580</v>
      </c>
      <c r="F280" s="570"/>
      <c r="G280" s="570"/>
      <c r="H280" s="583">
        <v>0</v>
      </c>
      <c r="I280" s="570">
        <v>1</v>
      </c>
      <c r="J280" s="570">
        <v>413.22</v>
      </c>
      <c r="K280" s="583">
        <v>1</v>
      </c>
      <c r="L280" s="570">
        <v>1</v>
      </c>
      <c r="M280" s="571">
        <v>413.22</v>
      </c>
    </row>
    <row r="281" spans="1:13" ht="14.4" customHeight="1" x14ac:dyDescent="0.3">
      <c r="A281" s="566" t="s">
        <v>1976</v>
      </c>
      <c r="B281" s="567" t="s">
        <v>1941</v>
      </c>
      <c r="C281" s="567" t="s">
        <v>2442</v>
      </c>
      <c r="D281" s="567" t="s">
        <v>2443</v>
      </c>
      <c r="E281" s="567" t="s">
        <v>2444</v>
      </c>
      <c r="F281" s="570">
        <v>1</v>
      </c>
      <c r="G281" s="570">
        <v>0</v>
      </c>
      <c r="H281" s="583"/>
      <c r="I281" s="570"/>
      <c r="J281" s="570"/>
      <c r="K281" s="583"/>
      <c r="L281" s="570">
        <v>1</v>
      </c>
      <c r="M281" s="571">
        <v>0</v>
      </c>
    </row>
    <row r="282" spans="1:13" ht="14.4" customHeight="1" x14ac:dyDescent="0.3">
      <c r="A282" s="566" t="s">
        <v>1976</v>
      </c>
      <c r="B282" s="567" t="s">
        <v>1941</v>
      </c>
      <c r="C282" s="567" t="s">
        <v>2708</v>
      </c>
      <c r="D282" s="567" t="s">
        <v>2443</v>
      </c>
      <c r="E282" s="567" t="s">
        <v>2709</v>
      </c>
      <c r="F282" s="570">
        <v>1</v>
      </c>
      <c r="G282" s="570">
        <v>413.22</v>
      </c>
      <c r="H282" s="583">
        <v>1</v>
      </c>
      <c r="I282" s="570"/>
      <c r="J282" s="570"/>
      <c r="K282" s="583">
        <v>0</v>
      </c>
      <c r="L282" s="570">
        <v>1</v>
      </c>
      <c r="M282" s="571">
        <v>413.22</v>
      </c>
    </row>
    <row r="283" spans="1:13" ht="14.4" customHeight="1" x14ac:dyDescent="0.3">
      <c r="A283" s="566" t="s">
        <v>1976</v>
      </c>
      <c r="B283" s="567" t="s">
        <v>1941</v>
      </c>
      <c r="C283" s="567" t="s">
        <v>2710</v>
      </c>
      <c r="D283" s="567" t="s">
        <v>1196</v>
      </c>
      <c r="E283" s="567" t="s">
        <v>580</v>
      </c>
      <c r="F283" s="570">
        <v>2</v>
      </c>
      <c r="G283" s="570">
        <v>826.44</v>
      </c>
      <c r="H283" s="583">
        <v>1</v>
      </c>
      <c r="I283" s="570"/>
      <c r="J283" s="570"/>
      <c r="K283" s="583">
        <v>0</v>
      </c>
      <c r="L283" s="570">
        <v>2</v>
      </c>
      <c r="M283" s="571">
        <v>826.44</v>
      </c>
    </row>
    <row r="284" spans="1:13" ht="14.4" customHeight="1" x14ac:dyDescent="0.3">
      <c r="A284" s="566" t="s">
        <v>1977</v>
      </c>
      <c r="B284" s="567" t="s">
        <v>1577</v>
      </c>
      <c r="C284" s="567" t="s">
        <v>1578</v>
      </c>
      <c r="D284" s="567" t="s">
        <v>715</v>
      </c>
      <c r="E284" s="567" t="s">
        <v>716</v>
      </c>
      <c r="F284" s="570"/>
      <c r="G284" s="570"/>
      <c r="H284" s="583">
        <v>0</v>
      </c>
      <c r="I284" s="570">
        <v>3</v>
      </c>
      <c r="J284" s="570">
        <v>1836.78</v>
      </c>
      <c r="K284" s="583">
        <v>1</v>
      </c>
      <c r="L284" s="570">
        <v>3</v>
      </c>
      <c r="M284" s="571">
        <v>1836.78</v>
      </c>
    </row>
    <row r="285" spans="1:13" ht="14.4" customHeight="1" x14ac:dyDescent="0.3">
      <c r="A285" s="566" t="s">
        <v>1977</v>
      </c>
      <c r="B285" s="567" t="s">
        <v>1582</v>
      </c>
      <c r="C285" s="567" t="s">
        <v>2882</v>
      </c>
      <c r="D285" s="567" t="s">
        <v>3128</v>
      </c>
      <c r="E285" s="567" t="s">
        <v>2884</v>
      </c>
      <c r="F285" s="570">
        <v>1</v>
      </c>
      <c r="G285" s="570">
        <v>0</v>
      </c>
      <c r="H285" s="583"/>
      <c r="I285" s="570"/>
      <c r="J285" s="570"/>
      <c r="K285" s="583"/>
      <c r="L285" s="570">
        <v>1</v>
      </c>
      <c r="M285" s="571">
        <v>0</v>
      </c>
    </row>
    <row r="286" spans="1:13" ht="14.4" customHeight="1" x14ac:dyDescent="0.3">
      <c r="A286" s="566" t="s">
        <v>1977</v>
      </c>
      <c r="B286" s="567" t="s">
        <v>1613</v>
      </c>
      <c r="C286" s="567" t="s">
        <v>2875</v>
      </c>
      <c r="D286" s="567" t="s">
        <v>2876</v>
      </c>
      <c r="E286" s="567" t="s">
        <v>2877</v>
      </c>
      <c r="F286" s="570"/>
      <c r="G286" s="570"/>
      <c r="H286" s="583">
        <v>0</v>
      </c>
      <c r="I286" s="570">
        <v>2</v>
      </c>
      <c r="J286" s="570">
        <v>430.68</v>
      </c>
      <c r="K286" s="583">
        <v>1</v>
      </c>
      <c r="L286" s="570">
        <v>2</v>
      </c>
      <c r="M286" s="571">
        <v>430.68</v>
      </c>
    </row>
    <row r="287" spans="1:13" ht="14.4" customHeight="1" x14ac:dyDescent="0.3">
      <c r="A287" s="566" t="s">
        <v>1977</v>
      </c>
      <c r="B287" s="567" t="s">
        <v>1625</v>
      </c>
      <c r="C287" s="567" t="s">
        <v>2074</v>
      </c>
      <c r="D287" s="567" t="s">
        <v>2075</v>
      </c>
      <c r="E287" s="567" t="s">
        <v>2076</v>
      </c>
      <c r="F287" s="570"/>
      <c r="G287" s="570"/>
      <c r="H287" s="583">
        <v>0</v>
      </c>
      <c r="I287" s="570">
        <v>1</v>
      </c>
      <c r="J287" s="570">
        <v>96.57</v>
      </c>
      <c r="K287" s="583">
        <v>1</v>
      </c>
      <c r="L287" s="570">
        <v>1</v>
      </c>
      <c r="M287" s="571">
        <v>96.57</v>
      </c>
    </row>
    <row r="288" spans="1:13" ht="14.4" customHeight="1" x14ac:dyDescent="0.3">
      <c r="A288" s="566" t="s">
        <v>1977</v>
      </c>
      <c r="B288" s="567" t="s">
        <v>1625</v>
      </c>
      <c r="C288" s="567" t="s">
        <v>2503</v>
      </c>
      <c r="D288" s="567" t="s">
        <v>2075</v>
      </c>
      <c r="E288" s="567" t="s">
        <v>1095</v>
      </c>
      <c r="F288" s="570"/>
      <c r="G288" s="570"/>
      <c r="H288" s="583">
        <v>0</v>
      </c>
      <c r="I288" s="570">
        <v>1</v>
      </c>
      <c r="J288" s="570">
        <v>193.14</v>
      </c>
      <c r="K288" s="583">
        <v>1</v>
      </c>
      <c r="L288" s="570">
        <v>1</v>
      </c>
      <c r="M288" s="571">
        <v>193.14</v>
      </c>
    </row>
    <row r="289" spans="1:13" ht="14.4" customHeight="1" x14ac:dyDescent="0.3">
      <c r="A289" s="566" t="s">
        <v>1977</v>
      </c>
      <c r="B289" s="567" t="s">
        <v>1625</v>
      </c>
      <c r="C289" s="567" t="s">
        <v>1628</v>
      </c>
      <c r="D289" s="567" t="s">
        <v>1629</v>
      </c>
      <c r="E289" s="567" t="s">
        <v>1630</v>
      </c>
      <c r="F289" s="570"/>
      <c r="G289" s="570"/>
      <c r="H289" s="583">
        <v>0</v>
      </c>
      <c r="I289" s="570">
        <v>1</v>
      </c>
      <c r="J289" s="570">
        <v>156.25</v>
      </c>
      <c r="K289" s="583">
        <v>1</v>
      </c>
      <c r="L289" s="570">
        <v>1</v>
      </c>
      <c r="M289" s="571">
        <v>156.25</v>
      </c>
    </row>
    <row r="290" spans="1:13" ht="14.4" customHeight="1" x14ac:dyDescent="0.3">
      <c r="A290" s="566" t="s">
        <v>1977</v>
      </c>
      <c r="B290" s="567" t="s">
        <v>1643</v>
      </c>
      <c r="C290" s="567" t="s">
        <v>1645</v>
      </c>
      <c r="D290" s="567" t="s">
        <v>1101</v>
      </c>
      <c r="E290" s="567" t="s">
        <v>1102</v>
      </c>
      <c r="F290" s="570"/>
      <c r="G290" s="570"/>
      <c r="H290" s="583">
        <v>0</v>
      </c>
      <c r="I290" s="570">
        <v>3</v>
      </c>
      <c r="J290" s="570">
        <v>1244.5500000000002</v>
      </c>
      <c r="K290" s="583">
        <v>1</v>
      </c>
      <c r="L290" s="570">
        <v>3</v>
      </c>
      <c r="M290" s="571">
        <v>1244.5500000000002</v>
      </c>
    </row>
    <row r="291" spans="1:13" ht="14.4" customHeight="1" x14ac:dyDescent="0.3">
      <c r="A291" s="566" t="s">
        <v>1977</v>
      </c>
      <c r="B291" s="567" t="s">
        <v>1649</v>
      </c>
      <c r="C291" s="567" t="s">
        <v>1653</v>
      </c>
      <c r="D291" s="567" t="s">
        <v>995</v>
      </c>
      <c r="E291" s="567" t="s">
        <v>1654</v>
      </c>
      <c r="F291" s="570"/>
      <c r="G291" s="570"/>
      <c r="H291" s="583">
        <v>0</v>
      </c>
      <c r="I291" s="570">
        <v>2</v>
      </c>
      <c r="J291" s="570">
        <v>484.66</v>
      </c>
      <c r="K291" s="583">
        <v>1</v>
      </c>
      <c r="L291" s="570">
        <v>2</v>
      </c>
      <c r="M291" s="571">
        <v>484.66</v>
      </c>
    </row>
    <row r="292" spans="1:13" ht="14.4" customHeight="1" x14ac:dyDescent="0.3">
      <c r="A292" s="566" t="s">
        <v>1977</v>
      </c>
      <c r="B292" s="567" t="s">
        <v>1669</v>
      </c>
      <c r="C292" s="567" t="s">
        <v>1674</v>
      </c>
      <c r="D292" s="567" t="s">
        <v>1038</v>
      </c>
      <c r="E292" s="567" t="s">
        <v>551</v>
      </c>
      <c r="F292" s="570"/>
      <c r="G292" s="570"/>
      <c r="H292" s="583">
        <v>0</v>
      </c>
      <c r="I292" s="570">
        <v>5</v>
      </c>
      <c r="J292" s="570">
        <v>224.45000000000002</v>
      </c>
      <c r="K292" s="583">
        <v>1</v>
      </c>
      <c r="L292" s="570">
        <v>5</v>
      </c>
      <c r="M292" s="571">
        <v>224.45000000000002</v>
      </c>
    </row>
    <row r="293" spans="1:13" ht="14.4" customHeight="1" x14ac:dyDescent="0.3">
      <c r="A293" s="566" t="s">
        <v>1977</v>
      </c>
      <c r="B293" s="567" t="s">
        <v>3129</v>
      </c>
      <c r="C293" s="567" t="s">
        <v>2869</v>
      </c>
      <c r="D293" s="567" t="s">
        <v>2870</v>
      </c>
      <c r="E293" s="567" t="s">
        <v>954</v>
      </c>
      <c r="F293" s="570">
        <v>1</v>
      </c>
      <c r="G293" s="570">
        <v>243.99</v>
      </c>
      <c r="H293" s="583">
        <v>1</v>
      </c>
      <c r="I293" s="570"/>
      <c r="J293" s="570"/>
      <c r="K293" s="583">
        <v>0</v>
      </c>
      <c r="L293" s="570">
        <v>1</v>
      </c>
      <c r="M293" s="571">
        <v>243.99</v>
      </c>
    </row>
    <row r="294" spans="1:13" ht="14.4" customHeight="1" x14ac:dyDescent="0.3">
      <c r="A294" s="566" t="s">
        <v>1977</v>
      </c>
      <c r="B294" s="567" t="s">
        <v>1677</v>
      </c>
      <c r="C294" s="567" t="s">
        <v>2600</v>
      </c>
      <c r="D294" s="567" t="s">
        <v>2598</v>
      </c>
      <c r="E294" s="567" t="s">
        <v>2393</v>
      </c>
      <c r="F294" s="570">
        <v>1</v>
      </c>
      <c r="G294" s="570">
        <v>270.69</v>
      </c>
      <c r="H294" s="583">
        <v>1</v>
      </c>
      <c r="I294" s="570"/>
      <c r="J294" s="570"/>
      <c r="K294" s="583">
        <v>0</v>
      </c>
      <c r="L294" s="570">
        <v>1</v>
      </c>
      <c r="M294" s="571">
        <v>270.69</v>
      </c>
    </row>
    <row r="295" spans="1:13" ht="14.4" customHeight="1" x14ac:dyDescent="0.3">
      <c r="A295" s="566" t="s">
        <v>1977</v>
      </c>
      <c r="B295" s="567" t="s">
        <v>1687</v>
      </c>
      <c r="C295" s="567" t="s">
        <v>2778</v>
      </c>
      <c r="D295" s="567" t="s">
        <v>2779</v>
      </c>
      <c r="E295" s="567" t="s">
        <v>2780</v>
      </c>
      <c r="F295" s="570"/>
      <c r="G295" s="570"/>
      <c r="H295" s="583">
        <v>0</v>
      </c>
      <c r="I295" s="570">
        <v>1</v>
      </c>
      <c r="J295" s="570">
        <v>449.57</v>
      </c>
      <c r="K295" s="583">
        <v>1</v>
      </c>
      <c r="L295" s="570">
        <v>1</v>
      </c>
      <c r="M295" s="571">
        <v>449.57</v>
      </c>
    </row>
    <row r="296" spans="1:13" ht="14.4" customHeight="1" x14ac:dyDescent="0.3">
      <c r="A296" s="566" t="s">
        <v>1977</v>
      </c>
      <c r="B296" s="567" t="s">
        <v>1693</v>
      </c>
      <c r="C296" s="567" t="s">
        <v>2098</v>
      </c>
      <c r="D296" s="567" t="s">
        <v>1702</v>
      </c>
      <c r="E296" s="567" t="s">
        <v>2076</v>
      </c>
      <c r="F296" s="570"/>
      <c r="G296" s="570"/>
      <c r="H296" s="583">
        <v>0</v>
      </c>
      <c r="I296" s="570">
        <v>1</v>
      </c>
      <c r="J296" s="570">
        <v>168.59</v>
      </c>
      <c r="K296" s="583">
        <v>1</v>
      </c>
      <c r="L296" s="570">
        <v>1</v>
      </c>
      <c r="M296" s="571">
        <v>168.59</v>
      </c>
    </row>
    <row r="297" spans="1:13" ht="14.4" customHeight="1" x14ac:dyDescent="0.3">
      <c r="A297" s="566" t="s">
        <v>1977</v>
      </c>
      <c r="B297" s="567" t="s">
        <v>1712</v>
      </c>
      <c r="C297" s="567" t="s">
        <v>2898</v>
      </c>
      <c r="D297" s="567" t="s">
        <v>2899</v>
      </c>
      <c r="E297" s="567" t="s">
        <v>2900</v>
      </c>
      <c r="F297" s="570">
        <v>1</v>
      </c>
      <c r="G297" s="570">
        <v>0</v>
      </c>
      <c r="H297" s="583"/>
      <c r="I297" s="570"/>
      <c r="J297" s="570"/>
      <c r="K297" s="583"/>
      <c r="L297" s="570">
        <v>1</v>
      </c>
      <c r="M297" s="571">
        <v>0</v>
      </c>
    </row>
    <row r="298" spans="1:13" ht="14.4" customHeight="1" x14ac:dyDescent="0.3">
      <c r="A298" s="566" t="s">
        <v>1977</v>
      </c>
      <c r="B298" s="567" t="s">
        <v>1714</v>
      </c>
      <c r="C298" s="567" t="s">
        <v>2867</v>
      </c>
      <c r="D298" s="567" t="s">
        <v>2230</v>
      </c>
      <c r="E298" s="567" t="s">
        <v>2155</v>
      </c>
      <c r="F298" s="570"/>
      <c r="G298" s="570"/>
      <c r="H298" s="583">
        <v>0</v>
      </c>
      <c r="I298" s="570">
        <v>1</v>
      </c>
      <c r="J298" s="570">
        <v>787.03</v>
      </c>
      <c r="K298" s="583">
        <v>1</v>
      </c>
      <c r="L298" s="570">
        <v>1</v>
      </c>
      <c r="M298" s="571">
        <v>787.03</v>
      </c>
    </row>
    <row r="299" spans="1:13" ht="14.4" customHeight="1" x14ac:dyDescent="0.3">
      <c r="A299" s="566" t="s">
        <v>1977</v>
      </c>
      <c r="B299" s="567" t="s">
        <v>1714</v>
      </c>
      <c r="C299" s="567" t="s">
        <v>1715</v>
      </c>
      <c r="D299" s="567" t="s">
        <v>1716</v>
      </c>
      <c r="E299" s="567" t="s">
        <v>582</v>
      </c>
      <c r="F299" s="570"/>
      <c r="G299" s="570"/>
      <c r="H299" s="583">
        <v>0</v>
      </c>
      <c r="I299" s="570">
        <v>1</v>
      </c>
      <c r="J299" s="570">
        <v>262.33999999999997</v>
      </c>
      <c r="K299" s="583">
        <v>1</v>
      </c>
      <c r="L299" s="570">
        <v>1</v>
      </c>
      <c r="M299" s="571">
        <v>262.33999999999997</v>
      </c>
    </row>
    <row r="300" spans="1:13" ht="14.4" customHeight="1" x14ac:dyDescent="0.3">
      <c r="A300" s="566" t="s">
        <v>1977</v>
      </c>
      <c r="B300" s="567" t="s">
        <v>1714</v>
      </c>
      <c r="C300" s="567" t="s">
        <v>2606</v>
      </c>
      <c r="D300" s="567" t="s">
        <v>1716</v>
      </c>
      <c r="E300" s="567" t="s">
        <v>2607</v>
      </c>
      <c r="F300" s="570"/>
      <c r="G300" s="570"/>
      <c r="H300" s="583">
        <v>0</v>
      </c>
      <c r="I300" s="570">
        <v>2</v>
      </c>
      <c r="J300" s="570">
        <v>1670.73</v>
      </c>
      <c r="K300" s="583">
        <v>1</v>
      </c>
      <c r="L300" s="570">
        <v>2</v>
      </c>
      <c r="M300" s="571">
        <v>1670.73</v>
      </c>
    </row>
    <row r="301" spans="1:13" ht="14.4" customHeight="1" x14ac:dyDescent="0.3">
      <c r="A301" s="566" t="s">
        <v>1977</v>
      </c>
      <c r="B301" s="567" t="s">
        <v>1714</v>
      </c>
      <c r="C301" s="567" t="s">
        <v>1717</v>
      </c>
      <c r="D301" s="567" t="s">
        <v>1073</v>
      </c>
      <c r="E301" s="567" t="s">
        <v>1085</v>
      </c>
      <c r="F301" s="570"/>
      <c r="G301" s="570"/>
      <c r="H301" s="583">
        <v>0</v>
      </c>
      <c r="I301" s="570">
        <v>1</v>
      </c>
      <c r="J301" s="570">
        <v>349.67</v>
      </c>
      <c r="K301" s="583">
        <v>1</v>
      </c>
      <c r="L301" s="570">
        <v>1</v>
      </c>
      <c r="M301" s="571">
        <v>349.67</v>
      </c>
    </row>
    <row r="302" spans="1:13" ht="14.4" customHeight="1" x14ac:dyDescent="0.3">
      <c r="A302" s="566" t="s">
        <v>1977</v>
      </c>
      <c r="B302" s="567" t="s">
        <v>1720</v>
      </c>
      <c r="C302" s="567" t="s">
        <v>2154</v>
      </c>
      <c r="D302" s="567" t="s">
        <v>1083</v>
      </c>
      <c r="E302" s="567" t="s">
        <v>2155</v>
      </c>
      <c r="F302" s="570"/>
      <c r="G302" s="570"/>
      <c r="H302" s="583">
        <v>0</v>
      </c>
      <c r="I302" s="570">
        <v>1</v>
      </c>
      <c r="J302" s="570">
        <v>1049.31</v>
      </c>
      <c r="K302" s="583">
        <v>1</v>
      </c>
      <c r="L302" s="570">
        <v>1</v>
      </c>
      <c r="M302" s="571">
        <v>1049.31</v>
      </c>
    </row>
    <row r="303" spans="1:13" ht="14.4" customHeight="1" x14ac:dyDescent="0.3">
      <c r="A303" s="566" t="s">
        <v>1977</v>
      </c>
      <c r="B303" s="567" t="s">
        <v>1729</v>
      </c>
      <c r="C303" s="567" t="s">
        <v>2879</v>
      </c>
      <c r="D303" s="567" t="s">
        <v>2880</v>
      </c>
      <c r="E303" s="567" t="s">
        <v>2777</v>
      </c>
      <c r="F303" s="570">
        <v>1</v>
      </c>
      <c r="G303" s="570">
        <v>0</v>
      </c>
      <c r="H303" s="583"/>
      <c r="I303" s="570"/>
      <c r="J303" s="570"/>
      <c r="K303" s="583"/>
      <c r="L303" s="570">
        <v>1</v>
      </c>
      <c r="M303" s="571">
        <v>0</v>
      </c>
    </row>
    <row r="304" spans="1:13" ht="14.4" customHeight="1" x14ac:dyDescent="0.3">
      <c r="A304" s="566" t="s">
        <v>1977</v>
      </c>
      <c r="B304" s="567" t="s">
        <v>1917</v>
      </c>
      <c r="C304" s="567" t="s">
        <v>1918</v>
      </c>
      <c r="D304" s="567" t="s">
        <v>1433</v>
      </c>
      <c r="E304" s="567" t="s">
        <v>1434</v>
      </c>
      <c r="F304" s="570"/>
      <c r="G304" s="570"/>
      <c r="H304" s="583">
        <v>0</v>
      </c>
      <c r="I304" s="570">
        <v>2</v>
      </c>
      <c r="J304" s="570">
        <v>444.5</v>
      </c>
      <c r="K304" s="583">
        <v>1</v>
      </c>
      <c r="L304" s="570">
        <v>2</v>
      </c>
      <c r="M304" s="571">
        <v>444.5</v>
      </c>
    </row>
    <row r="305" spans="1:13" ht="14.4" customHeight="1" x14ac:dyDescent="0.3">
      <c r="A305" s="566" t="s">
        <v>1977</v>
      </c>
      <c r="B305" s="567" t="s">
        <v>1935</v>
      </c>
      <c r="C305" s="567" t="s">
        <v>2885</v>
      </c>
      <c r="D305" s="567" t="s">
        <v>2886</v>
      </c>
      <c r="E305" s="567" t="s">
        <v>2887</v>
      </c>
      <c r="F305" s="570"/>
      <c r="G305" s="570"/>
      <c r="H305" s="583">
        <v>0</v>
      </c>
      <c r="I305" s="570">
        <v>3</v>
      </c>
      <c r="J305" s="570">
        <v>2034.78</v>
      </c>
      <c r="K305" s="583">
        <v>1</v>
      </c>
      <c r="L305" s="570">
        <v>3</v>
      </c>
      <c r="M305" s="571">
        <v>2034.78</v>
      </c>
    </row>
    <row r="306" spans="1:13" ht="14.4" customHeight="1" x14ac:dyDescent="0.3">
      <c r="A306" s="566" t="s">
        <v>1977</v>
      </c>
      <c r="B306" s="567" t="s">
        <v>1935</v>
      </c>
      <c r="C306" s="567" t="s">
        <v>2888</v>
      </c>
      <c r="D306" s="567" t="s">
        <v>2889</v>
      </c>
      <c r="E306" s="567" t="s">
        <v>2890</v>
      </c>
      <c r="F306" s="570"/>
      <c r="G306" s="570"/>
      <c r="H306" s="583">
        <v>0</v>
      </c>
      <c r="I306" s="570">
        <v>7</v>
      </c>
      <c r="J306" s="570">
        <v>1883</v>
      </c>
      <c r="K306" s="583">
        <v>1</v>
      </c>
      <c r="L306" s="570">
        <v>7</v>
      </c>
      <c r="M306" s="571">
        <v>1883</v>
      </c>
    </row>
    <row r="307" spans="1:13" ht="14.4" customHeight="1" x14ac:dyDescent="0.3">
      <c r="A307" s="566" t="s">
        <v>1978</v>
      </c>
      <c r="B307" s="567" t="s">
        <v>1613</v>
      </c>
      <c r="C307" s="567" t="s">
        <v>2243</v>
      </c>
      <c r="D307" s="567" t="s">
        <v>774</v>
      </c>
      <c r="E307" s="567" t="s">
        <v>2244</v>
      </c>
      <c r="F307" s="570">
        <v>1</v>
      </c>
      <c r="G307" s="570">
        <v>0</v>
      </c>
      <c r="H307" s="583"/>
      <c r="I307" s="570"/>
      <c r="J307" s="570"/>
      <c r="K307" s="583"/>
      <c r="L307" s="570">
        <v>1</v>
      </c>
      <c r="M307" s="571">
        <v>0</v>
      </c>
    </row>
    <row r="308" spans="1:13" ht="14.4" customHeight="1" x14ac:dyDescent="0.3">
      <c r="A308" s="566" t="s">
        <v>1978</v>
      </c>
      <c r="B308" s="567" t="s">
        <v>1613</v>
      </c>
      <c r="C308" s="567" t="s">
        <v>2245</v>
      </c>
      <c r="D308" s="567" t="s">
        <v>2184</v>
      </c>
      <c r="E308" s="567" t="s">
        <v>2246</v>
      </c>
      <c r="F308" s="570">
        <v>1</v>
      </c>
      <c r="G308" s="570">
        <v>57.6</v>
      </c>
      <c r="H308" s="583">
        <v>1</v>
      </c>
      <c r="I308" s="570"/>
      <c r="J308" s="570"/>
      <c r="K308" s="583">
        <v>0</v>
      </c>
      <c r="L308" s="570">
        <v>1</v>
      </c>
      <c r="M308" s="571">
        <v>57.6</v>
      </c>
    </row>
    <row r="309" spans="1:13" ht="14.4" customHeight="1" x14ac:dyDescent="0.3">
      <c r="A309" s="566" t="s">
        <v>1978</v>
      </c>
      <c r="B309" s="567" t="s">
        <v>1613</v>
      </c>
      <c r="C309" s="567" t="s">
        <v>2247</v>
      </c>
      <c r="D309" s="567" t="s">
        <v>703</v>
      </c>
      <c r="E309" s="567" t="s">
        <v>2248</v>
      </c>
      <c r="F309" s="570">
        <v>1</v>
      </c>
      <c r="G309" s="570">
        <v>0</v>
      </c>
      <c r="H309" s="583"/>
      <c r="I309" s="570"/>
      <c r="J309" s="570"/>
      <c r="K309" s="583"/>
      <c r="L309" s="570">
        <v>1</v>
      </c>
      <c r="M309" s="571">
        <v>0</v>
      </c>
    </row>
    <row r="310" spans="1:13" ht="14.4" customHeight="1" x14ac:dyDescent="0.3">
      <c r="A310" s="566" t="s">
        <v>1978</v>
      </c>
      <c r="B310" s="567" t="s">
        <v>1613</v>
      </c>
      <c r="C310" s="567" t="s">
        <v>1616</v>
      </c>
      <c r="D310" s="567" t="s">
        <v>1048</v>
      </c>
      <c r="E310" s="567" t="s">
        <v>1617</v>
      </c>
      <c r="F310" s="570"/>
      <c r="G310" s="570"/>
      <c r="H310" s="583">
        <v>0</v>
      </c>
      <c r="I310" s="570">
        <v>1</v>
      </c>
      <c r="J310" s="570">
        <v>86.41</v>
      </c>
      <c r="K310" s="583">
        <v>1</v>
      </c>
      <c r="L310" s="570">
        <v>1</v>
      </c>
      <c r="M310" s="571">
        <v>86.41</v>
      </c>
    </row>
    <row r="311" spans="1:13" ht="14.4" customHeight="1" x14ac:dyDescent="0.3">
      <c r="A311" s="566" t="s">
        <v>1978</v>
      </c>
      <c r="B311" s="567" t="s">
        <v>1618</v>
      </c>
      <c r="C311" s="567" t="s">
        <v>2237</v>
      </c>
      <c r="D311" s="567" t="s">
        <v>2238</v>
      </c>
      <c r="E311" s="567" t="s">
        <v>1104</v>
      </c>
      <c r="F311" s="570"/>
      <c r="G311" s="570"/>
      <c r="H311" s="583">
        <v>0</v>
      </c>
      <c r="I311" s="570">
        <v>1</v>
      </c>
      <c r="J311" s="570">
        <v>65.75</v>
      </c>
      <c r="K311" s="583">
        <v>1</v>
      </c>
      <c r="L311" s="570">
        <v>1</v>
      </c>
      <c r="M311" s="571">
        <v>65.75</v>
      </c>
    </row>
    <row r="312" spans="1:13" ht="14.4" customHeight="1" x14ac:dyDescent="0.3">
      <c r="A312" s="566" t="s">
        <v>1978</v>
      </c>
      <c r="B312" s="567" t="s">
        <v>1625</v>
      </c>
      <c r="C312" s="567" t="s">
        <v>2271</v>
      </c>
      <c r="D312" s="567" t="s">
        <v>2213</v>
      </c>
      <c r="E312" s="567" t="s">
        <v>2076</v>
      </c>
      <c r="F312" s="570">
        <v>1</v>
      </c>
      <c r="G312" s="570">
        <v>96.57</v>
      </c>
      <c r="H312" s="583">
        <v>1</v>
      </c>
      <c r="I312" s="570"/>
      <c r="J312" s="570"/>
      <c r="K312" s="583">
        <v>0</v>
      </c>
      <c r="L312" s="570">
        <v>1</v>
      </c>
      <c r="M312" s="571">
        <v>96.57</v>
      </c>
    </row>
    <row r="313" spans="1:13" ht="14.4" customHeight="1" x14ac:dyDescent="0.3">
      <c r="A313" s="566" t="s">
        <v>1978</v>
      </c>
      <c r="B313" s="567" t="s">
        <v>1625</v>
      </c>
      <c r="C313" s="567" t="s">
        <v>2074</v>
      </c>
      <c r="D313" s="567" t="s">
        <v>2075</v>
      </c>
      <c r="E313" s="567" t="s">
        <v>2076</v>
      </c>
      <c r="F313" s="570"/>
      <c r="G313" s="570"/>
      <c r="H313" s="583">
        <v>0</v>
      </c>
      <c r="I313" s="570">
        <v>1</v>
      </c>
      <c r="J313" s="570">
        <v>96.57</v>
      </c>
      <c r="K313" s="583">
        <v>1</v>
      </c>
      <c r="L313" s="570">
        <v>1</v>
      </c>
      <c r="M313" s="571">
        <v>96.57</v>
      </c>
    </row>
    <row r="314" spans="1:13" ht="14.4" customHeight="1" x14ac:dyDescent="0.3">
      <c r="A314" s="566" t="s">
        <v>1978</v>
      </c>
      <c r="B314" s="567" t="s">
        <v>1625</v>
      </c>
      <c r="C314" s="567" t="s">
        <v>1631</v>
      </c>
      <c r="D314" s="567" t="s">
        <v>1632</v>
      </c>
      <c r="E314" s="567" t="s">
        <v>1095</v>
      </c>
      <c r="F314" s="570"/>
      <c r="G314" s="570"/>
      <c r="H314" s="583">
        <v>0</v>
      </c>
      <c r="I314" s="570">
        <v>1</v>
      </c>
      <c r="J314" s="570">
        <v>193.14</v>
      </c>
      <c r="K314" s="583">
        <v>1</v>
      </c>
      <c r="L314" s="570">
        <v>1</v>
      </c>
      <c r="M314" s="571">
        <v>193.14</v>
      </c>
    </row>
    <row r="315" spans="1:13" ht="14.4" customHeight="1" x14ac:dyDescent="0.3">
      <c r="A315" s="566" t="s">
        <v>1978</v>
      </c>
      <c r="B315" s="567" t="s">
        <v>1643</v>
      </c>
      <c r="C315" s="567" t="s">
        <v>1645</v>
      </c>
      <c r="D315" s="567" t="s">
        <v>1101</v>
      </c>
      <c r="E315" s="567" t="s">
        <v>1102</v>
      </c>
      <c r="F315" s="570"/>
      <c r="G315" s="570"/>
      <c r="H315" s="583">
        <v>0</v>
      </c>
      <c r="I315" s="570">
        <v>8</v>
      </c>
      <c r="J315" s="570">
        <v>3318.7999999999997</v>
      </c>
      <c r="K315" s="583">
        <v>1</v>
      </c>
      <c r="L315" s="570">
        <v>8</v>
      </c>
      <c r="M315" s="571">
        <v>3318.7999999999997</v>
      </c>
    </row>
    <row r="316" spans="1:13" ht="14.4" customHeight="1" x14ac:dyDescent="0.3">
      <c r="A316" s="566" t="s">
        <v>1978</v>
      </c>
      <c r="B316" s="567" t="s">
        <v>1649</v>
      </c>
      <c r="C316" s="567" t="s">
        <v>1651</v>
      </c>
      <c r="D316" s="567" t="s">
        <v>995</v>
      </c>
      <c r="E316" s="567" t="s">
        <v>1652</v>
      </c>
      <c r="F316" s="570"/>
      <c r="G316" s="570"/>
      <c r="H316" s="583">
        <v>0</v>
      </c>
      <c r="I316" s="570">
        <v>6</v>
      </c>
      <c r="J316" s="570">
        <v>726.95999999999992</v>
      </c>
      <c r="K316" s="583">
        <v>1</v>
      </c>
      <c r="L316" s="570">
        <v>6</v>
      </c>
      <c r="M316" s="571">
        <v>726.95999999999992</v>
      </c>
    </row>
    <row r="317" spans="1:13" ht="14.4" customHeight="1" x14ac:dyDescent="0.3">
      <c r="A317" s="566" t="s">
        <v>1978</v>
      </c>
      <c r="B317" s="567" t="s">
        <v>1659</v>
      </c>
      <c r="C317" s="567" t="s">
        <v>1660</v>
      </c>
      <c r="D317" s="567" t="s">
        <v>1080</v>
      </c>
      <c r="E317" s="567" t="s">
        <v>1081</v>
      </c>
      <c r="F317" s="570"/>
      <c r="G317" s="570"/>
      <c r="H317" s="583">
        <v>0</v>
      </c>
      <c r="I317" s="570">
        <v>1</v>
      </c>
      <c r="J317" s="570">
        <v>112.45</v>
      </c>
      <c r="K317" s="583">
        <v>1</v>
      </c>
      <c r="L317" s="570">
        <v>1</v>
      </c>
      <c r="M317" s="571">
        <v>112.45</v>
      </c>
    </row>
    <row r="318" spans="1:13" ht="14.4" customHeight="1" x14ac:dyDescent="0.3">
      <c r="A318" s="566" t="s">
        <v>1978</v>
      </c>
      <c r="B318" s="567" t="s">
        <v>1659</v>
      </c>
      <c r="C318" s="567" t="s">
        <v>2017</v>
      </c>
      <c r="D318" s="567" t="s">
        <v>569</v>
      </c>
      <c r="E318" s="567" t="s">
        <v>2018</v>
      </c>
      <c r="F318" s="570">
        <v>1</v>
      </c>
      <c r="G318" s="570">
        <v>0</v>
      </c>
      <c r="H318" s="583"/>
      <c r="I318" s="570"/>
      <c r="J318" s="570"/>
      <c r="K318" s="583"/>
      <c r="L318" s="570">
        <v>1</v>
      </c>
      <c r="M318" s="571">
        <v>0</v>
      </c>
    </row>
    <row r="319" spans="1:13" ht="14.4" customHeight="1" x14ac:dyDescent="0.3">
      <c r="A319" s="566" t="s">
        <v>1978</v>
      </c>
      <c r="B319" s="567" t="s">
        <v>1659</v>
      </c>
      <c r="C319" s="567" t="s">
        <v>2216</v>
      </c>
      <c r="D319" s="567" t="s">
        <v>571</v>
      </c>
      <c r="E319" s="567" t="s">
        <v>2018</v>
      </c>
      <c r="F319" s="570">
        <v>1</v>
      </c>
      <c r="G319" s="570">
        <v>0</v>
      </c>
      <c r="H319" s="583"/>
      <c r="I319" s="570"/>
      <c r="J319" s="570"/>
      <c r="K319" s="583"/>
      <c r="L319" s="570">
        <v>1</v>
      </c>
      <c r="M319" s="571">
        <v>0</v>
      </c>
    </row>
    <row r="320" spans="1:13" ht="14.4" customHeight="1" x14ac:dyDescent="0.3">
      <c r="A320" s="566" t="s">
        <v>1978</v>
      </c>
      <c r="B320" s="567" t="s">
        <v>1659</v>
      </c>
      <c r="C320" s="567" t="s">
        <v>1662</v>
      </c>
      <c r="D320" s="567" t="s">
        <v>571</v>
      </c>
      <c r="E320" s="567" t="s">
        <v>572</v>
      </c>
      <c r="F320" s="570">
        <v>1</v>
      </c>
      <c r="G320" s="570">
        <v>33.729999999999997</v>
      </c>
      <c r="H320" s="583">
        <v>1</v>
      </c>
      <c r="I320" s="570"/>
      <c r="J320" s="570"/>
      <c r="K320" s="583">
        <v>0</v>
      </c>
      <c r="L320" s="570">
        <v>1</v>
      </c>
      <c r="M320" s="571">
        <v>33.729999999999997</v>
      </c>
    </row>
    <row r="321" spans="1:13" ht="14.4" customHeight="1" x14ac:dyDescent="0.3">
      <c r="A321" s="566" t="s">
        <v>1978</v>
      </c>
      <c r="B321" s="567" t="s">
        <v>1667</v>
      </c>
      <c r="C321" s="567" t="s">
        <v>1668</v>
      </c>
      <c r="D321" s="567" t="s">
        <v>1043</v>
      </c>
      <c r="E321" s="567" t="s">
        <v>1044</v>
      </c>
      <c r="F321" s="570"/>
      <c r="G321" s="570"/>
      <c r="H321" s="583">
        <v>0</v>
      </c>
      <c r="I321" s="570">
        <v>1</v>
      </c>
      <c r="J321" s="570">
        <v>41.89</v>
      </c>
      <c r="K321" s="583">
        <v>1</v>
      </c>
      <c r="L321" s="570">
        <v>1</v>
      </c>
      <c r="M321" s="571">
        <v>41.89</v>
      </c>
    </row>
    <row r="322" spans="1:13" ht="14.4" customHeight="1" x14ac:dyDescent="0.3">
      <c r="A322" s="566" t="s">
        <v>1978</v>
      </c>
      <c r="B322" s="567" t="s">
        <v>1669</v>
      </c>
      <c r="C322" s="567" t="s">
        <v>1674</v>
      </c>
      <c r="D322" s="567" t="s">
        <v>1038</v>
      </c>
      <c r="E322" s="567" t="s">
        <v>551</v>
      </c>
      <c r="F322" s="570"/>
      <c r="G322" s="570"/>
      <c r="H322" s="583">
        <v>0</v>
      </c>
      <c r="I322" s="570">
        <v>7</v>
      </c>
      <c r="J322" s="570">
        <v>314.23</v>
      </c>
      <c r="K322" s="583">
        <v>1</v>
      </c>
      <c r="L322" s="570">
        <v>7</v>
      </c>
      <c r="M322" s="571">
        <v>314.23</v>
      </c>
    </row>
    <row r="323" spans="1:13" ht="14.4" customHeight="1" x14ac:dyDescent="0.3">
      <c r="A323" s="566" t="s">
        <v>1978</v>
      </c>
      <c r="B323" s="567" t="s">
        <v>1677</v>
      </c>
      <c r="C323" s="567" t="s">
        <v>2228</v>
      </c>
      <c r="D323" s="567" t="s">
        <v>1098</v>
      </c>
      <c r="E323" s="567" t="s">
        <v>1001</v>
      </c>
      <c r="F323" s="570"/>
      <c r="G323" s="570"/>
      <c r="H323" s="583">
        <v>0</v>
      </c>
      <c r="I323" s="570">
        <v>1</v>
      </c>
      <c r="J323" s="570">
        <v>81.209999999999994</v>
      </c>
      <c r="K323" s="583">
        <v>1</v>
      </c>
      <c r="L323" s="570">
        <v>1</v>
      </c>
      <c r="M323" s="571">
        <v>81.209999999999994</v>
      </c>
    </row>
    <row r="324" spans="1:13" ht="14.4" customHeight="1" x14ac:dyDescent="0.3">
      <c r="A324" s="566" t="s">
        <v>1978</v>
      </c>
      <c r="B324" s="567" t="s">
        <v>1681</v>
      </c>
      <c r="C324" s="567" t="s">
        <v>2252</v>
      </c>
      <c r="D324" s="567" t="s">
        <v>2253</v>
      </c>
      <c r="E324" s="567" t="s">
        <v>1001</v>
      </c>
      <c r="F324" s="570"/>
      <c r="G324" s="570"/>
      <c r="H324" s="583">
        <v>0</v>
      </c>
      <c r="I324" s="570">
        <v>2</v>
      </c>
      <c r="J324" s="570">
        <v>83.06</v>
      </c>
      <c r="K324" s="583">
        <v>1</v>
      </c>
      <c r="L324" s="570">
        <v>2</v>
      </c>
      <c r="M324" s="571">
        <v>83.06</v>
      </c>
    </row>
    <row r="325" spans="1:13" ht="14.4" customHeight="1" x14ac:dyDescent="0.3">
      <c r="A325" s="566" t="s">
        <v>1978</v>
      </c>
      <c r="B325" s="567" t="s">
        <v>1681</v>
      </c>
      <c r="C325" s="567" t="s">
        <v>1682</v>
      </c>
      <c r="D325" s="567" t="s">
        <v>1088</v>
      </c>
      <c r="E325" s="567" t="s">
        <v>1089</v>
      </c>
      <c r="F325" s="570"/>
      <c r="G325" s="570"/>
      <c r="H325" s="583">
        <v>0</v>
      </c>
      <c r="I325" s="570">
        <v>1</v>
      </c>
      <c r="J325" s="570">
        <v>55.38</v>
      </c>
      <c r="K325" s="583">
        <v>1</v>
      </c>
      <c r="L325" s="570">
        <v>1</v>
      </c>
      <c r="M325" s="571">
        <v>55.38</v>
      </c>
    </row>
    <row r="326" spans="1:13" ht="14.4" customHeight="1" x14ac:dyDescent="0.3">
      <c r="A326" s="566" t="s">
        <v>1978</v>
      </c>
      <c r="B326" s="567" t="s">
        <v>1687</v>
      </c>
      <c r="C326" s="567" t="s">
        <v>1688</v>
      </c>
      <c r="D326" s="567" t="s">
        <v>575</v>
      </c>
      <c r="E326" s="567" t="s">
        <v>551</v>
      </c>
      <c r="F326" s="570">
        <v>1</v>
      </c>
      <c r="G326" s="570">
        <v>101.15</v>
      </c>
      <c r="H326" s="583">
        <v>1</v>
      </c>
      <c r="I326" s="570"/>
      <c r="J326" s="570"/>
      <c r="K326" s="583">
        <v>0</v>
      </c>
      <c r="L326" s="570">
        <v>1</v>
      </c>
      <c r="M326" s="571">
        <v>101.15</v>
      </c>
    </row>
    <row r="327" spans="1:13" ht="14.4" customHeight="1" x14ac:dyDescent="0.3">
      <c r="A327" s="566" t="s">
        <v>1978</v>
      </c>
      <c r="B327" s="567" t="s">
        <v>1693</v>
      </c>
      <c r="C327" s="567" t="s">
        <v>1694</v>
      </c>
      <c r="D327" s="567" t="s">
        <v>1695</v>
      </c>
      <c r="E327" s="567" t="s">
        <v>1001</v>
      </c>
      <c r="F327" s="570"/>
      <c r="G327" s="570"/>
      <c r="H327" s="583">
        <v>0</v>
      </c>
      <c r="I327" s="570">
        <v>2</v>
      </c>
      <c r="J327" s="570">
        <v>269.68</v>
      </c>
      <c r="K327" s="583">
        <v>1</v>
      </c>
      <c r="L327" s="570">
        <v>2</v>
      </c>
      <c r="M327" s="571">
        <v>269.68</v>
      </c>
    </row>
    <row r="328" spans="1:13" ht="14.4" customHeight="1" x14ac:dyDescent="0.3">
      <c r="A328" s="566" t="s">
        <v>1978</v>
      </c>
      <c r="B328" s="567" t="s">
        <v>1693</v>
      </c>
      <c r="C328" s="567" t="s">
        <v>2058</v>
      </c>
      <c r="D328" s="567" t="s">
        <v>987</v>
      </c>
      <c r="E328" s="567" t="s">
        <v>1698</v>
      </c>
      <c r="F328" s="570"/>
      <c r="G328" s="570"/>
      <c r="H328" s="583">
        <v>0</v>
      </c>
      <c r="I328" s="570">
        <v>1</v>
      </c>
      <c r="J328" s="570">
        <v>75.86</v>
      </c>
      <c r="K328" s="583">
        <v>1</v>
      </c>
      <c r="L328" s="570">
        <v>1</v>
      </c>
      <c r="M328" s="571">
        <v>75.86</v>
      </c>
    </row>
    <row r="329" spans="1:13" ht="14.4" customHeight="1" x14ac:dyDescent="0.3">
      <c r="A329" s="566" t="s">
        <v>1978</v>
      </c>
      <c r="B329" s="567" t="s">
        <v>1693</v>
      </c>
      <c r="C329" s="567" t="s">
        <v>1701</v>
      </c>
      <c r="D329" s="567" t="s">
        <v>1702</v>
      </c>
      <c r="E329" s="567" t="s">
        <v>568</v>
      </c>
      <c r="F329" s="570"/>
      <c r="G329" s="570"/>
      <c r="H329" s="583">
        <v>0</v>
      </c>
      <c r="I329" s="570">
        <v>2</v>
      </c>
      <c r="J329" s="570">
        <v>202.32</v>
      </c>
      <c r="K329" s="583">
        <v>1</v>
      </c>
      <c r="L329" s="570">
        <v>2</v>
      </c>
      <c r="M329" s="571">
        <v>202.32</v>
      </c>
    </row>
    <row r="330" spans="1:13" ht="14.4" customHeight="1" x14ac:dyDescent="0.3">
      <c r="A330" s="566" t="s">
        <v>1978</v>
      </c>
      <c r="B330" s="567" t="s">
        <v>1712</v>
      </c>
      <c r="C330" s="567" t="s">
        <v>2164</v>
      </c>
      <c r="D330" s="567" t="s">
        <v>2165</v>
      </c>
      <c r="E330" s="567" t="s">
        <v>2069</v>
      </c>
      <c r="F330" s="570"/>
      <c r="G330" s="570"/>
      <c r="H330" s="583">
        <v>0</v>
      </c>
      <c r="I330" s="570">
        <v>3</v>
      </c>
      <c r="J330" s="570">
        <v>431.13</v>
      </c>
      <c r="K330" s="583">
        <v>1</v>
      </c>
      <c r="L330" s="570">
        <v>3</v>
      </c>
      <c r="M330" s="571">
        <v>431.13</v>
      </c>
    </row>
    <row r="331" spans="1:13" ht="14.4" customHeight="1" x14ac:dyDescent="0.3">
      <c r="A331" s="566" t="s">
        <v>1978</v>
      </c>
      <c r="B331" s="567" t="s">
        <v>1712</v>
      </c>
      <c r="C331" s="567" t="s">
        <v>2068</v>
      </c>
      <c r="D331" s="567" t="s">
        <v>2067</v>
      </c>
      <c r="E331" s="567" t="s">
        <v>2069</v>
      </c>
      <c r="F331" s="570">
        <v>1</v>
      </c>
      <c r="G331" s="570">
        <v>143.71</v>
      </c>
      <c r="H331" s="583">
        <v>1</v>
      </c>
      <c r="I331" s="570"/>
      <c r="J331" s="570"/>
      <c r="K331" s="583">
        <v>0</v>
      </c>
      <c r="L331" s="570">
        <v>1</v>
      </c>
      <c r="M331" s="571">
        <v>143.71</v>
      </c>
    </row>
    <row r="332" spans="1:13" ht="14.4" customHeight="1" x14ac:dyDescent="0.3">
      <c r="A332" s="566" t="s">
        <v>1978</v>
      </c>
      <c r="B332" s="567" t="s">
        <v>1714</v>
      </c>
      <c r="C332" s="567" t="s">
        <v>2229</v>
      </c>
      <c r="D332" s="567" t="s">
        <v>2230</v>
      </c>
      <c r="E332" s="567" t="s">
        <v>582</v>
      </c>
      <c r="F332" s="570"/>
      <c r="G332" s="570"/>
      <c r="H332" s="583">
        <v>0</v>
      </c>
      <c r="I332" s="570">
        <v>1</v>
      </c>
      <c r="J332" s="570">
        <v>262.33999999999997</v>
      </c>
      <c r="K332" s="583">
        <v>1</v>
      </c>
      <c r="L332" s="570">
        <v>1</v>
      </c>
      <c r="M332" s="571">
        <v>262.33999999999997</v>
      </c>
    </row>
    <row r="333" spans="1:13" ht="14.4" customHeight="1" x14ac:dyDescent="0.3">
      <c r="A333" s="566" t="s">
        <v>1978</v>
      </c>
      <c r="B333" s="567" t="s">
        <v>1714</v>
      </c>
      <c r="C333" s="567" t="s">
        <v>1715</v>
      </c>
      <c r="D333" s="567" t="s">
        <v>1716</v>
      </c>
      <c r="E333" s="567" t="s">
        <v>582</v>
      </c>
      <c r="F333" s="570"/>
      <c r="G333" s="570"/>
      <c r="H333" s="583">
        <v>0</v>
      </c>
      <c r="I333" s="570">
        <v>4</v>
      </c>
      <c r="J333" s="570">
        <v>1049.3599999999999</v>
      </c>
      <c r="K333" s="583">
        <v>1</v>
      </c>
      <c r="L333" s="570">
        <v>4</v>
      </c>
      <c r="M333" s="571">
        <v>1049.3599999999999</v>
      </c>
    </row>
    <row r="334" spans="1:13" ht="14.4" customHeight="1" x14ac:dyDescent="0.3">
      <c r="A334" s="566" t="s">
        <v>1978</v>
      </c>
      <c r="B334" s="567" t="s">
        <v>1714</v>
      </c>
      <c r="C334" s="567" t="s">
        <v>1717</v>
      </c>
      <c r="D334" s="567" t="s">
        <v>1073</v>
      </c>
      <c r="E334" s="567" t="s">
        <v>1085</v>
      </c>
      <c r="F334" s="570"/>
      <c r="G334" s="570"/>
      <c r="H334" s="583">
        <v>0</v>
      </c>
      <c r="I334" s="570">
        <v>3</v>
      </c>
      <c r="J334" s="570">
        <v>1049.01</v>
      </c>
      <c r="K334" s="583">
        <v>1</v>
      </c>
      <c r="L334" s="570">
        <v>3</v>
      </c>
      <c r="M334" s="571">
        <v>1049.01</v>
      </c>
    </row>
    <row r="335" spans="1:13" ht="14.4" customHeight="1" x14ac:dyDescent="0.3">
      <c r="A335" s="566" t="s">
        <v>1978</v>
      </c>
      <c r="B335" s="567" t="s">
        <v>1720</v>
      </c>
      <c r="C335" s="567" t="s">
        <v>1721</v>
      </c>
      <c r="D335" s="567" t="s">
        <v>1083</v>
      </c>
      <c r="E335" s="567" t="s">
        <v>582</v>
      </c>
      <c r="F335" s="570"/>
      <c r="G335" s="570"/>
      <c r="H335" s="583">
        <v>0</v>
      </c>
      <c r="I335" s="570">
        <v>4</v>
      </c>
      <c r="J335" s="570">
        <v>1434.3600000000001</v>
      </c>
      <c r="K335" s="583">
        <v>1</v>
      </c>
      <c r="L335" s="570">
        <v>4</v>
      </c>
      <c r="M335" s="571">
        <v>1434.3600000000001</v>
      </c>
    </row>
    <row r="336" spans="1:13" ht="14.4" customHeight="1" x14ac:dyDescent="0.3">
      <c r="A336" s="566" t="s">
        <v>1978</v>
      </c>
      <c r="B336" s="567" t="s">
        <v>1723</v>
      </c>
      <c r="C336" s="567" t="s">
        <v>1724</v>
      </c>
      <c r="D336" s="567" t="s">
        <v>998</v>
      </c>
      <c r="E336" s="567" t="s">
        <v>1725</v>
      </c>
      <c r="F336" s="570"/>
      <c r="G336" s="570"/>
      <c r="H336" s="583">
        <v>0</v>
      </c>
      <c r="I336" s="570">
        <v>1</v>
      </c>
      <c r="J336" s="570">
        <v>254.43</v>
      </c>
      <c r="K336" s="583">
        <v>1</v>
      </c>
      <c r="L336" s="570">
        <v>1</v>
      </c>
      <c r="M336" s="571">
        <v>254.43</v>
      </c>
    </row>
    <row r="337" spans="1:13" ht="14.4" customHeight="1" x14ac:dyDescent="0.3">
      <c r="A337" s="566" t="s">
        <v>1979</v>
      </c>
      <c r="B337" s="567" t="s">
        <v>1625</v>
      </c>
      <c r="C337" s="567" t="s">
        <v>2074</v>
      </c>
      <c r="D337" s="567" t="s">
        <v>2075</v>
      </c>
      <c r="E337" s="567" t="s">
        <v>2076</v>
      </c>
      <c r="F337" s="570"/>
      <c r="G337" s="570"/>
      <c r="H337" s="583">
        <v>0</v>
      </c>
      <c r="I337" s="570">
        <v>2</v>
      </c>
      <c r="J337" s="570">
        <v>193.14</v>
      </c>
      <c r="K337" s="583">
        <v>1</v>
      </c>
      <c r="L337" s="570">
        <v>2</v>
      </c>
      <c r="M337" s="571">
        <v>193.14</v>
      </c>
    </row>
    <row r="338" spans="1:13" ht="14.4" customHeight="1" x14ac:dyDescent="0.3">
      <c r="A338" s="566" t="s">
        <v>1979</v>
      </c>
      <c r="B338" s="567" t="s">
        <v>1643</v>
      </c>
      <c r="C338" s="567" t="s">
        <v>2021</v>
      </c>
      <c r="D338" s="567" t="s">
        <v>588</v>
      </c>
      <c r="E338" s="567" t="s">
        <v>2022</v>
      </c>
      <c r="F338" s="570">
        <v>1</v>
      </c>
      <c r="G338" s="570">
        <v>0</v>
      </c>
      <c r="H338" s="583"/>
      <c r="I338" s="570"/>
      <c r="J338" s="570"/>
      <c r="K338" s="583"/>
      <c r="L338" s="570">
        <v>1</v>
      </c>
      <c r="M338" s="571">
        <v>0</v>
      </c>
    </row>
    <row r="339" spans="1:13" ht="14.4" customHeight="1" x14ac:dyDescent="0.3">
      <c r="A339" s="566" t="s">
        <v>1979</v>
      </c>
      <c r="B339" s="567" t="s">
        <v>1649</v>
      </c>
      <c r="C339" s="567" t="s">
        <v>1651</v>
      </c>
      <c r="D339" s="567" t="s">
        <v>995</v>
      </c>
      <c r="E339" s="567" t="s">
        <v>1652</v>
      </c>
      <c r="F339" s="570"/>
      <c r="G339" s="570"/>
      <c r="H339" s="583">
        <v>0</v>
      </c>
      <c r="I339" s="570">
        <v>1</v>
      </c>
      <c r="J339" s="570">
        <v>121.16</v>
      </c>
      <c r="K339" s="583">
        <v>1</v>
      </c>
      <c r="L339" s="570">
        <v>1</v>
      </c>
      <c r="M339" s="571">
        <v>121.16</v>
      </c>
    </row>
    <row r="340" spans="1:13" ht="14.4" customHeight="1" x14ac:dyDescent="0.3">
      <c r="A340" s="566" t="s">
        <v>1979</v>
      </c>
      <c r="B340" s="567" t="s">
        <v>1659</v>
      </c>
      <c r="C340" s="567" t="s">
        <v>2216</v>
      </c>
      <c r="D340" s="567" t="s">
        <v>571</v>
      </c>
      <c r="E340" s="567" t="s">
        <v>2018</v>
      </c>
      <c r="F340" s="570">
        <v>1</v>
      </c>
      <c r="G340" s="570">
        <v>0</v>
      </c>
      <c r="H340" s="583"/>
      <c r="I340" s="570"/>
      <c r="J340" s="570"/>
      <c r="K340" s="583"/>
      <c r="L340" s="570">
        <v>1</v>
      </c>
      <c r="M340" s="571">
        <v>0</v>
      </c>
    </row>
    <row r="341" spans="1:13" ht="14.4" customHeight="1" x14ac:dyDescent="0.3">
      <c r="A341" s="566" t="s">
        <v>1979</v>
      </c>
      <c r="B341" s="567" t="s">
        <v>1669</v>
      </c>
      <c r="C341" s="567" t="s">
        <v>1671</v>
      </c>
      <c r="D341" s="567" t="s">
        <v>1672</v>
      </c>
      <c r="E341" s="567" t="s">
        <v>1673</v>
      </c>
      <c r="F341" s="570">
        <v>3</v>
      </c>
      <c r="G341" s="570">
        <v>94.289999999999992</v>
      </c>
      <c r="H341" s="583">
        <v>1</v>
      </c>
      <c r="I341" s="570"/>
      <c r="J341" s="570"/>
      <c r="K341" s="583">
        <v>0</v>
      </c>
      <c r="L341" s="570">
        <v>3</v>
      </c>
      <c r="M341" s="571">
        <v>94.289999999999992</v>
      </c>
    </row>
    <row r="342" spans="1:13" ht="14.4" customHeight="1" x14ac:dyDescent="0.3">
      <c r="A342" s="566" t="s">
        <v>1979</v>
      </c>
      <c r="B342" s="567" t="s">
        <v>1669</v>
      </c>
      <c r="C342" s="567" t="s">
        <v>2618</v>
      </c>
      <c r="D342" s="567" t="s">
        <v>2619</v>
      </c>
      <c r="E342" s="567" t="s">
        <v>1087</v>
      </c>
      <c r="F342" s="570">
        <v>2</v>
      </c>
      <c r="G342" s="570">
        <v>120.04</v>
      </c>
      <c r="H342" s="583">
        <v>1</v>
      </c>
      <c r="I342" s="570"/>
      <c r="J342" s="570"/>
      <c r="K342" s="583">
        <v>0</v>
      </c>
      <c r="L342" s="570">
        <v>2</v>
      </c>
      <c r="M342" s="571">
        <v>120.04</v>
      </c>
    </row>
    <row r="343" spans="1:13" ht="14.4" customHeight="1" x14ac:dyDescent="0.3">
      <c r="A343" s="566" t="s">
        <v>1979</v>
      </c>
      <c r="B343" s="567" t="s">
        <v>1675</v>
      </c>
      <c r="C343" s="567" t="s">
        <v>2272</v>
      </c>
      <c r="D343" s="567" t="s">
        <v>2273</v>
      </c>
      <c r="E343" s="567" t="s">
        <v>2274</v>
      </c>
      <c r="F343" s="570">
        <v>1</v>
      </c>
      <c r="G343" s="570">
        <v>25.07</v>
      </c>
      <c r="H343" s="583">
        <v>1</v>
      </c>
      <c r="I343" s="570"/>
      <c r="J343" s="570"/>
      <c r="K343" s="583">
        <v>0</v>
      </c>
      <c r="L343" s="570">
        <v>1</v>
      </c>
      <c r="M343" s="571">
        <v>25.07</v>
      </c>
    </row>
    <row r="344" spans="1:13" ht="14.4" customHeight="1" x14ac:dyDescent="0.3">
      <c r="A344" s="566" t="s">
        <v>1979</v>
      </c>
      <c r="B344" s="567" t="s">
        <v>1677</v>
      </c>
      <c r="C344" s="567" t="s">
        <v>1679</v>
      </c>
      <c r="D344" s="567" t="s">
        <v>1094</v>
      </c>
      <c r="E344" s="567" t="s">
        <v>568</v>
      </c>
      <c r="F344" s="570"/>
      <c r="G344" s="570"/>
      <c r="H344" s="583">
        <v>0</v>
      </c>
      <c r="I344" s="570">
        <v>1</v>
      </c>
      <c r="J344" s="570">
        <v>60.92</v>
      </c>
      <c r="K344" s="583">
        <v>1</v>
      </c>
      <c r="L344" s="570">
        <v>1</v>
      </c>
      <c r="M344" s="571">
        <v>60.92</v>
      </c>
    </row>
    <row r="345" spans="1:13" ht="14.4" customHeight="1" x14ac:dyDescent="0.3">
      <c r="A345" s="566" t="s">
        <v>1979</v>
      </c>
      <c r="B345" s="567" t="s">
        <v>1687</v>
      </c>
      <c r="C345" s="567" t="s">
        <v>1692</v>
      </c>
      <c r="D345" s="567" t="s">
        <v>1103</v>
      </c>
      <c r="E345" s="567" t="s">
        <v>1104</v>
      </c>
      <c r="F345" s="570"/>
      <c r="G345" s="570"/>
      <c r="H345" s="583">
        <v>0</v>
      </c>
      <c r="I345" s="570">
        <v>1</v>
      </c>
      <c r="J345" s="570">
        <v>101.16</v>
      </c>
      <c r="K345" s="583">
        <v>1</v>
      </c>
      <c r="L345" s="570">
        <v>1</v>
      </c>
      <c r="M345" s="571">
        <v>101.16</v>
      </c>
    </row>
    <row r="346" spans="1:13" ht="14.4" customHeight="1" x14ac:dyDescent="0.3">
      <c r="A346" s="566" t="s">
        <v>1979</v>
      </c>
      <c r="B346" s="567" t="s">
        <v>1693</v>
      </c>
      <c r="C346" s="567" t="s">
        <v>1699</v>
      </c>
      <c r="D346" s="567" t="s">
        <v>985</v>
      </c>
      <c r="E346" s="567" t="s">
        <v>986</v>
      </c>
      <c r="F346" s="570"/>
      <c r="G346" s="570"/>
      <c r="H346" s="583">
        <v>0</v>
      </c>
      <c r="I346" s="570">
        <v>2</v>
      </c>
      <c r="J346" s="570">
        <v>75.92</v>
      </c>
      <c r="K346" s="583">
        <v>1</v>
      </c>
      <c r="L346" s="570">
        <v>2</v>
      </c>
      <c r="M346" s="571">
        <v>75.92</v>
      </c>
    </row>
    <row r="347" spans="1:13" ht="14.4" customHeight="1" x14ac:dyDescent="0.3">
      <c r="A347" s="566" t="s">
        <v>1979</v>
      </c>
      <c r="B347" s="567" t="s">
        <v>1693</v>
      </c>
      <c r="C347" s="567" t="s">
        <v>1700</v>
      </c>
      <c r="D347" s="567" t="s">
        <v>987</v>
      </c>
      <c r="E347" s="567" t="s">
        <v>988</v>
      </c>
      <c r="F347" s="570"/>
      <c r="G347" s="570"/>
      <c r="H347" s="583">
        <v>0</v>
      </c>
      <c r="I347" s="570">
        <v>1</v>
      </c>
      <c r="J347" s="570">
        <v>50.58</v>
      </c>
      <c r="K347" s="583">
        <v>1</v>
      </c>
      <c r="L347" s="570">
        <v>1</v>
      </c>
      <c r="M347" s="571">
        <v>50.58</v>
      </c>
    </row>
    <row r="348" spans="1:13" ht="14.4" customHeight="1" x14ac:dyDescent="0.3">
      <c r="A348" s="566" t="s">
        <v>1979</v>
      </c>
      <c r="B348" s="567" t="s">
        <v>1693</v>
      </c>
      <c r="C348" s="567" t="s">
        <v>2803</v>
      </c>
      <c r="D348" s="567" t="s">
        <v>1702</v>
      </c>
      <c r="E348" s="567" t="s">
        <v>1095</v>
      </c>
      <c r="F348" s="570">
        <v>1</v>
      </c>
      <c r="G348" s="570">
        <v>337.17</v>
      </c>
      <c r="H348" s="583">
        <v>1</v>
      </c>
      <c r="I348" s="570"/>
      <c r="J348" s="570"/>
      <c r="K348" s="583">
        <v>0</v>
      </c>
      <c r="L348" s="570">
        <v>1</v>
      </c>
      <c r="M348" s="571">
        <v>337.17</v>
      </c>
    </row>
    <row r="349" spans="1:13" ht="14.4" customHeight="1" x14ac:dyDescent="0.3">
      <c r="A349" s="566" t="s">
        <v>1979</v>
      </c>
      <c r="B349" s="567" t="s">
        <v>1714</v>
      </c>
      <c r="C349" s="567" t="s">
        <v>1717</v>
      </c>
      <c r="D349" s="567" t="s">
        <v>1073</v>
      </c>
      <c r="E349" s="567" t="s">
        <v>1085</v>
      </c>
      <c r="F349" s="570"/>
      <c r="G349" s="570"/>
      <c r="H349" s="583">
        <v>0</v>
      </c>
      <c r="I349" s="570">
        <v>1</v>
      </c>
      <c r="J349" s="570">
        <v>367.41</v>
      </c>
      <c r="K349" s="583">
        <v>1</v>
      </c>
      <c r="L349" s="570">
        <v>1</v>
      </c>
      <c r="M349" s="571">
        <v>367.41</v>
      </c>
    </row>
    <row r="350" spans="1:13" ht="14.4" customHeight="1" x14ac:dyDescent="0.3">
      <c r="A350" s="566" t="s">
        <v>1979</v>
      </c>
      <c r="B350" s="567" t="s">
        <v>1733</v>
      </c>
      <c r="C350" s="567" t="s">
        <v>1734</v>
      </c>
      <c r="D350" s="567" t="s">
        <v>1035</v>
      </c>
      <c r="E350" s="567" t="s">
        <v>1735</v>
      </c>
      <c r="F350" s="570"/>
      <c r="G350" s="570"/>
      <c r="H350" s="583">
        <v>0</v>
      </c>
      <c r="I350" s="570">
        <v>1</v>
      </c>
      <c r="J350" s="570">
        <v>50.57</v>
      </c>
      <c r="K350" s="583">
        <v>1</v>
      </c>
      <c r="L350" s="570">
        <v>1</v>
      </c>
      <c r="M350" s="571">
        <v>50.57</v>
      </c>
    </row>
    <row r="351" spans="1:13" ht="14.4" customHeight="1" x14ac:dyDescent="0.3">
      <c r="A351" s="566" t="s">
        <v>1980</v>
      </c>
      <c r="B351" s="567" t="s">
        <v>1590</v>
      </c>
      <c r="C351" s="567" t="s">
        <v>1591</v>
      </c>
      <c r="D351" s="567" t="s">
        <v>1592</v>
      </c>
      <c r="E351" s="567" t="s">
        <v>1593</v>
      </c>
      <c r="F351" s="570"/>
      <c r="G351" s="570"/>
      <c r="H351" s="583">
        <v>0</v>
      </c>
      <c r="I351" s="570">
        <v>1</v>
      </c>
      <c r="J351" s="570">
        <v>190.48</v>
      </c>
      <c r="K351" s="583">
        <v>1</v>
      </c>
      <c r="L351" s="570">
        <v>1</v>
      </c>
      <c r="M351" s="571">
        <v>190.48</v>
      </c>
    </row>
    <row r="352" spans="1:13" ht="14.4" customHeight="1" x14ac:dyDescent="0.3">
      <c r="A352" s="566" t="s">
        <v>1980</v>
      </c>
      <c r="B352" s="567" t="s">
        <v>1613</v>
      </c>
      <c r="C352" s="567" t="s">
        <v>2247</v>
      </c>
      <c r="D352" s="567" t="s">
        <v>703</v>
      </c>
      <c r="E352" s="567" t="s">
        <v>2248</v>
      </c>
      <c r="F352" s="570">
        <v>1</v>
      </c>
      <c r="G352" s="570">
        <v>0</v>
      </c>
      <c r="H352" s="583"/>
      <c r="I352" s="570"/>
      <c r="J352" s="570"/>
      <c r="K352" s="583"/>
      <c r="L352" s="570">
        <v>1</v>
      </c>
      <c r="M352" s="571">
        <v>0</v>
      </c>
    </row>
    <row r="353" spans="1:13" ht="14.4" customHeight="1" x14ac:dyDescent="0.3">
      <c r="A353" s="566" t="s">
        <v>1980</v>
      </c>
      <c r="B353" s="567" t="s">
        <v>1625</v>
      </c>
      <c r="C353" s="567" t="s">
        <v>2212</v>
      </c>
      <c r="D353" s="567" t="s">
        <v>2213</v>
      </c>
      <c r="E353" s="567" t="s">
        <v>1095</v>
      </c>
      <c r="F353" s="570">
        <v>1</v>
      </c>
      <c r="G353" s="570">
        <v>193.14</v>
      </c>
      <c r="H353" s="583">
        <v>1</v>
      </c>
      <c r="I353" s="570"/>
      <c r="J353" s="570"/>
      <c r="K353" s="583">
        <v>0</v>
      </c>
      <c r="L353" s="570">
        <v>1</v>
      </c>
      <c r="M353" s="571">
        <v>193.14</v>
      </c>
    </row>
    <row r="354" spans="1:13" ht="14.4" customHeight="1" x14ac:dyDescent="0.3">
      <c r="A354" s="566" t="s">
        <v>1980</v>
      </c>
      <c r="B354" s="567" t="s">
        <v>1643</v>
      </c>
      <c r="C354" s="567" t="s">
        <v>2021</v>
      </c>
      <c r="D354" s="567" t="s">
        <v>588</v>
      </c>
      <c r="E354" s="567" t="s">
        <v>2022</v>
      </c>
      <c r="F354" s="570">
        <v>1</v>
      </c>
      <c r="G354" s="570">
        <v>0</v>
      </c>
      <c r="H354" s="583"/>
      <c r="I354" s="570"/>
      <c r="J354" s="570"/>
      <c r="K354" s="583"/>
      <c r="L354" s="570">
        <v>1</v>
      </c>
      <c r="M354" s="571">
        <v>0</v>
      </c>
    </row>
    <row r="355" spans="1:13" ht="14.4" customHeight="1" x14ac:dyDescent="0.3">
      <c r="A355" s="566" t="s">
        <v>1980</v>
      </c>
      <c r="B355" s="567" t="s">
        <v>1643</v>
      </c>
      <c r="C355" s="567" t="s">
        <v>2023</v>
      </c>
      <c r="D355" s="567" t="s">
        <v>588</v>
      </c>
      <c r="E355" s="567" t="s">
        <v>2024</v>
      </c>
      <c r="F355" s="570">
        <v>1</v>
      </c>
      <c r="G355" s="570">
        <v>0</v>
      </c>
      <c r="H355" s="583"/>
      <c r="I355" s="570"/>
      <c r="J355" s="570"/>
      <c r="K355" s="583"/>
      <c r="L355" s="570">
        <v>1</v>
      </c>
      <c r="M355" s="571">
        <v>0</v>
      </c>
    </row>
    <row r="356" spans="1:13" ht="14.4" customHeight="1" x14ac:dyDescent="0.3">
      <c r="A356" s="566" t="s">
        <v>1980</v>
      </c>
      <c r="B356" s="567" t="s">
        <v>1643</v>
      </c>
      <c r="C356" s="567" t="s">
        <v>1645</v>
      </c>
      <c r="D356" s="567" t="s">
        <v>1101</v>
      </c>
      <c r="E356" s="567" t="s">
        <v>1102</v>
      </c>
      <c r="F356" s="570"/>
      <c r="G356" s="570"/>
      <c r="H356" s="583">
        <v>0</v>
      </c>
      <c r="I356" s="570">
        <v>3</v>
      </c>
      <c r="J356" s="570">
        <v>1244.5500000000002</v>
      </c>
      <c r="K356" s="583">
        <v>1</v>
      </c>
      <c r="L356" s="570">
        <v>3</v>
      </c>
      <c r="M356" s="571">
        <v>1244.5500000000002</v>
      </c>
    </row>
    <row r="357" spans="1:13" ht="14.4" customHeight="1" x14ac:dyDescent="0.3">
      <c r="A357" s="566" t="s">
        <v>1980</v>
      </c>
      <c r="B357" s="567" t="s">
        <v>1649</v>
      </c>
      <c r="C357" s="567" t="s">
        <v>1651</v>
      </c>
      <c r="D357" s="567" t="s">
        <v>995</v>
      </c>
      <c r="E357" s="567" t="s">
        <v>1652</v>
      </c>
      <c r="F357" s="570"/>
      <c r="G357" s="570"/>
      <c r="H357" s="583">
        <v>0</v>
      </c>
      <c r="I357" s="570">
        <v>3</v>
      </c>
      <c r="J357" s="570">
        <v>363.48</v>
      </c>
      <c r="K357" s="583">
        <v>1</v>
      </c>
      <c r="L357" s="570">
        <v>3</v>
      </c>
      <c r="M357" s="571">
        <v>363.48</v>
      </c>
    </row>
    <row r="358" spans="1:13" ht="14.4" customHeight="1" x14ac:dyDescent="0.3">
      <c r="A358" s="566" t="s">
        <v>1980</v>
      </c>
      <c r="B358" s="567" t="s">
        <v>1659</v>
      </c>
      <c r="C358" s="567" t="s">
        <v>2216</v>
      </c>
      <c r="D358" s="567" t="s">
        <v>571</v>
      </c>
      <c r="E358" s="567" t="s">
        <v>2018</v>
      </c>
      <c r="F358" s="570">
        <v>1</v>
      </c>
      <c r="G358" s="570">
        <v>0</v>
      </c>
      <c r="H358" s="583"/>
      <c r="I358" s="570"/>
      <c r="J358" s="570"/>
      <c r="K358" s="583"/>
      <c r="L358" s="570">
        <v>1</v>
      </c>
      <c r="M358" s="571">
        <v>0</v>
      </c>
    </row>
    <row r="359" spans="1:13" ht="14.4" customHeight="1" x14ac:dyDescent="0.3">
      <c r="A359" s="566" t="s">
        <v>1980</v>
      </c>
      <c r="B359" s="567" t="s">
        <v>1663</v>
      </c>
      <c r="C359" s="567" t="s">
        <v>2734</v>
      </c>
      <c r="D359" s="567" t="s">
        <v>2735</v>
      </c>
      <c r="E359" s="567" t="s">
        <v>2736</v>
      </c>
      <c r="F359" s="570">
        <v>1</v>
      </c>
      <c r="G359" s="570">
        <v>200.07</v>
      </c>
      <c r="H359" s="583">
        <v>1</v>
      </c>
      <c r="I359" s="570"/>
      <c r="J359" s="570"/>
      <c r="K359" s="583">
        <v>0</v>
      </c>
      <c r="L359" s="570">
        <v>1</v>
      </c>
      <c r="M359" s="571">
        <v>200.07</v>
      </c>
    </row>
    <row r="360" spans="1:13" ht="14.4" customHeight="1" x14ac:dyDescent="0.3">
      <c r="A360" s="566" t="s">
        <v>1980</v>
      </c>
      <c r="B360" s="567" t="s">
        <v>1669</v>
      </c>
      <c r="C360" s="567" t="s">
        <v>1671</v>
      </c>
      <c r="D360" s="567" t="s">
        <v>1672</v>
      </c>
      <c r="E360" s="567" t="s">
        <v>1673</v>
      </c>
      <c r="F360" s="570">
        <v>1</v>
      </c>
      <c r="G360" s="570">
        <v>31.43</v>
      </c>
      <c r="H360" s="583">
        <v>1</v>
      </c>
      <c r="I360" s="570"/>
      <c r="J360" s="570"/>
      <c r="K360" s="583">
        <v>0</v>
      </c>
      <c r="L360" s="570">
        <v>1</v>
      </c>
      <c r="M360" s="571">
        <v>31.43</v>
      </c>
    </row>
    <row r="361" spans="1:13" ht="14.4" customHeight="1" x14ac:dyDescent="0.3">
      <c r="A361" s="566" t="s">
        <v>1980</v>
      </c>
      <c r="B361" s="567" t="s">
        <v>1669</v>
      </c>
      <c r="C361" s="567" t="s">
        <v>1674</v>
      </c>
      <c r="D361" s="567" t="s">
        <v>1038</v>
      </c>
      <c r="E361" s="567" t="s">
        <v>551</v>
      </c>
      <c r="F361" s="570"/>
      <c r="G361" s="570"/>
      <c r="H361" s="583">
        <v>0</v>
      </c>
      <c r="I361" s="570">
        <v>2</v>
      </c>
      <c r="J361" s="570">
        <v>89.78</v>
      </c>
      <c r="K361" s="583">
        <v>1</v>
      </c>
      <c r="L361" s="570">
        <v>2</v>
      </c>
      <c r="M361" s="571">
        <v>89.78</v>
      </c>
    </row>
    <row r="362" spans="1:13" ht="14.4" customHeight="1" x14ac:dyDescent="0.3">
      <c r="A362" s="566" t="s">
        <v>1980</v>
      </c>
      <c r="B362" s="567" t="s">
        <v>1677</v>
      </c>
      <c r="C362" s="567" t="s">
        <v>2228</v>
      </c>
      <c r="D362" s="567" t="s">
        <v>1098</v>
      </c>
      <c r="E362" s="567" t="s">
        <v>1001</v>
      </c>
      <c r="F362" s="570"/>
      <c r="G362" s="570"/>
      <c r="H362" s="583">
        <v>0</v>
      </c>
      <c r="I362" s="570">
        <v>1</v>
      </c>
      <c r="J362" s="570">
        <v>81.209999999999994</v>
      </c>
      <c r="K362" s="583">
        <v>1</v>
      </c>
      <c r="L362" s="570">
        <v>1</v>
      </c>
      <c r="M362" s="571">
        <v>81.209999999999994</v>
      </c>
    </row>
    <row r="363" spans="1:13" ht="14.4" customHeight="1" x14ac:dyDescent="0.3">
      <c r="A363" s="566" t="s">
        <v>1980</v>
      </c>
      <c r="B363" s="567" t="s">
        <v>1687</v>
      </c>
      <c r="C363" s="567" t="s">
        <v>1688</v>
      </c>
      <c r="D363" s="567" t="s">
        <v>575</v>
      </c>
      <c r="E363" s="567" t="s">
        <v>551</v>
      </c>
      <c r="F363" s="570">
        <v>1</v>
      </c>
      <c r="G363" s="570">
        <v>101.15</v>
      </c>
      <c r="H363" s="583">
        <v>1</v>
      </c>
      <c r="I363" s="570"/>
      <c r="J363" s="570"/>
      <c r="K363" s="583">
        <v>0</v>
      </c>
      <c r="L363" s="570">
        <v>1</v>
      </c>
      <c r="M363" s="571">
        <v>101.15</v>
      </c>
    </row>
    <row r="364" spans="1:13" ht="14.4" customHeight="1" x14ac:dyDescent="0.3">
      <c r="A364" s="566" t="s">
        <v>1980</v>
      </c>
      <c r="B364" s="567" t="s">
        <v>1687</v>
      </c>
      <c r="C364" s="567" t="s">
        <v>1689</v>
      </c>
      <c r="D364" s="567" t="s">
        <v>575</v>
      </c>
      <c r="E364" s="567" t="s">
        <v>580</v>
      </c>
      <c r="F364" s="570">
        <v>1</v>
      </c>
      <c r="G364" s="570">
        <v>303.45999999999998</v>
      </c>
      <c r="H364" s="583">
        <v>1</v>
      </c>
      <c r="I364" s="570"/>
      <c r="J364" s="570"/>
      <c r="K364" s="583">
        <v>0</v>
      </c>
      <c r="L364" s="570">
        <v>1</v>
      </c>
      <c r="M364" s="571">
        <v>303.45999999999998</v>
      </c>
    </row>
    <row r="365" spans="1:13" ht="14.4" customHeight="1" x14ac:dyDescent="0.3">
      <c r="A365" s="566" t="s">
        <v>1980</v>
      </c>
      <c r="B365" s="567" t="s">
        <v>1708</v>
      </c>
      <c r="C365" s="567" t="s">
        <v>2052</v>
      </c>
      <c r="D365" s="567" t="s">
        <v>2053</v>
      </c>
      <c r="E365" s="567" t="s">
        <v>2054</v>
      </c>
      <c r="F365" s="570">
        <v>1</v>
      </c>
      <c r="G365" s="570">
        <v>0</v>
      </c>
      <c r="H365" s="583"/>
      <c r="I365" s="570"/>
      <c r="J365" s="570"/>
      <c r="K365" s="583"/>
      <c r="L365" s="570">
        <v>1</v>
      </c>
      <c r="M365" s="571">
        <v>0</v>
      </c>
    </row>
    <row r="366" spans="1:13" ht="14.4" customHeight="1" x14ac:dyDescent="0.3">
      <c r="A366" s="566" t="s">
        <v>1980</v>
      </c>
      <c r="B366" s="567" t="s">
        <v>1712</v>
      </c>
      <c r="C366" s="567" t="s">
        <v>2294</v>
      </c>
      <c r="D366" s="567" t="s">
        <v>2295</v>
      </c>
      <c r="E366" s="567" t="s">
        <v>2296</v>
      </c>
      <c r="F366" s="570">
        <v>1</v>
      </c>
      <c r="G366" s="570">
        <v>100.63</v>
      </c>
      <c r="H366" s="583">
        <v>1</v>
      </c>
      <c r="I366" s="570"/>
      <c r="J366" s="570"/>
      <c r="K366" s="583">
        <v>0</v>
      </c>
      <c r="L366" s="570">
        <v>1</v>
      </c>
      <c r="M366" s="571">
        <v>100.63</v>
      </c>
    </row>
    <row r="367" spans="1:13" ht="14.4" customHeight="1" x14ac:dyDescent="0.3">
      <c r="A367" s="566" t="s">
        <v>1980</v>
      </c>
      <c r="B367" s="567" t="s">
        <v>1720</v>
      </c>
      <c r="C367" s="567" t="s">
        <v>2291</v>
      </c>
      <c r="D367" s="567" t="s">
        <v>2292</v>
      </c>
      <c r="E367" s="567" t="s">
        <v>1087</v>
      </c>
      <c r="F367" s="570"/>
      <c r="G367" s="570"/>
      <c r="H367" s="583">
        <v>0</v>
      </c>
      <c r="I367" s="570">
        <v>10</v>
      </c>
      <c r="J367" s="570">
        <v>2624.1000000000004</v>
      </c>
      <c r="K367" s="583">
        <v>1</v>
      </c>
      <c r="L367" s="570">
        <v>10</v>
      </c>
      <c r="M367" s="571">
        <v>2624.1000000000004</v>
      </c>
    </row>
    <row r="368" spans="1:13" ht="14.4" customHeight="1" x14ac:dyDescent="0.3">
      <c r="A368" s="566" t="s">
        <v>1980</v>
      </c>
      <c r="B368" s="567" t="s">
        <v>1720</v>
      </c>
      <c r="C368" s="567" t="s">
        <v>2810</v>
      </c>
      <c r="D368" s="567" t="s">
        <v>2292</v>
      </c>
      <c r="E368" s="567" t="s">
        <v>579</v>
      </c>
      <c r="F368" s="570"/>
      <c r="G368" s="570"/>
      <c r="H368" s="583">
        <v>0</v>
      </c>
      <c r="I368" s="570">
        <v>1</v>
      </c>
      <c r="J368" s="570">
        <v>716.43</v>
      </c>
      <c r="K368" s="583">
        <v>1</v>
      </c>
      <c r="L368" s="570">
        <v>1</v>
      </c>
      <c r="M368" s="571">
        <v>716.43</v>
      </c>
    </row>
    <row r="369" spans="1:13" ht="14.4" customHeight="1" x14ac:dyDescent="0.3">
      <c r="A369" s="566" t="s">
        <v>1980</v>
      </c>
      <c r="B369" s="567" t="s">
        <v>1720</v>
      </c>
      <c r="C369" s="567" t="s">
        <v>1721</v>
      </c>
      <c r="D369" s="567" t="s">
        <v>1083</v>
      </c>
      <c r="E369" s="567" t="s">
        <v>582</v>
      </c>
      <c r="F369" s="570"/>
      <c r="G369" s="570"/>
      <c r="H369" s="583">
        <v>0</v>
      </c>
      <c r="I369" s="570">
        <v>1</v>
      </c>
      <c r="J369" s="570">
        <v>349.77</v>
      </c>
      <c r="K369" s="583">
        <v>1</v>
      </c>
      <c r="L369" s="570">
        <v>1</v>
      </c>
      <c r="M369" s="571">
        <v>349.77</v>
      </c>
    </row>
    <row r="370" spans="1:13" ht="14.4" customHeight="1" x14ac:dyDescent="0.3">
      <c r="A370" s="566" t="s">
        <v>1980</v>
      </c>
      <c r="B370" s="567" t="s">
        <v>1720</v>
      </c>
      <c r="C370" s="567" t="s">
        <v>1722</v>
      </c>
      <c r="D370" s="567" t="s">
        <v>1084</v>
      </c>
      <c r="E370" s="567" t="s">
        <v>1085</v>
      </c>
      <c r="F370" s="570"/>
      <c r="G370" s="570"/>
      <c r="H370" s="583">
        <v>0</v>
      </c>
      <c r="I370" s="570">
        <v>1</v>
      </c>
      <c r="J370" s="570">
        <v>466.46</v>
      </c>
      <c r="K370" s="583">
        <v>1</v>
      </c>
      <c r="L370" s="570">
        <v>1</v>
      </c>
      <c r="M370" s="571">
        <v>466.46</v>
      </c>
    </row>
    <row r="371" spans="1:13" ht="14.4" customHeight="1" x14ac:dyDescent="0.3">
      <c r="A371" s="566" t="s">
        <v>1980</v>
      </c>
      <c r="B371" s="567" t="s">
        <v>1720</v>
      </c>
      <c r="C371" s="567" t="s">
        <v>2293</v>
      </c>
      <c r="D371" s="567" t="s">
        <v>2061</v>
      </c>
      <c r="E371" s="567" t="s">
        <v>582</v>
      </c>
      <c r="F371" s="570">
        <v>1</v>
      </c>
      <c r="G371" s="570">
        <v>0</v>
      </c>
      <c r="H371" s="583"/>
      <c r="I371" s="570"/>
      <c r="J371" s="570"/>
      <c r="K371" s="583"/>
      <c r="L371" s="570">
        <v>1</v>
      </c>
      <c r="M371" s="571">
        <v>0</v>
      </c>
    </row>
    <row r="372" spans="1:13" ht="14.4" customHeight="1" x14ac:dyDescent="0.3">
      <c r="A372" s="566" t="s">
        <v>1980</v>
      </c>
      <c r="B372" s="567" t="s">
        <v>1771</v>
      </c>
      <c r="C372" s="567" t="s">
        <v>2942</v>
      </c>
      <c r="D372" s="567" t="s">
        <v>2943</v>
      </c>
      <c r="E372" s="567" t="s">
        <v>2944</v>
      </c>
      <c r="F372" s="570"/>
      <c r="G372" s="570"/>
      <c r="H372" s="583">
        <v>0</v>
      </c>
      <c r="I372" s="570">
        <v>2</v>
      </c>
      <c r="J372" s="570">
        <v>799.84</v>
      </c>
      <c r="K372" s="583">
        <v>1</v>
      </c>
      <c r="L372" s="570">
        <v>2</v>
      </c>
      <c r="M372" s="571">
        <v>799.84</v>
      </c>
    </row>
    <row r="373" spans="1:13" ht="14.4" customHeight="1" x14ac:dyDescent="0.3">
      <c r="A373" s="566" t="s">
        <v>1980</v>
      </c>
      <c r="B373" s="567" t="s">
        <v>1779</v>
      </c>
      <c r="C373" s="567" t="s">
        <v>2931</v>
      </c>
      <c r="D373" s="567" t="s">
        <v>2932</v>
      </c>
      <c r="E373" s="567" t="s">
        <v>1785</v>
      </c>
      <c r="F373" s="570"/>
      <c r="G373" s="570"/>
      <c r="H373" s="583">
        <v>0</v>
      </c>
      <c r="I373" s="570">
        <v>1</v>
      </c>
      <c r="J373" s="570">
        <v>52.4</v>
      </c>
      <c r="K373" s="583">
        <v>1</v>
      </c>
      <c r="L373" s="570">
        <v>1</v>
      </c>
      <c r="M373" s="571">
        <v>52.4</v>
      </c>
    </row>
    <row r="374" spans="1:13" ht="14.4" customHeight="1" x14ac:dyDescent="0.3">
      <c r="A374" s="566" t="s">
        <v>1980</v>
      </c>
      <c r="B374" s="567" t="s">
        <v>3110</v>
      </c>
      <c r="C374" s="567" t="s">
        <v>2298</v>
      </c>
      <c r="D374" s="567" t="s">
        <v>2299</v>
      </c>
      <c r="E374" s="567" t="s">
        <v>2300</v>
      </c>
      <c r="F374" s="570"/>
      <c r="G374" s="570"/>
      <c r="H374" s="583">
        <v>0</v>
      </c>
      <c r="I374" s="570">
        <v>1</v>
      </c>
      <c r="J374" s="570">
        <v>49.12</v>
      </c>
      <c r="K374" s="583">
        <v>1</v>
      </c>
      <c r="L374" s="570">
        <v>1</v>
      </c>
      <c r="M374" s="571">
        <v>49.12</v>
      </c>
    </row>
    <row r="375" spans="1:13" ht="14.4" customHeight="1" x14ac:dyDescent="0.3">
      <c r="A375" s="566" t="s">
        <v>1981</v>
      </c>
      <c r="B375" s="567" t="s">
        <v>1577</v>
      </c>
      <c r="C375" s="567" t="s">
        <v>1578</v>
      </c>
      <c r="D375" s="567" t="s">
        <v>715</v>
      </c>
      <c r="E375" s="567" t="s">
        <v>716</v>
      </c>
      <c r="F375" s="570"/>
      <c r="G375" s="570"/>
      <c r="H375" s="583">
        <v>0</v>
      </c>
      <c r="I375" s="570">
        <v>3</v>
      </c>
      <c r="J375" s="570">
        <v>1836.78</v>
      </c>
      <c r="K375" s="583">
        <v>1</v>
      </c>
      <c r="L375" s="570">
        <v>3</v>
      </c>
      <c r="M375" s="571">
        <v>1836.78</v>
      </c>
    </row>
    <row r="376" spans="1:13" ht="14.4" customHeight="1" x14ac:dyDescent="0.3">
      <c r="A376" s="566" t="s">
        <v>1981</v>
      </c>
      <c r="B376" s="567" t="s">
        <v>1590</v>
      </c>
      <c r="C376" s="567" t="s">
        <v>1591</v>
      </c>
      <c r="D376" s="567" t="s">
        <v>1592</v>
      </c>
      <c r="E376" s="567" t="s">
        <v>1593</v>
      </c>
      <c r="F376" s="570"/>
      <c r="G376" s="570"/>
      <c r="H376" s="583">
        <v>0</v>
      </c>
      <c r="I376" s="570">
        <v>17</v>
      </c>
      <c r="J376" s="570">
        <v>3238.16</v>
      </c>
      <c r="K376" s="583">
        <v>1</v>
      </c>
      <c r="L376" s="570">
        <v>17</v>
      </c>
      <c r="M376" s="571">
        <v>3238.16</v>
      </c>
    </row>
    <row r="377" spans="1:13" ht="14.4" customHeight="1" x14ac:dyDescent="0.3">
      <c r="A377" s="566" t="s">
        <v>1981</v>
      </c>
      <c r="B377" s="567" t="s">
        <v>1613</v>
      </c>
      <c r="C377" s="567" t="s">
        <v>3019</v>
      </c>
      <c r="D377" s="567" t="s">
        <v>3020</v>
      </c>
      <c r="E377" s="567" t="s">
        <v>3021</v>
      </c>
      <c r="F377" s="570">
        <v>1</v>
      </c>
      <c r="G377" s="570">
        <v>0</v>
      </c>
      <c r="H377" s="583"/>
      <c r="I377" s="570"/>
      <c r="J377" s="570"/>
      <c r="K377" s="583"/>
      <c r="L377" s="570">
        <v>1</v>
      </c>
      <c r="M377" s="571">
        <v>0</v>
      </c>
    </row>
    <row r="378" spans="1:13" ht="14.4" customHeight="1" x14ac:dyDescent="0.3">
      <c r="A378" s="566" t="s">
        <v>1981</v>
      </c>
      <c r="B378" s="567" t="s">
        <v>1625</v>
      </c>
      <c r="C378" s="567" t="s">
        <v>3074</v>
      </c>
      <c r="D378" s="567" t="s">
        <v>1065</v>
      </c>
      <c r="E378" s="567" t="s">
        <v>587</v>
      </c>
      <c r="F378" s="570"/>
      <c r="G378" s="570"/>
      <c r="H378" s="583">
        <v>0</v>
      </c>
      <c r="I378" s="570">
        <v>1</v>
      </c>
      <c r="J378" s="570">
        <v>66.02</v>
      </c>
      <c r="K378" s="583">
        <v>1</v>
      </c>
      <c r="L378" s="570">
        <v>1</v>
      </c>
      <c r="M378" s="571">
        <v>66.02</v>
      </c>
    </row>
    <row r="379" spans="1:13" ht="14.4" customHeight="1" x14ac:dyDescent="0.3">
      <c r="A379" s="566" t="s">
        <v>1981</v>
      </c>
      <c r="B379" s="567" t="s">
        <v>1625</v>
      </c>
      <c r="C379" s="567" t="s">
        <v>2074</v>
      </c>
      <c r="D379" s="567" t="s">
        <v>2075</v>
      </c>
      <c r="E379" s="567" t="s">
        <v>2076</v>
      </c>
      <c r="F379" s="570"/>
      <c r="G379" s="570"/>
      <c r="H379" s="583">
        <v>0</v>
      </c>
      <c r="I379" s="570">
        <v>2</v>
      </c>
      <c r="J379" s="570">
        <v>193.14</v>
      </c>
      <c r="K379" s="583">
        <v>1</v>
      </c>
      <c r="L379" s="570">
        <v>2</v>
      </c>
      <c r="M379" s="571">
        <v>193.14</v>
      </c>
    </row>
    <row r="380" spans="1:13" ht="14.4" customHeight="1" x14ac:dyDescent="0.3">
      <c r="A380" s="566" t="s">
        <v>1981</v>
      </c>
      <c r="B380" s="567" t="s">
        <v>1625</v>
      </c>
      <c r="C380" s="567" t="s">
        <v>2503</v>
      </c>
      <c r="D380" s="567" t="s">
        <v>2075</v>
      </c>
      <c r="E380" s="567" t="s">
        <v>1095</v>
      </c>
      <c r="F380" s="570"/>
      <c r="G380" s="570"/>
      <c r="H380" s="583">
        <v>0</v>
      </c>
      <c r="I380" s="570">
        <v>5</v>
      </c>
      <c r="J380" s="570">
        <v>965.69999999999993</v>
      </c>
      <c r="K380" s="583">
        <v>1</v>
      </c>
      <c r="L380" s="570">
        <v>5</v>
      </c>
      <c r="M380" s="571">
        <v>965.69999999999993</v>
      </c>
    </row>
    <row r="381" spans="1:13" ht="14.4" customHeight="1" x14ac:dyDescent="0.3">
      <c r="A381" s="566" t="s">
        <v>1981</v>
      </c>
      <c r="B381" s="567" t="s">
        <v>1633</v>
      </c>
      <c r="C381" s="567" t="s">
        <v>1636</v>
      </c>
      <c r="D381" s="567" t="s">
        <v>1025</v>
      </c>
      <c r="E381" s="567" t="s">
        <v>1028</v>
      </c>
      <c r="F381" s="570"/>
      <c r="G381" s="570"/>
      <c r="H381" s="583">
        <v>0</v>
      </c>
      <c r="I381" s="570">
        <v>1</v>
      </c>
      <c r="J381" s="570">
        <v>937.93</v>
      </c>
      <c r="K381" s="583">
        <v>1</v>
      </c>
      <c r="L381" s="570">
        <v>1</v>
      </c>
      <c r="M381" s="571">
        <v>937.93</v>
      </c>
    </row>
    <row r="382" spans="1:13" ht="14.4" customHeight="1" x14ac:dyDescent="0.3">
      <c r="A382" s="566" t="s">
        <v>1981</v>
      </c>
      <c r="B382" s="567" t="s">
        <v>1633</v>
      </c>
      <c r="C382" s="567" t="s">
        <v>1639</v>
      </c>
      <c r="D382" s="567" t="s">
        <v>989</v>
      </c>
      <c r="E382" s="567" t="s">
        <v>1028</v>
      </c>
      <c r="F382" s="570"/>
      <c r="G382" s="570"/>
      <c r="H382" s="583">
        <v>0</v>
      </c>
      <c r="I382" s="570">
        <v>1</v>
      </c>
      <c r="J382" s="570">
        <v>1749.69</v>
      </c>
      <c r="K382" s="583">
        <v>1</v>
      </c>
      <c r="L382" s="570">
        <v>1</v>
      </c>
      <c r="M382" s="571">
        <v>1749.69</v>
      </c>
    </row>
    <row r="383" spans="1:13" ht="14.4" customHeight="1" x14ac:dyDescent="0.3">
      <c r="A383" s="566" t="s">
        <v>1981</v>
      </c>
      <c r="B383" s="567" t="s">
        <v>1633</v>
      </c>
      <c r="C383" s="567" t="s">
        <v>1640</v>
      </c>
      <c r="D383" s="567" t="s">
        <v>989</v>
      </c>
      <c r="E383" s="567" t="s">
        <v>990</v>
      </c>
      <c r="F383" s="570"/>
      <c r="G383" s="570"/>
      <c r="H383" s="583">
        <v>0</v>
      </c>
      <c r="I383" s="570">
        <v>1</v>
      </c>
      <c r="J383" s="570">
        <v>466.58</v>
      </c>
      <c r="K383" s="583">
        <v>1</v>
      </c>
      <c r="L383" s="570">
        <v>1</v>
      </c>
      <c r="M383" s="571">
        <v>466.58</v>
      </c>
    </row>
    <row r="384" spans="1:13" ht="14.4" customHeight="1" x14ac:dyDescent="0.3">
      <c r="A384" s="566" t="s">
        <v>1981</v>
      </c>
      <c r="B384" s="567" t="s">
        <v>1633</v>
      </c>
      <c r="C384" s="567" t="s">
        <v>1641</v>
      </c>
      <c r="D384" s="567" t="s">
        <v>989</v>
      </c>
      <c r="E384" s="567" t="s">
        <v>1029</v>
      </c>
      <c r="F384" s="570"/>
      <c r="G384" s="570"/>
      <c r="H384" s="583">
        <v>0</v>
      </c>
      <c r="I384" s="570">
        <v>1</v>
      </c>
      <c r="J384" s="570">
        <v>2332.92</v>
      </c>
      <c r="K384" s="583">
        <v>1</v>
      </c>
      <c r="L384" s="570">
        <v>1</v>
      </c>
      <c r="M384" s="571">
        <v>2332.92</v>
      </c>
    </row>
    <row r="385" spans="1:13" ht="14.4" customHeight="1" x14ac:dyDescent="0.3">
      <c r="A385" s="566" t="s">
        <v>1981</v>
      </c>
      <c r="B385" s="567" t="s">
        <v>1633</v>
      </c>
      <c r="C385" s="567" t="s">
        <v>1642</v>
      </c>
      <c r="D385" s="567" t="s">
        <v>989</v>
      </c>
      <c r="E385" s="567" t="s">
        <v>1030</v>
      </c>
      <c r="F385" s="570"/>
      <c r="G385" s="570"/>
      <c r="H385" s="583">
        <v>0</v>
      </c>
      <c r="I385" s="570">
        <v>2</v>
      </c>
      <c r="J385" s="570">
        <v>5832.32</v>
      </c>
      <c r="K385" s="583">
        <v>1</v>
      </c>
      <c r="L385" s="570">
        <v>2</v>
      </c>
      <c r="M385" s="571">
        <v>5832.32</v>
      </c>
    </row>
    <row r="386" spans="1:13" ht="14.4" customHeight="1" x14ac:dyDescent="0.3">
      <c r="A386" s="566" t="s">
        <v>1981</v>
      </c>
      <c r="B386" s="567" t="s">
        <v>1643</v>
      </c>
      <c r="C386" s="567" t="s">
        <v>3013</v>
      </c>
      <c r="D386" s="567" t="s">
        <v>3014</v>
      </c>
      <c r="E386" s="567" t="s">
        <v>2134</v>
      </c>
      <c r="F386" s="570">
        <v>1</v>
      </c>
      <c r="G386" s="570">
        <v>1492.58</v>
      </c>
      <c r="H386" s="583">
        <v>1</v>
      </c>
      <c r="I386" s="570"/>
      <c r="J386" s="570"/>
      <c r="K386" s="583">
        <v>0</v>
      </c>
      <c r="L386" s="570">
        <v>1</v>
      </c>
      <c r="M386" s="571">
        <v>1492.58</v>
      </c>
    </row>
    <row r="387" spans="1:13" ht="14.4" customHeight="1" x14ac:dyDescent="0.3">
      <c r="A387" s="566" t="s">
        <v>1981</v>
      </c>
      <c r="B387" s="567" t="s">
        <v>1643</v>
      </c>
      <c r="C387" s="567" t="s">
        <v>2020</v>
      </c>
      <c r="D387" s="567" t="s">
        <v>588</v>
      </c>
      <c r="E387" s="567" t="s">
        <v>1102</v>
      </c>
      <c r="F387" s="570">
        <v>2</v>
      </c>
      <c r="G387" s="570">
        <v>0</v>
      </c>
      <c r="H387" s="583"/>
      <c r="I387" s="570"/>
      <c r="J387" s="570"/>
      <c r="K387" s="583"/>
      <c r="L387" s="570">
        <v>2</v>
      </c>
      <c r="M387" s="571">
        <v>0</v>
      </c>
    </row>
    <row r="388" spans="1:13" ht="14.4" customHeight="1" x14ac:dyDescent="0.3">
      <c r="A388" s="566" t="s">
        <v>1981</v>
      </c>
      <c r="B388" s="567" t="s">
        <v>1643</v>
      </c>
      <c r="C388" s="567" t="s">
        <v>3015</v>
      </c>
      <c r="D388" s="567" t="s">
        <v>588</v>
      </c>
      <c r="E388" s="567" t="s">
        <v>2134</v>
      </c>
      <c r="F388" s="570">
        <v>2</v>
      </c>
      <c r="G388" s="570">
        <v>0</v>
      </c>
      <c r="H388" s="583"/>
      <c r="I388" s="570"/>
      <c r="J388" s="570"/>
      <c r="K388" s="583"/>
      <c r="L388" s="570">
        <v>2</v>
      </c>
      <c r="M388" s="571">
        <v>0</v>
      </c>
    </row>
    <row r="389" spans="1:13" ht="14.4" customHeight="1" x14ac:dyDescent="0.3">
      <c r="A389" s="566" t="s">
        <v>1981</v>
      </c>
      <c r="B389" s="567" t="s">
        <v>1643</v>
      </c>
      <c r="C389" s="567" t="s">
        <v>2318</v>
      </c>
      <c r="D389" s="567" t="s">
        <v>588</v>
      </c>
      <c r="E389" s="567" t="s">
        <v>2319</v>
      </c>
      <c r="F389" s="570">
        <v>1</v>
      </c>
      <c r="G389" s="570">
        <v>0</v>
      </c>
      <c r="H389" s="583"/>
      <c r="I389" s="570"/>
      <c r="J389" s="570"/>
      <c r="K389" s="583"/>
      <c r="L389" s="570">
        <v>1</v>
      </c>
      <c r="M389" s="571">
        <v>0</v>
      </c>
    </row>
    <row r="390" spans="1:13" ht="14.4" customHeight="1" x14ac:dyDescent="0.3">
      <c r="A390" s="566" t="s">
        <v>1981</v>
      </c>
      <c r="B390" s="567" t="s">
        <v>1643</v>
      </c>
      <c r="C390" s="567" t="s">
        <v>1645</v>
      </c>
      <c r="D390" s="567" t="s">
        <v>1101</v>
      </c>
      <c r="E390" s="567" t="s">
        <v>1102</v>
      </c>
      <c r="F390" s="570"/>
      <c r="G390" s="570"/>
      <c r="H390" s="583">
        <v>0</v>
      </c>
      <c r="I390" s="570">
        <v>1</v>
      </c>
      <c r="J390" s="570">
        <v>414.85</v>
      </c>
      <c r="K390" s="583">
        <v>1</v>
      </c>
      <c r="L390" s="570">
        <v>1</v>
      </c>
      <c r="M390" s="571">
        <v>414.85</v>
      </c>
    </row>
    <row r="391" spans="1:13" ht="14.4" customHeight="1" x14ac:dyDescent="0.3">
      <c r="A391" s="566" t="s">
        <v>1981</v>
      </c>
      <c r="B391" s="567" t="s">
        <v>3123</v>
      </c>
      <c r="C391" s="567" t="s">
        <v>3035</v>
      </c>
      <c r="D391" s="567" t="s">
        <v>2809</v>
      </c>
      <c r="E391" s="567" t="s">
        <v>2403</v>
      </c>
      <c r="F391" s="570"/>
      <c r="G391" s="570"/>
      <c r="H391" s="583">
        <v>0</v>
      </c>
      <c r="I391" s="570">
        <v>2</v>
      </c>
      <c r="J391" s="570">
        <v>13337.66</v>
      </c>
      <c r="K391" s="583">
        <v>1</v>
      </c>
      <c r="L391" s="570">
        <v>2</v>
      </c>
      <c r="M391" s="571">
        <v>13337.66</v>
      </c>
    </row>
    <row r="392" spans="1:13" ht="14.4" customHeight="1" x14ac:dyDescent="0.3">
      <c r="A392" s="566" t="s">
        <v>1981</v>
      </c>
      <c r="B392" s="567" t="s">
        <v>1649</v>
      </c>
      <c r="C392" s="567" t="s">
        <v>1651</v>
      </c>
      <c r="D392" s="567" t="s">
        <v>995</v>
      </c>
      <c r="E392" s="567" t="s">
        <v>1652</v>
      </c>
      <c r="F392" s="570"/>
      <c r="G392" s="570"/>
      <c r="H392" s="583">
        <v>0</v>
      </c>
      <c r="I392" s="570">
        <v>2</v>
      </c>
      <c r="J392" s="570">
        <v>242.32</v>
      </c>
      <c r="K392" s="583">
        <v>1</v>
      </c>
      <c r="L392" s="570">
        <v>2</v>
      </c>
      <c r="M392" s="571">
        <v>242.32</v>
      </c>
    </row>
    <row r="393" spans="1:13" ht="14.4" customHeight="1" x14ac:dyDescent="0.3">
      <c r="A393" s="566" t="s">
        <v>1981</v>
      </c>
      <c r="B393" s="567" t="s">
        <v>1649</v>
      </c>
      <c r="C393" s="567" t="s">
        <v>1653</v>
      </c>
      <c r="D393" s="567" t="s">
        <v>995</v>
      </c>
      <c r="E393" s="567" t="s">
        <v>1654</v>
      </c>
      <c r="F393" s="570"/>
      <c r="G393" s="570"/>
      <c r="H393" s="583">
        <v>0</v>
      </c>
      <c r="I393" s="570">
        <v>1</v>
      </c>
      <c r="J393" s="570">
        <v>242.33</v>
      </c>
      <c r="K393" s="583">
        <v>1</v>
      </c>
      <c r="L393" s="570">
        <v>1</v>
      </c>
      <c r="M393" s="571">
        <v>242.33</v>
      </c>
    </row>
    <row r="394" spans="1:13" ht="14.4" customHeight="1" x14ac:dyDescent="0.3">
      <c r="A394" s="566" t="s">
        <v>1981</v>
      </c>
      <c r="B394" s="567" t="s">
        <v>1649</v>
      </c>
      <c r="C394" s="567" t="s">
        <v>2962</v>
      </c>
      <c r="D394" s="567" t="s">
        <v>1446</v>
      </c>
      <c r="E394" s="567" t="s">
        <v>1654</v>
      </c>
      <c r="F394" s="570">
        <v>2</v>
      </c>
      <c r="G394" s="570">
        <v>0</v>
      </c>
      <c r="H394" s="583"/>
      <c r="I394" s="570"/>
      <c r="J394" s="570"/>
      <c r="K394" s="583"/>
      <c r="L394" s="570">
        <v>2</v>
      </c>
      <c r="M394" s="571">
        <v>0</v>
      </c>
    </row>
    <row r="395" spans="1:13" ht="14.4" customHeight="1" x14ac:dyDescent="0.3">
      <c r="A395" s="566" t="s">
        <v>1981</v>
      </c>
      <c r="B395" s="567" t="s">
        <v>1663</v>
      </c>
      <c r="C395" s="567" t="s">
        <v>2734</v>
      </c>
      <c r="D395" s="567" t="s">
        <v>2735</v>
      </c>
      <c r="E395" s="567" t="s">
        <v>2736</v>
      </c>
      <c r="F395" s="570">
        <v>1</v>
      </c>
      <c r="G395" s="570">
        <v>200.07</v>
      </c>
      <c r="H395" s="583">
        <v>1</v>
      </c>
      <c r="I395" s="570"/>
      <c r="J395" s="570"/>
      <c r="K395" s="583">
        <v>0</v>
      </c>
      <c r="L395" s="570">
        <v>1</v>
      </c>
      <c r="M395" s="571">
        <v>200.07</v>
      </c>
    </row>
    <row r="396" spans="1:13" ht="14.4" customHeight="1" x14ac:dyDescent="0.3">
      <c r="A396" s="566" t="s">
        <v>1981</v>
      </c>
      <c r="B396" s="567" t="s">
        <v>1667</v>
      </c>
      <c r="C396" s="567" t="s">
        <v>2402</v>
      </c>
      <c r="D396" s="567" t="s">
        <v>1043</v>
      </c>
      <c r="E396" s="567" t="s">
        <v>2403</v>
      </c>
      <c r="F396" s="570"/>
      <c r="G396" s="570"/>
      <c r="H396" s="583">
        <v>0</v>
      </c>
      <c r="I396" s="570">
        <v>2</v>
      </c>
      <c r="J396" s="570">
        <v>293.26</v>
      </c>
      <c r="K396" s="583">
        <v>1</v>
      </c>
      <c r="L396" s="570">
        <v>2</v>
      </c>
      <c r="M396" s="571">
        <v>293.26</v>
      </c>
    </row>
    <row r="397" spans="1:13" ht="14.4" customHeight="1" x14ac:dyDescent="0.3">
      <c r="A397" s="566" t="s">
        <v>1981</v>
      </c>
      <c r="B397" s="567" t="s">
        <v>1669</v>
      </c>
      <c r="C397" s="567" t="s">
        <v>2085</v>
      </c>
      <c r="D397" s="567" t="s">
        <v>1038</v>
      </c>
      <c r="E397" s="567" t="s">
        <v>2086</v>
      </c>
      <c r="F397" s="570">
        <v>1</v>
      </c>
      <c r="G397" s="570">
        <v>0</v>
      </c>
      <c r="H397" s="583"/>
      <c r="I397" s="570"/>
      <c r="J397" s="570"/>
      <c r="K397" s="583"/>
      <c r="L397" s="570">
        <v>1</v>
      </c>
      <c r="M397" s="571">
        <v>0</v>
      </c>
    </row>
    <row r="398" spans="1:13" ht="14.4" customHeight="1" x14ac:dyDescent="0.3">
      <c r="A398" s="566" t="s">
        <v>1981</v>
      </c>
      <c r="B398" s="567" t="s">
        <v>1669</v>
      </c>
      <c r="C398" s="567" t="s">
        <v>1671</v>
      </c>
      <c r="D398" s="567" t="s">
        <v>1672</v>
      </c>
      <c r="E398" s="567" t="s">
        <v>1673</v>
      </c>
      <c r="F398" s="570">
        <v>2</v>
      </c>
      <c r="G398" s="570">
        <v>62.86</v>
      </c>
      <c r="H398" s="583">
        <v>1</v>
      </c>
      <c r="I398" s="570"/>
      <c r="J398" s="570"/>
      <c r="K398" s="583">
        <v>0</v>
      </c>
      <c r="L398" s="570">
        <v>2</v>
      </c>
      <c r="M398" s="571">
        <v>62.86</v>
      </c>
    </row>
    <row r="399" spans="1:13" ht="14.4" customHeight="1" x14ac:dyDescent="0.3">
      <c r="A399" s="566" t="s">
        <v>1981</v>
      </c>
      <c r="B399" s="567" t="s">
        <v>1669</v>
      </c>
      <c r="C399" s="567" t="s">
        <v>2309</v>
      </c>
      <c r="D399" s="567" t="s">
        <v>1672</v>
      </c>
      <c r="E399" s="567" t="s">
        <v>2310</v>
      </c>
      <c r="F399" s="570">
        <v>1</v>
      </c>
      <c r="G399" s="570">
        <v>0</v>
      </c>
      <c r="H399" s="583"/>
      <c r="I399" s="570"/>
      <c r="J399" s="570"/>
      <c r="K399" s="583"/>
      <c r="L399" s="570">
        <v>1</v>
      </c>
      <c r="M399" s="571">
        <v>0</v>
      </c>
    </row>
    <row r="400" spans="1:13" ht="14.4" customHeight="1" x14ac:dyDescent="0.3">
      <c r="A400" s="566" t="s">
        <v>1981</v>
      </c>
      <c r="B400" s="567" t="s">
        <v>1669</v>
      </c>
      <c r="C400" s="567" t="s">
        <v>1674</v>
      </c>
      <c r="D400" s="567" t="s">
        <v>1038</v>
      </c>
      <c r="E400" s="567" t="s">
        <v>551</v>
      </c>
      <c r="F400" s="570"/>
      <c r="G400" s="570"/>
      <c r="H400" s="583">
        <v>0</v>
      </c>
      <c r="I400" s="570">
        <v>8</v>
      </c>
      <c r="J400" s="570">
        <v>359.12</v>
      </c>
      <c r="K400" s="583">
        <v>1</v>
      </c>
      <c r="L400" s="570">
        <v>8</v>
      </c>
      <c r="M400" s="571">
        <v>359.12</v>
      </c>
    </row>
    <row r="401" spans="1:13" ht="14.4" customHeight="1" x14ac:dyDescent="0.3">
      <c r="A401" s="566" t="s">
        <v>1981</v>
      </c>
      <c r="B401" s="567" t="s">
        <v>1669</v>
      </c>
      <c r="C401" s="567" t="s">
        <v>2170</v>
      </c>
      <c r="D401" s="567" t="s">
        <v>2171</v>
      </c>
      <c r="E401" s="567" t="s">
        <v>551</v>
      </c>
      <c r="F401" s="570">
        <v>5</v>
      </c>
      <c r="G401" s="570">
        <v>224.45</v>
      </c>
      <c r="H401" s="583">
        <v>1</v>
      </c>
      <c r="I401" s="570"/>
      <c r="J401" s="570"/>
      <c r="K401" s="583">
        <v>0</v>
      </c>
      <c r="L401" s="570">
        <v>5</v>
      </c>
      <c r="M401" s="571">
        <v>224.45</v>
      </c>
    </row>
    <row r="402" spans="1:13" ht="14.4" customHeight="1" x14ac:dyDescent="0.3">
      <c r="A402" s="566" t="s">
        <v>1981</v>
      </c>
      <c r="B402" s="567" t="s">
        <v>1675</v>
      </c>
      <c r="C402" s="567" t="s">
        <v>3010</v>
      </c>
      <c r="D402" s="567" t="s">
        <v>3011</v>
      </c>
      <c r="E402" s="567" t="s">
        <v>3012</v>
      </c>
      <c r="F402" s="570">
        <v>2</v>
      </c>
      <c r="G402" s="570">
        <v>0</v>
      </c>
      <c r="H402" s="583"/>
      <c r="I402" s="570"/>
      <c r="J402" s="570"/>
      <c r="K402" s="583"/>
      <c r="L402" s="570">
        <v>2</v>
      </c>
      <c r="M402" s="571">
        <v>0</v>
      </c>
    </row>
    <row r="403" spans="1:13" ht="14.4" customHeight="1" x14ac:dyDescent="0.3">
      <c r="A403" s="566" t="s">
        <v>1981</v>
      </c>
      <c r="B403" s="567" t="s">
        <v>1677</v>
      </c>
      <c r="C403" s="567" t="s">
        <v>1680</v>
      </c>
      <c r="D403" s="567" t="s">
        <v>1094</v>
      </c>
      <c r="E403" s="567" t="s">
        <v>1095</v>
      </c>
      <c r="F403" s="570"/>
      <c r="G403" s="570"/>
      <c r="H403" s="583">
        <v>0</v>
      </c>
      <c r="I403" s="570">
        <v>1</v>
      </c>
      <c r="J403" s="570">
        <v>203.07</v>
      </c>
      <c r="K403" s="583">
        <v>1</v>
      </c>
      <c r="L403" s="570">
        <v>1</v>
      </c>
      <c r="M403" s="571">
        <v>203.07</v>
      </c>
    </row>
    <row r="404" spans="1:13" ht="14.4" customHeight="1" x14ac:dyDescent="0.3">
      <c r="A404" s="566" t="s">
        <v>1981</v>
      </c>
      <c r="B404" s="567" t="s">
        <v>1677</v>
      </c>
      <c r="C404" s="567" t="s">
        <v>2963</v>
      </c>
      <c r="D404" s="567" t="s">
        <v>1988</v>
      </c>
      <c r="E404" s="567" t="s">
        <v>2964</v>
      </c>
      <c r="F404" s="570">
        <v>1</v>
      </c>
      <c r="G404" s="570">
        <v>0</v>
      </c>
      <c r="H404" s="583"/>
      <c r="I404" s="570"/>
      <c r="J404" s="570"/>
      <c r="K404" s="583"/>
      <c r="L404" s="570">
        <v>1</v>
      </c>
      <c r="M404" s="571">
        <v>0</v>
      </c>
    </row>
    <row r="405" spans="1:13" ht="14.4" customHeight="1" x14ac:dyDescent="0.3">
      <c r="A405" s="566" t="s">
        <v>1981</v>
      </c>
      <c r="B405" s="567" t="s">
        <v>1677</v>
      </c>
      <c r="C405" s="567" t="s">
        <v>2600</v>
      </c>
      <c r="D405" s="567" t="s">
        <v>2598</v>
      </c>
      <c r="E405" s="567" t="s">
        <v>2393</v>
      </c>
      <c r="F405" s="570">
        <v>1</v>
      </c>
      <c r="G405" s="570">
        <v>270.69</v>
      </c>
      <c r="H405" s="583">
        <v>1</v>
      </c>
      <c r="I405" s="570"/>
      <c r="J405" s="570"/>
      <c r="K405" s="583">
        <v>0</v>
      </c>
      <c r="L405" s="570">
        <v>1</v>
      </c>
      <c r="M405" s="571">
        <v>270.69</v>
      </c>
    </row>
    <row r="406" spans="1:13" ht="14.4" customHeight="1" x14ac:dyDescent="0.3">
      <c r="A406" s="566" t="s">
        <v>1981</v>
      </c>
      <c r="B406" s="567" t="s">
        <v>1681</v>
      </c>
      <c r="C406" s="567" t="s">
        <v>1682</v>
      </c>
      <c r="D406" s="567" t="s">
        <v>1088</v>
      </c>
      <c r="E406" s="567" t="s">
        <v>1089</v>
      </c>
      <c r="F406" s="570"/>
      <c r="G406" s="570"/>
      <c r="H406" s="583">
        <v>0</v>
      </c>
      <c r="I406" s="570">
        <v>2</v>
      </c>
      <c r="J406" s="570">
        <v>110.76</v>
      </c>
      <c r="K406" s="583">
        <v>1</v>
      </c>
      <c r="L406" s="570">
        <v>2</v>
      </c>
      <c r="M406" s="571">
        <v>110.76</v>
      </c>
    </row>
    <row r="407" spans="1:13" ht="14.4" customHeight="1" x14ac:dyDescent="0.3">
      <c r="A407" s="566" t="s">
        <v>1981</v>
      </c>
      <c r="B407" s="567" t="s">
        <v>1681</v>
      </c>
      <c r="C407" s="567" t="s">
        <v>1683</v>
      </c>
      <c r="D407" s="567" t="s">
        <v>1088</v>
      </c>
      <c r="E407" s="567" t="s">
        <v>1096</v>
      </c>
      <c r="F407" s="570"/>
      <c r="G407" s="570"/>
      <c r="H407" s="583">
        <v>0</v>
      </c>
      <c r="I407" s="570">
        <v>1</v>
      </c>
      <c r="J407" s="570">
        <v>184.61</v>
      </c>
      <c r="K407" s="583">
        <v>1</v>
      </c>
      <c r="L407" s="570">
        <v>1</v>
      </c>
      <c r="M407" s="571">
        <v>184.61</v>
      </c>
    </row>
    <row r="408" spans="1:13" ht="14.4" customHeight="1" x14ac:dyDescent="0.3">
      <c r="A408" s="566" t="s">
        <v>1981</v>
      </c>
      <c r="B408" s="567" t="s">
        <v>1950</v>
      </c>
      <c r="C408" s="567" t="s">
        <v>3069</v>
      </c>
      <c r="D408" s="567" t="s">
        <v>2849</v>
      </c>
      <c r="E408" s="567" t="s">
        <v>3070</v>
      </c>
      <c r="F408" s="570">
        <v>1</v>
      </c>
      <c r="G408" s="570">
        <v>0</v>
      </c>
      <c r="H408" s="583"/>
      <c r="I408" s="570"/>
      <c r="J408" s="570"/>
      <c r="K408" s="583"/>
      <c r="L408" s="570">
        <v>1</v>
      </c>
      <c r="M408" s="571">
        <v>0</v>
      </c>
    </row>
    <row r="409" spans="1:13" ht="14.4" customHeight="1" x14ac:dyDescent="0.3">
      <c r="A409" s="566" t="s">
        <v>1981</v>
      </c>
      <c r="B409" s="567" t="s">
        <v>1950</v>
      </c>
      <c r="C409" s="567" t="s">
        <v>3071</v>
      </c>
      <c r="D409" s="567" t="s">
        <v>3072</v>
      </c>
      <c r="E409" s="567" t="s">
        <v>3073</v>
      </c>
      <c r="F409" s="570"/>
      <c r="G409" s="570"/>
      <c r="H409" s="583">
        <v>0</v>
      </c>
      <c r="I409" s="570">
        <v>2</v>
      </c>
      <c r="J409" s="570">
        <v>777.72</v>
      </c>
      <c r="K409" s="583">
        <v>1</v>
      </c>
      <c r="L409" s="570">
        <v>2</v>
      </c>
      <c r="M409" s="571">
        <v>777.72</v>
      </c>
    </row>
    <row r="410" spans="1:13" ht="14.4" customHeight="1" x14ac:dyDescent="0.3">
      <c r="A410" s="566" t="s">
        <v>1981</v>
      </c>
      <c r="B410" s="567" t="s">
        <v>1950</v>
      </c>
      <c r="C410" s="567" t="s">
        <v>2854</v>
      </c>
      <c r="D410" s="567" t="s">
        <v>2852</v>
      </c>
      <c r="E410" s="567" t="s">
        <v>2850</v>
      </c>
      <c r="F410" s="570">
        <v>2</v>
      </c>
      <c r="G410" s="570">
        <v>777.72</v>
      </c>
      <c r="H410" s="583">
        <v>1</v>
      </c>
      <c r="I410" s="570"/>
      <c r="J410" s="570"/>
      <c r="K410" s="583">
        <v>0</v>
      </c>
      <c r="L410" s="570">
        <v>2</v>
      </c>
      <c r="M410" s="571">
        <v>777.72</v>
      </c>
    </row>
    <row r="411" spans="1:13" ht="14.4" customHeight="1" x14ac:dyDescent="0.3">
      <c r="A411" s="566" t="s">
        <v>1981</v>
      </c>
      <c r="B411" s="567" t="s">
        <v>3130</v>
      </c>
      <c r="C411" s="567" t="s">
        <v>3017</v>
      </c>
      <c r="D411" s="567" t="s">
        <v>3018</v>
      </c>
      <c r="E411" s="567" t="s">
        <v>2393</v>
      </c>
      <c r="F411" s="570">
        <v>1</v>
      </c>
      <c r="G411" s="570">
        <v>252.88</v>
      </c>
      <c r="H411" s="583">
        <v>1</v>
      </c>
      <c r="I411" s="570"/>
      <c r="J411" s="570"/>
      <c r="K411" s="583">
        <v>0</v>
      </c>
      <c r="L411" s="570">
        <v>1</v>
      </c>
      <c r="M411" s="571">
        <v>252.88</v>
      </c>
    </row>
    <row r="412" spans="1:13" ht="14.4" customHeight="1" x14ac:dyDescent="0.3">
      <c r="A412" s="566" t="s">
        <v>1981</v>
      </c>
      <c r="B412" s="567" t="s">
        <v>1687</v>
      </c>
      <c r="C412" s="567" t="s">
        <v>2320</v>
      </c>
      <c r="D412" s="567" t="s">
        <v>578</v>
      </c>
      <c r="E412" s="567" t="s">
        <v>2321</v>
      </c>
      <c r="F412" s="570">
        <v>1</v>
      </c>
      <c r="G412" s="570">
        <v>0</v>
      </c>
      <c r="H412" s="583"/>
      <c r="I412" s="570"/>
      <c r="J412" s="570"/>
      <c r="K412" s="583"/>
      <c r="L412" s="570">
        <v>1</v>
      </c>
      <c r="M412" s="571">
        <v>0</v>
      </c>
    </row>
    <row r="413" spans="1:13" ht="14.4" customHeight="1" x14ac:dyDescent="0.3">
      <c r="A413" s="566" t="s">
        <v>1981</v>
      </c>
      <c r="B413" s="567" t="s">
        <v>1687</v>
      </c>
      <c r="C413" s="567" t="s">
        <v>1690</v>
      </c>
      <c r="D413" s="567" t="s">
        <v>578</v>
      </c>
      <c r="E413" s="567" t="s">
        <v>1691</v>
      </c>
      <c r="F413" s="570">
        <v>1</v>
      </c>
      <c r="G413" s="570">
        <v>404.5</v>
      </c>
      <c r="H413" s="583">
        <v>1</v>
      </c>
      <c r="I413" s="570"/>
      <c r="J413" s="570"/>
      <c r="K413" s="583">
        <v>0</v>
      </c>
      <c r="L413" s="570">
        <v>1</v>
      </c>
      <c r="M413" s="571">
        <v>404.5</v>
      </c>
    </row>
    <row r="414" spans="1:13" ht="14.4" customHeight="1" x14ac:dyDescent="0.3">
      <c r="A414" s="566" t="s">
        <v>1981</v>
      </c>
      <c r="B414" s="567" t="s">
        <v>1687</v>
      </c>
      <c r="C414" s="567" t="s">
        <v>3028</v>
      </c>
      <c r="D414" s="567" t="s">
        <v>578</v>
      </c>
      <c r="E414" s="567" t="s">
        <v>3029</v>
      </c>
      <c r="F414" s="570">
        <v>1</v>
      </c>
      <c r="G414" s="570">
        <v>0</v>
      </c>
      <c r="H414" s="583"/>
      <c r="I414" s="570"/>
      <c r="J414" s="570"/>
      <c r="K414" s="583"/>
      <c r="L414" s="570">
        <v>1</v>
      </c>
      <c r="M414" s="571">
        <v>0</v>
      </c>
    </row>
    <row r="415" spans="1:13" ht="14.4" customHeight="1" x14ac:dyDescent="0.3">
      <c r="A415" s="566" t="s">
        <v>1981</v>
      </c>
      <c r="B415" s="567" t="s">
        <v>1693</v>
      </c>
      <c r="C415" s="567" t="s">
        <v>2322</v>
      </c>
      <c r="D415" s="567" t="s">
        <v>1695</v>
      </c>
      <c r="E415" s="567" t="s">
        <v>2323</v>
      </c>
      <c r="F415" s="570">
        <v>1</v>
      </c>
      <c r="G415" s="570">
        <v>404.5</v>
      </c>
      <c r="H415" s="583">
        <v>1</v>
      </c>
      <c r="I415" s="570"/>
      <c r="J415" s="570"/>
      <c r="K415" s="583">
        <v>0</v>
      </c>
      <c r="L415" s="570">
        <v>1</v>
      </c>
      <c r="M415" s="571">
        <v>404.5</v>
      </c>
    </row>
    <row r="416" spans="1:13" ht="14.4" customHeight="1" x14ac:dyDescent="0.3">
      <c r="A416" s="566" t="s">
        <v>1981</v>
      </c>
      <c r="B416" s="567" t="s">
        <v>1708</v>
      </c>
      <c r="C416" s="567" t="s">
        <v>2052</v>
      </c>
      <c r="D416" s="567" t="s">
        <v>2053</v>
      </c>
      <c r="E416" s="567" t="s">
        <v>2054</v>
      </c>
      <c r="F416" s="570">
        <v>1</v>
      </c>
      <c r="G416" s="570">
        <v>0</v>
      </c>
      <c r="H416" s="583"/>
      <c r="I416" s="570"/>
      <c r="J416" s="570"/>
      <c r="K416" s="583"/>
      <c r="L416" s="570">
        <v>1</v>
      </c>
      <c r="M416" s="571">
        <v>0</v>
      </c>
    </row>
    <row r="417" spans="1:13" ht="14.4" customHeight="1" x14ac:dyDescent="0.3">
      <c r="A417" s="566" t="s">
        <v>1981</v>
      </c>
      <c r="B417" s="567" t="s">
        <v>3116</v>
      </c>
      <c r="C417" s="567" t="s">
        <v>3030</v>
      </c>
      <c r="D417" s="567" t="s">
        <v>2153</v>
      </c>
      <c r="E417" s="567" t="s">
        <v>954</v>
      </c>
      <c r="F417" s="570">
        <v>1</v>
      </c>
      <c r="G417" s="570">
        <v>0</v>
      </c>
      <c r="H417" s="583"/>
      <c r="I417" s="570"/>
      <c r="J417" s="570"/>
      <c r="K417" s="583"/>
      <c r="L417" s="570">
        <v>1</v>
      </c>
      <c r="M417" s="571">
        <v>0</v>
      </c>
    </row>
    <row r="418" spans="1:13" ht="14.4" customHeight="1" x14ac:dyDescent="0.3">
      <c r="A418" s="566" t="s">
        <v>1981</v>
      </c>
      <c r="B418" s="567" t="s">
        <v>3116</v>
      </c>
      <c r="C418" s="567" t="s">
        <v>3031</v>
      </c>
      <c r="D418" s="567" t="s">
        <v>2787</v>
      </c>
      <c r="E418" s="567" t="s">
        <v>2467</v>
      </c>
      <c r="F418" s="570"/>
      <c r="G418" s="570"/>
      <c r="H418" s="583">
        <v>0</v>
      </c>
      <c r="I418" s="570">
        <v>1</v>
      </c>
      <c r="J418" s="570">
        <v>425.53</v>
      </c>
      <c r="K418" s="583">
        <v>1</v>
      </c>
      <c r="L418" s="570">
        <v>1</v>
      </c>
      <c r="M418" s="571">
        <v>425.53</v>
      </c>
    </row>
    <row r="419" spans="1:13" ht="14.4" customHeight="1" x14ac:dyDescent="0.3">
      <c r="A419" s="566" t="s">
        <v>1981</v>
      </c>
      <c r="B419" s="567" t="s">
        <v>1712</v>
      </c>
      <c r="C419" s="567" t="s">
        <v>2838</v>
      </c>
      <c r="D419" s="567" t="s">
        <v>2165</v>
      </c>
      <c r="E419" s="567" t="s">
        <v>2839</v>
      </c>
      <c r="F419" s="570"/>
      <c r="G419" s="570"/>
      <c r="H419" s="583">
        <v>0</v>
      </c>
      <c r="I419" s="570">
        <v>1</v>
      </c>
      <c r="J419" s="570">
        <v>479.04</v>
      </c>
      <c r="K419" s="583">
        <v>1</v>
      </c>
      <c r="L419" s="570">
        <v>1</v>
      </c>
      <c r="M419" s="571">
        <v>479.04</v>
      </c>
    </row>
    <row r="420" spans="1:13" ht="14.4" customHeight="1" x14ac:dyDescent="0.3">
      <c r="A420" s="566" t="s">
        <v>1981</v>
      </c>
      <c r="B420" s="567" t="s">
        <v>1712</v>
      </c>
      <c r="C420" s="567" t="s">
        <v>2068</v>
      </c>
      <c r="D420" s="567" t="s">
        <v>2067</v>
      </c>
      <c r="E420" s="567" t="s">
        <v>2069</v>
      </c>
      <c r="F420" s="570">
        <v>3</v>
      </c>
      <c r="G420" s="570">
        <v>431.13</v>
      </c>
      <c r="H420" s="583">
        <v>1</v>
      </c>
      <c r="I420" s="570"/>
      <c r="J420" s="570"/>
      <c r="K420" s="583">
        <v>0</v>
      </c>
      <c r="L420" s="570">
        <v>3</v>
      </c>
      <c r="M420" s="571">
        <v>431.13</v>
      </c>
    </row>
    <row r="421" spans="1:13" ht="14.4" customHeight="1" x14ac:dyDescent="0.3">
      <c r="A421" s="566" t="s">
        <v>1981</v>
      </c>
      <c r="B421" s="567" t="s">
        <v>1712</v>
      </c>
      <c r="C421" s="567" t="s">
        <v>2841</v>
      </c>
      <c r="D421" s="567" t="s">
        <v>560</v>
      </c>
      <c r="E421" s="567" t="s">
        <v>2842</v>
      </c>
      <c r="F421" s="570">
        <v>3</v>
      </c>
      <c r="G421" s="570">
        <v>1408.41</v>
      </c>
      <c r="H421" s="583">
        <v>1</v>
      </c>
      <c r="I421" s="570"/>
      <c r="J421" s="570"/>
      <c r="K421" s="583">
        <v>0</v>
      </c>
      <c r="L421" s="570">
        <v>3</v>
      </c>
      <c r="M421" s="571">
        <v>1408.41</v>
      </c>
    </row>
    <row r="422" spans="1:13" ht="14.4" customHeight="1" x14ac:dyDescent="0.3">
      <c r="A422" s="566" t="s">
        <v>1981</v>
      </c>
      <c r="B422" s="567" t="s">
        <v>1714</v>
      </c>
      <c r="C422" s="567" t="s">
        <v>2308</v>
      </c>
      <c r="D422" s="567" t="s">
        <v>1998</v>
      </c>
      <c r="E422" s="567" t="s">
        <v>2155</v>
      </c>
      <c r="F422" s="570">
        <v>1</v>
      </c>
      <c r="G422" s="570">
        <v>787.03</v>
      </c>
      <c r="H422" s="583">
        <v>1</v>
      </c>
      <c r="I422" s="570"/>
      <c r="J422" s="570"/>
      <c r="K422" s="583">
        <v>0</v>
      </c>
      <c r="L422" s="570">
        <v>1</v>
      </c>
      <c r="M422" s="571">
        <v>787.03</v>
      </c>
    </row>
    <row r="423" spans="1:13" ht="14.4" customHeight="1" x14ac:dyDescent="0.3">
      <c r="A423" s="566" t="s">
        <v>1981</v>
      </c>
      <c r="B423" s="567" t="s">
        <v>1714</v>
      </c>
      <c r="C423" s="567" t="s">
        <v>2965</v>
      </c>
      <c r="D423" s="567" t="s">
        <v>2966</v>
      </c>
      <c r="E423" s="567" t="s">
        <v>2155</v>
      </c>
      <c r="F423" s="570">
        <v>1</v>
      </c>
      <c r="G423" s="570">
        <v>787.03</v>
      </c>
      <c r="H423" s="583">
        <v>1</v>
      </c>
      <c r="I423" s="570"/>
      <c r="J423" s="570"/>
      <c r="K423" s="583">
        <v>0</v>
      </c>
      <c r="L423" s="570">
        <v>1</v>
      </c>
      <c r="M423" s="571">
        <v>787.03</v>
      </c>
    </row>
    <row r="424" spans="1:13" ht="14.4" customHeight="1" x14ac:dyDescent="0.3">
      <c r="A424" s="566" t="s">
        <v>1981</v>
      </c>
      <c r="B424" s="567" t="s">
        <v>1714</v>
      </c>
      <c r="C424" s="567" t="s">
        <v>2967</v>
      </c>
      <c r="D424" s="567" t="s">
        <v>1716</v>
      </c>
      <c r="E424" s="567" t="s">
        <v>2155</v>
      </c>
      <c r="F424" s="570">
        <v>1</v>
      </c>
      <c r="G424" s="570">
        <v>0</v>
      </c>
      <c r="H424" s="583"/>
      <c r="I424" s="570"/>
      <c r="J424" s="570"/>
      <c r="K424" s="583"/>
      <c r="L424" s="570">
        <v>1</v>
      </c>
      <c r="M424" s="571">
        <v>0</v>
      </c>
    </row>
    <row r="425" spans="1:13" ht="14.4" customHeight="1" x14ac:dyDescent="0.3">
      <c r="A425" s="566" t="s">
        <v>1981</v>
      </c>
      <c r="B425" s="567" t="s">
        <v>1714</v>
      </c>
      <c r="C425" s="567" t="s">
        <v>1995</v>
      </c>
      <c r="D425" s="567" t="s">
        <v>1073</v>
      </c>
      <c r="E425" s="567" t="s">
        <v>1996</v>
      </c>
      <c r="F425" s="570">
        <v>1</v>
      </c>
      <c r="G425" s="570">
        <v>0</v>
      </c>
      <c r="H425" s="583"/>
      <c r="I425" s="570"/>
      <c r="J425" s="570"/>
      <c r="K425" s="583"/>
      <c r="L425" s="570">
        <v>1</v>
      </c>
      <c r="M425" s="571">
        <v>0</v>
      </c>
    </row>
    <row r="426" spans="1:13" ht="14.4" customHeight="1" x14ac:dyDescent="0.3">
      <c r="A426" s="566" t="s">
        <v>1981</v>
      </c>
      <c r="B426" s="567" t="s">
        <v>1714</v>
      </c>
      <c r="C426" s="567" t="s">
        <v>2394</v>
      </c>
      <c r="D426" s="567" t="s">
        <v>1998</v>
      </c>
      <c r="E426" s="567" t="s">
        <v>2155</v>
      </c>
      <c r="F426" s="570">
        <v>1</v>
      </c>
      <c r="G426" s="570">
        <v>787.03</v>
      </c>
      <c r="H426" s="583">
        <v>1</v>
      </c>
      <c r="I426" s="570"/>
      <c r="J426" s="570"/>
      <c r="K426" s="583">
        <v>0</v>
      </c>
      <c r="L426" s="570">
        <v>1</v>
      </c>
      <c r="M426" s="571">
        <v>787.03</v>
      </c>
    </row>
    <row r="427" spans="1:13" ht="14.4" customHeight="1" x14ac:dyDescent="0.3">
      <c r="A427" s="566" t="s">
        <v>1981</v>
      </c>
      <c r="B427" s="567" t="s">
        <v>1714</v>
      </c>
      <c r="C427" s="567" t="s">
        <v>2306</v>
      </c>
      <c r="D427" s="567" t="s">
        <v>2307</v>
      </c>
      <c r="E427" s="567" t="s">
        <v>1044</v>
      </c>
      <c r="F427" s="570">
        <v>1</v>
      </c>
      <c r="G427" s="570">
        <v>0</v>
      </c>
      <c r="H427" s="583"/>
      <c r="I427" s="570"/>
      <c r="J427" s="570"/>
      <c r="K427" s="583"/>
      <c r="L427" s="570">
        <v>1</v>
      </c>
      <c r="M427" s="571">
        <v>0</v>
      </c>
    </row>
    <row r="428" spans="1:13" ht="14.4" customHeight="1" x14ac:dyDescent="0.3">
      <c r="A428" s="566" t="s">
        <v>1981</v>
      </c>
      <c r="B428" s="567" t="s">
        <v>1720</v>
      </c>
      <c r="C428" s="567" t="s">
        <v>2154</v>
      </c>
      <c r="D428" s="567" t="s">
        <v>1083</v>
      </c>
      <c r="E428" s="567" t="s">
        <v>2155</v>
      </c>
      <c r="F428" s="570"/>
      <c r="G428" s="570"/>
      <c r="H428" s="583">
        <v>0</v>
      </c>
      <c r="I428" s="570">
        <v>1</v>
      </c>
      <c r="J428" s="570">
        <v>1049.31</v>
      </c>
      <c r="K428" s="583">
        <v>1</v>
      </c>
      <c r="L428" s="570">
        <v>1</v>
      </c>
      <c r="M428" s="571">
        <v>1049.31</v>
      </c>
    </row>
    <row r="429" spans="1:13" ht="14.4" customHeight="1" x14ac:dyDescent="0.3">
      <c r="A429" s="566" t="s">
        <v>1981</v>
      </c>
      <c r="B429" s="567" t="s">
        <v>1720</v>
      </c>
      <c r="C429" s="567" t="s">
        <v>2812</v>
      </c>
      <c r="D429" s="567" t="s">
        <v>1084</v>
      </c>
      <c r="E429" s="567" t="s">
        <v>2813</v>
      </c>
      <c r="F429" s="570"/>
      <c r="G429" s="570"/>
      <c r="H429" s="583">
        <v>0</v>
      </c>
      <c r="I429" s="570">
        <v>1</v>
      </c>
      <c r="J429" s="570">
        <v>1399.39</v>
      </c>
      <c r="K429" s="583">
        <v>1</v>
      </c>
      <c r="L429" s="570">
        <v>1</v>
      </c>
      <c r="M429" s="571">
        <v>1399.39</v>
      </c>
    </row>
    <row r="430" spans="1:13" ht="14.4" customHeight="1" x14ac:dyDescent="0.3">
      <c r="A430" s="566" t="s">
        <v>1981</v>
      </c>
      <c r="B430" s="567" t="s">
        <v>1720</v>
      </c>
      <c r="C430" s="567" t="s">
        <v>3036</v>
      </c>
      <c r="D430" s="567" t="s">
        <v>2061</v>
      </c>
      <c r="E430" s="567" t="s">
        <v>2155</v>
      </c>
      <c r="F430" s="570">
        <v>1</v>
      </c>
      <c r="G430" s="570">
        <v>0</v>
      </c>
      <c r="H430" s="583"/>
      <c r="I430" s="570"/>
      <c r="J430" s="570"/>
      <c r="K430" s="583"/>
      <c r="L430" s="570">
        <v>1</v>
      </c>
      <c r="M430" s="571">
        <v>0</v>
      </c>
    </row>
    <row r="431" spans="1:13" ht="14.4" customHeight="1" x14ac:dyDescent="0.3">
      <c r="A431" s="566" t="s">
        <v>1981</v>
      </c>
      <c r="B431" s="567" t="s">
        <v>1720</v>
      </c>
      <c r="C431" s="567" t="s">
        <v>3037</v>
      </c>
      <c r="D431" s="567" t="s">
        <v>2061</v>
      </c>
      <c r="E431" s="567" t="s">
        <v>2403</v>
      </c>
      <c r="F431" s="570">
        <v>1</v>
      </c>
      <c r="G431" s="570">
        <v>0</v>
      </c>
      <c r="H431" s="583"/>
      <c r="I431" s="570"/>
      <c r="J431" s="570"/>
      <c r="K431" s="583"/>
      <c r="L431" s="570">
        <v>1</v>
      </c>
      <c r="M431" s="571">
        <v>0</v>
      </c>
    </row>
    <row r="432" spans="1:13" ht="14.4" customHeight="1" x14ac:dyDescent="0.3">
      <c r="A432" s="566" t="s">
        <v>1981</v>
      </c>
      <c r="B432" s="567" t="s">
        <v>3126</v>
      </c>
      <c r="C432" s="567" t="s">
        <v>2991</v>
      </c>
      <c r="D432" s="567" t="s">
        <v>2992</v>
      </c>
      <c r="E432" s="567" t="s">
        <v>2660</v>
      </c>
      <c r="F432" s="570"/>
      <c r="G432" s="570"/>
      <c r="H432" s="583">
        <v>0</v>
      </c>
      <c r="I432" s="570">
        <v>1</v>
      </c>
      <c r="J432" s="570">
        <v>471.57</v>
      </c>
      <c r="K432" s="583">
        <v>1</v>
      </c>
      <c r="L432" s="570">
        <v>1</v>
      </c>
      <c r="M432" s="571">
        <v>471.57</v>
      </c>
    </row>
    <row r="433" spans="1:13" ht="14.4" customHeight="1" x14ac:dyDescent="0.3">
      <c r="A433" s="566" t="s">
        <v>1981</v>
      </c>
      <c r="B433" s="567" t="s">
        <v>1723</v>
      </c>
      <c r="C433" s="567" t="s">
        <v>1726</v>
      </c>
      <c r="D433" s="567" t="s">
        <v>998</v>
      </c>
      <c r="E433" s="567" t="s">
        <v>1040</v>
      </c>
      <c r="F433" s="570"/>
      <c r="G433" s="570"/>
      <c r="H433" s="583">
        <v>0</v>
      </c>
      <c r="I433" s="570">
        <v>1</v>
      </c>
      <c r="J433" s="570">
        <v>763.3</v>
      </c>
      <c r="K433" s="583">
        <v>1</v>
      </c>
      <c r="L433" s="570">
        <v>1</v>
      </c>
      <c r="M433" s="571">
        <v>763.3</v>
      </c>
    </row>
    <row r="434" spans="1:13" ht="14.4" customHeight="1" x14ac:dyDescent="0.3">
      <c r="A434" s="566" t="s">
        <v>1981</v>
      </c>
      <c r="B434" s="567" t="s">
        <v>1733</v>
      </c>
      <c r="C434" s="567" t="s">
        <v>1734</v>
      </c>
      <c r="D434" s="567" t="s">
        <v>1035</v>
      </c>
      <c r="E434" s="567" t="s">
        <v>1735</v>
      </c>
      <c r="F434" s="570"/>
      <c r="G434" s="570"/>
      <c r="H434" s="583">
        <v>0</v>
      </c>
      <c r="I434" s="570">
        <v>1</v>
      </c>
      <c r="J434" s="570">
        <v>50.57</v>
      </c>
      <c r="K434" s="583">
        <v>1</v>
      </c>
      <c r="L434" s="570">
        <v>1</v>
      </c>
      <c r="M434" s="571">
        <v>50.57</v>
      </c>
    </row>
    <row r="435" spans="1:13" ht="14.4" customHeight="1" x14ac:dyDescent="0.3">
      <c r="A435" s="566" t="s">
        <v>1981</v>
      </c>
      <c r="B435" s="567" t="s">
        <v>1744</v>
      </c>
      <c r="C435" s="567" t="s">
        <v>1745</v>
      </c>
      <c r="D435" s="567" t="s">
        <v>1746</v>
      </c>
      <c r="E435" s="567" t="s">
        <v>1747</v>
      </c>
      <c r="F435" s="570"/>
      <c r="G435" s="570"/>
      <c r="H435" s="583">
        <v>0</v>
      </c>
      <c r="I435" s="570">
        <v>5</v>
      </c>
      <c r="J435" s="570">
        <v>1666.55</v>
      </c>
      <c r="K435" s="583">
        <v>1</v>
      </c>
      <c r="L435" s="570">
        <v>5</v>
      </c>
      <c r="M435" s="571">
        <v>1666.55</v>
      </c>
    </row>
    <row r="436" spans="1:13" ht="14.4" customHeight="1" x14ac:dyDescent="0.3">
      <c r="A436" s="566" t="s">
        <v>1981</v>
      </c>
      <c r="B436" s="567" t="s">
        <v>1917</v>
      </c>
      <c r="C436" s="567" t="s">
        <v>1918</v>
      </c>
      <c r="D436" s="567" t="s">
        <v>1433</v>
      </c>
      <c r="E436" s="567" t="s">
        <v>1434</v>
      </c>
      <c r="F436" s="570"/>
      <c r="G436" s="570"/>
      <c r="H436" s="583">
        <v>0</v>
      </c>
      <c r="I436" s="570">
        <v>1</v>
      </c>
      <c r="J436" s="570">
        <v>222.25</v>
      </c>
      <c r="K436" s="583">
        <v>1</v>
      </c>
      <c r="L436" s="570">
        <v>1</v>
      </c>
      <c r="M436" s="571">
        <v>222.25</v>
      </c>
    </row>
    <row r="437" spans="1:13" ht="14.4" customHeight="1" x14ac:dyDescent="0.3">
      <c r="A437" s="566" t="s">
        <v>1981</v>
      </c>
      <c r="B437" s="567" t="s">
        <v>1917</v>
      </c>
      <c r="C437" s="567" t="s">
        <v>2968</v>
      </c>
      <c r="D437" s="567" t="s">
        <v>2969</v>
      </c>
      <c r="E437" s="567" t="s">
        <v>2970</v>
      </c>
      <c r="F437" s="570"/>
      <c r="G437" s="570"/>
      <c r="H437" s="583">
        <v>0</v>
      </c>
      <c r="I437" s="570">
        <v>1</v>
      </c>
      <c r="J437" s="570">
        <v>222.25</v>
      </c>
      <c r="K437" s="583">
        <v>1</v>
      </c>
      <c r="L437" s="570">
        <v>1</v>
      </c>
      <c r="M437" s="571">
        <v>222.25</v>
      </c>
    </row>
    <row r="438" spans="1:13" ht="14.4" customHeight="1" x14ac:dyDescent="0.3">
      <c r="A438" s="566" t="s">
        <v>1981</v>
      </c>
      <c r="B438" s="567" t="s">
        <v>3120</v>
      </c>
      <c r="C438" s="567" t="s">
        <v>2754</v>
      </c>
      <c r="D438" s="567" t="s">
        <v>2755</v>
      </c>
      <c r="E438" s="567" t="s">
        <v>2033</v>
      </c>
      <c r="F438" s="570"/>
      <c r="G438" s="570"/>
      <c r="H438" s="583">
        <v>0</v>
      </c>
      <c r="I438" s="570">
        <v>3</v>
      </c>
      <c r="J438" s="570">
        <v>289.89</v>
      </c>
      <c r="K438" s="583">
        <v>1</v>
      </c>
      <c r="L438" s="570">
        <v>3</v>
      </c>
      <c r="M438" s="571">
        <v>289.89</v>
      </c>
    </row>
    <row r="439" spans="1:13" ht="14.4" customHeight="1" x14ac:dyDescent="0.3">
      <c r="A439" s="566" t="s">
        <v>1981</v>
      </c>
      <c r="B439" s="567" t="s">
        <v>1820</v>
      </c>
      <c r="C439" s="567" t="s">
        <v>1821</v>
      </c>
      <c r="D439" s="567" t="s">
        <v>1822</v>
      </c>
      <c r="E439" s="567" t="s">
        <v>1823</v>
      </c>
      <c r="F439" s="570"/>
      <c r="G439" s="570"/>
      <c r="H439" s="583">
        <v>0</v>
      </c>
      <c r="I439" s="570">
        <v>1</v>
      </c>
      <c r="J439" s="570">
        <v>6.98</v>
      </c>
      <c r="K439" s="583">
        <v>1</v>
      </c>
      <c r="L439" s="570">
        <v>1</v>
      </c>
      <c r="M439" s="571">
        <v>6.98</v>
      </c>
    </row>
    <row r="440" spans="1:13" ht="14.4" customHeight="1" x14ac:dyDescent="0.3">
      <c r="A440" s="566" t="s">
        <v>1981</v>
      </c>
      <c r="B440" s="567" t="s">
        <v>1835</v>
      </c>
      <c r="C440" s="567" t="s">
        <v>1837</v>
      </c>
      <c r="D440" s="567" t="s">
        <v>556</v>
      </c>
      <c r="E440" s="567" t="s">
        <v>1838</v>
      </c>
      <c r="F440" s="570">
        <v>1</v>
      </c>
      <c r="G440" s="570">
        <v>201.75</v>
      </c>
      <c r="H440" s="583">
        <v>1</v>
      </c>
      <c r="I440" s="570"/>
      <c r="J440" s="570"/>
      <c r="K440" s="583">
        <v>0</v>
      </c>
      <c r="L440" s="570">
        <v>1</v>
      </c>
      <c r="M440" s="571">
        <v>201.75</v>
      </c>
    </row>
    <row r="441" spans="1:13" ht="14.4" customHeight="1" thickBot="1" x14ac:dyDescent="0.35">
      <c r="A441" s="572" t="s">
        <v>1981</v>
      </c>
      <c r="B441" s="573" t="s">
        <v>1843</v>
      </c>
      <c r="C441" s="573" t="s">
        <v>1844</v>
      </c>
      <c r="D441" s="573" t="s">
        <v>1057</v>
      </c>
      <c r="E441" s="573" t="s">
        <v>1087</v>
      </c>
      <c r="F441" s="576"/>
      <c r="G441" s="576"/>
      <c r="H441" s="584">
        <v>0</v>
      </c>
      <c r="I441" s="576">
        <v>1</v>
      </c>
      <c r="J441" s="576">
        <v>137.74</v>
      </c>
      <c r="K441" s="584">
        <v>1</v>
      </c>
      <c r="L441" s="576">
        <v>1</v>
      </c>
      <c r="M441" s="577">
        <v>137.74</v>
      </c>
    </row>
  </sheetData>
  <autoFilter ref="A5:M1005"/>
  <mergeCells count="4">
    <mergeCell ref="A1:M1"/>
    <mergeCell ref="F4:H4"/>
    <mergeCell ref="I4:K4"/>
    <mergeCell ref="L4:M4"/>
  </mergeCells>
  <conditionalFormatting sqref="H3 H6:H1048576">
    <cfRule type="cellIs" dxfId="39" priority="4" operator="greaterThan">
      <formula>0.2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3">
    <tabColor theme="3" tint="0.39997558519241921"/>
    <pageSetUpPr fitToPage="1"/>
  </sheetPr>
  <dimension ref="A1:H56"/>
  <sheetViews>
    <sheetView showGridLines="0" showRowColHeaders="0" workbookViewId="0">
      <pane ySplit="3" topLeftCell="A4" activePane="bottomLeft" state="frozen"/>
      <selection activeCell="A2" sqref="A2:I2"/>
      <selection pane="bottomLeft" sqref="A1:G1"/>
    </sheetView>
  </sheetViews>
  <sheetFormatPr defaultRowHeight="14.4" customHeight="1" x14ac:dyDescent="0.3"/>
  <cols>
    <col min="1" max="1" width="5.33203125" style="89" bestFit="1" customWidth="1"/>
    <col min="2" max="2" width="9.33203125" style="89" customWidth="1"/>
    <col min="3" max="3" width="28.88671875" style="69" bestFit="1" customWidth="1"/>
    <col min="4" max="5" width="11.109375" style="90" customWidth="1"/>
    <col min="6" max="6" width="6.6640625" style="91" customWidth="1"/>
    <col min="7" max="7" width="12.21875" style="98" bestFit="1" customWidth="1"/>
    <col min="8" max="8" width="0" style="69" hidden="1" customWidth="1"/>
    <col min="9" max="16384" width="8.88671875" style="69"/>
  </cols>
  <sheetData>
    <row r="1" spans="1:8" ht="18.600000000000001" customHeight="1" thickBot="1" x14ac:dyDescent="0.4">
      <c r="A1" s="409" t="s">
        <v>272</v>
      </c>
      <c r="B1" s="410"/>
      <c r="C1" s="410"/>
      <c r="D1" s="410"/>
      <c r="E1" s="410"/>
      <c r="F1" s="410"/>
      <c r="G1" s="383"/>
    </row>
    <row r="2" spans="1:8" ht="14.4" customHeight="1" thickBot="1" x14ac:dyDescent="0.35">
      <c r="A2" s="522" t="s">
        <v>290</v>
      </c>
      <c r="B2" s="96"/>
      <c r="C2" s="96"/>
      <c r="D2" s="96"/>
      <c r="E2" s="96"/>
      <c r="F2" s="96"/>
    </row>
    <row r="3" spans="1:8" ht="14.4" customHeight="1" thickBot="1" x14ac:dyDescent="0.35">
      <c r="A3" s="184" t="s">
        <v>0</v>
      </c>
      <c r="B3" s="185" t="s">
        <v>1</v>
      </c>
      <c r="C3" s="336" t="s">
        <v>2</v>
      </c>
      <c r="D3" s="337" t="s">
        <v>3</v>
      </c>
      <c r="E3" s="337" t="s">
        <v>4</v>
      </c>
      <c r="F3" s="337" t="s">
        <v>5</v>
      </c>
      <c r="G3" s="338" t="s">
        <v>279</v>
      </c>
    </row>
    <row r="4" spans="1:8" ht="14.4" customHeight="1" x14ac:dyDescent="0.3">
      <c r="A4" s="551" t="s">
        <v>522</v>
      </c>
      <c r="B4" s="552" t="s">
        <v>523</v>
      </c>
      <c r="C4" s="553" t="s">
        <v>524</v>
      </c>
      <c r="D4" s="553" t="s">
        <v>523</v>
      </c>
      <c r="E4" s="553" t="s">
        <v>523</v>
      </c>
      <c r="F4" s="554" t="s">
        <v>523</v>
      </c>
      <c r="G4" s="553" t="s">
        <v>523</v>
      </c>
      <c r="H4" s="553" t="s">
        <v>158</v>
      </c>
    </row>
    <row r="5" spans="1:8" ht="14.4" customHeight="1" x14ac:dyDescent="0.3">
      <c r="A5" s="551" t="s">
        <v>522</v>
      </c>
      <c r="B5" s="552" t="s">
        <v>3131</v>
      </c>
      <c r="C5" s="553" t="s">
        <v>3132</v>
      </c>
      <c r="D5" s="553">
        <v>584142.42753597593</v>
      </c>
      <c r="E5" s="553">
        <v>551342.05000000016</v>
      </c>
      <c r="F5" s="554">
        <v>0.94384866431576631</v>
      </c>
      <c r="G5" s="553">
        <v>-32800.377535975771</v>
      </c>
      <c r="H5" s="553" t="s">
        <v>2</v>
      </c>
    </row>
    <row r="6" spans="1:8" ht="14.4" customHeight="1" x14ac:dyDescent="0.3">
      <c r="A6" s="551" t="s">
        <v>522</v>
      </c>
      <c r="B6" s="552" t="s">
        <v>3133</v>
      </c>
      <c r="C6" s="553" t="s">
        <v>3134</v>
      </c>
      <c r="D6" s="553">
        <v>11795873.352168351</v>
      </c>
      <c r="E6" s="553">
        <v>11713549.22000001</v>
      </c>
      <c r="F6" s="554">
        <v>0.99302093794070723</v>
      </c>
      <c r="G6" s="553">
        <v>-82324.132168341428</v>
      </c>
      <c r="H6" s="553" t="s">
        <v>2</v>
      </c>
    </row>
    <row r="7" spans="1:8" ht="14.4" customHeight="1" x14ac:dyDescent="0.3">
      <c r="A7" s="551" t="s">
        <v>522</v>
      </c>
      <c r="B7" s="552" t="s">
        <v>3135</v>
      </c>
      <c r="C7" s="553" t="s">
        <v>3136</v>
      </c>
      <c r="D7" s="553">
        <v>6387.4089388918437</v>
      </c>
      <c r="E7" s="553">
        <v>681.54000000000008</v>
      </c>
      <c r="F7" s="554">
        <v>0.1067005426645254</v>
      </c>
      <c r="G7" s="553">
        <v>-5705.8689388918438</v>
      </c>
      <c r="H7" s="553" t="s">
        <v>2</v>
      </c>
    </row>
    <row r="8" spans="1:8" ht="14.4" customHeight="1" x14ac:dyDescent="0.3">
      <c r="A8" s="551" t="s">
        <v>522</v>
      </c>
      <c r="B8" s="552" t="s">
        <v>3137</v>
      </c>
      <c r="C8" s="553" t="s">
        <v>3138</v>
      </c>
      <c r="D8" s="553">
        <v>2916907.5833333335</v>
      </c>
      <c r="E8" s="553">
        <v>2471066.6099999985</v>
      </c>
      <c r="F8" s="554">
        <v>0.84715286288781066</v>
      </c>
      <c r="G8" s="553">
        <v>-445840.97333333502</v>
      </c>
      <c r="H8" s="553" t="s">
        <v>2</v>
      </c>
    </row>
    <row r="9" spans="1:8" ht="14.4" customHeight="1" x14ac:dyDescent="0.3">
      <c r="A9" s="551" t="s">
        <v>522</v>
      </c>
      <c r="B9" s="552" t="s">
        <v>3139</v>
      </c>
      <c r="C9" s="553" t="s">
        <v>3140</v>
      </c>
      <c r="D9" s="553">
        <v>1720847.4284166668</v>
      </c>
      <c r="E9" s="553">
        <v>1547307.71</v>
      </c>
      <c r="F9" s="554">
        <v>0.89915450053794788</v>
      </c>
      <c r="G9" s="553">
        <v>-173539.71841666684</v>
      </c>
      <c r="H9" s="553" t="s">
        <v>2</v>
      </c>
    </row>
    <row r="10" spans="1:8" ht="14.4" customHeight="1" x14ac:dyDescent="0.3">
      <c r="A10" s="551" t="s">
        <v>522</v>
      </c>
      <c r="B10" s="552" t="s">
        <v>3141</v>
      </c>
      <c r="C10" s="553" t="s">
        <v>3142</v>
      </c>
      <c r="D10" s="553">
        <v>369377.66570694558</v>
      </c>
      <c r="E10" s="553">
        <v>261754.55</v>
      </c>
      <c r="F10" s="554">
        <v>0.7086366456375548</v>
      </c>
      <c r="G10" s="553">
        <v>-107623.11570694559</v>
      </c>
      <c r="H10" s="553" t="s">
        <v>2</v>
      </c>
    </row>
    <row r="11" spans="1:8" ht="14.4" customHeight="1" x14ac:dyDescent="0.3">
      <c r="A11" s="551" t="s">
        <v>522</v>
      </c>
      <c r="B11" s="552" t="s">
        <v>3143</v>
      </c>
      <c r="C11" s="553" t="s">
        <v>3144</v>
      </c>
      <c r="D11" s="553">
        <v>744521.99099862634</v>
      </c>
      <c r="E11" s="553">
        <v>591266.94000000018</v>
      </c>
      <c r="F11" s="554">
        <v>0.79415644822919818</v>
      </c>
      <c r="G11" s="553">
        <v>-153255.05099862616</v>
      </c>
      <c r="H11" s="553" t="s">
        <v>2</v>
      </c>
    </row>
    <row r="12" spans="1:8" ht="14.4" customHeight="1" x14ac:dyDescent="0.3">
      <c r="A12" s="551" t="s">
        <v>522</v>
      </c>
      <c r="B12" s="552" t="s">
        <v>3145</v>
      </c>
      <c r="C12" s="553" t="s">
        <v>3146</v>
      </c>
      <c r="D12" s="553">
        <v>1260659.7254240252</v>
      </c>
      <c r="E12" s="553">
        <v>1123632.7699999996</v>
      </c>
      <c r="F12" s="554">
        <v>0.89130535967750024</v>
      </c>
      <c r="G12" s="553">
        <v>-137026.95542402565</v>
      </c>
      <c r="H12" s="553" t="s">
        <v>2</v>
      </c>
    </row>
    <row r="13" spans="1:8" ht="14.4" customHeight="1" x14ac:dyDescent="0.3">
      <c r="A13" s="551" t="s">
        <v>522</v>
      </c>
      <c r="B13" s="552" t="s">
        <v>3147</v>
      </c>
      <c r="C13" s="553" t="s">
        <v>3148</v>
      </c>
      <c r="D13" s="553">
        <v>129168.67599152507</v>
      </c>
      <c r="E13" s="553">
        <v>110615.43999999999</v>
      </c>
      <c r="F13" s="554">
        <v>0.85636427834297546</v>
      </c>
      <c r="G13" s="553">
        <v>-18553.235991525085</v>
      </c>
      <c r="H13" s="553" t="s">
        <v>2</v>
      </c>
    </row>
    <row r="14" spans="1:8" ht="14.4" customHeight="1" x14ac:dyDescent="0.3">
      <c r="A14" s="551" t="s">
        <v>522</v>
      </c>
      <c r="B14" s="552" t="s">
        <v>3149</v>
      </c>
      <c r="C14" s="553" t="s">
        <v>3150</v>
      </c>
      <c r="D14" s="553">
        <v>166262.26638790107</v>
      </c>
      <c r="E14" s="553">
        <v>143108.11000000007</v>
      </c>
      <c r="F14" s="554">
        <v>0.86073715407030005</v>
      </c>
      <c r="G14" s="553">
        <v>-23154.156387900992</v>
      </c>
      <c r="H14" s="553" t="s">
        <v>2</v>
      </c>
    </row>
    <row r="15" spans="1:8" ht="14.4" customHeight="1" x14ac:dyDescent="0.3">
      <c r="A15" s="551" t="s">
        <v>522</v>
      </c>
      <c r="B15" s="552" t="s">
        <v>6</v>
      </c>
      <c r="C15" s="553" t="s">
        <v>524</v>
      </c>
      <c r="D15" s="553">
        <v>20468551.7041617</v>
      </c>
      <c r="E15" s="553">
        <v>18514324.940000013</v>
      </c>
      <c r="F15" s="554">
        <v>0.90452540109301671</v>
      </c>
      <c r="G15" s="553">
        <v>-1954226.7641616873</v>
      </c>
      <c r="H15" s="553" t="s">
        <v>533</v>
      </c>
    </row>
    <row r="17" spans="1:8" ht="14.4" customHeight="1" x14ac:dyDescent="0.3">
      <c r="A17" s="551" t="s">
        <v>522</v>
      </c>
      <c r="B17" s="552" t="s">
        <v>523</v>
      </c>
      <c r="C17" s="553" t="s">
        <v>524</v>
      </c>
      <c r="D17" s="553" t="s">
        <v>523</v>
      </c>
      <c r="E17" s="553" t="s">
        <v>523</v>
      </c>
      <c r="F17" s="554" t="s">
        <v>523</v>
      </c>
      <c r="G17" s="553" t="s">
        <v>523</v>
      </c>
      <c r="H17" s="553" t="s">
        <v>158</v>
      </c>
    </row>
    <row r="18" spans="1:8" ht="14.4" customHeight="1" x14ac:dyDescent="0.3">
      <c r="A18" s="551" t="s">
        <v>534</v>
      </c>
      <c r="B18" s="552" t="s">
        <v>3131</v>
      </c>
      <c r="C18" s="553" t="s">
        <v>3132</v>
      </c>
      <c r="D18" s="553">
        <v>129870.17196767191</v>
      </c>
      <c r="E18" s="553">
        <v>132529.82999999996</v>
      </c>
      <c r="F18" s="554">
        <v>1.0204793602105193</v>
      </c>
      <c r="G18" s="553">
        <v>2659.6580323280505</v>
      </c>
      <c r="H18" s="553" t="s">
        <v>2</v>
      </c>
    </row>
    <row r="19" spans="1:8" ht="14.4" customHeight="1" x14ac:dyDescent="0.3">
      <c r="A19" s="551" t="s">
        <v>534</v>
      </c>
      <c r="B19" s="552" t="s">
        <v>3133</v>
      </c>
      <c r="C19" s="553" t="s">
        <v>3134</v>
      </c>
      <c r="D19" s="553">
        <v>286839.6793551899</v>
      </c>
      <c r="E19" s="553">
        <v>289201</v>
      </c>
      <c r="F19" s="554">
        <v>1.00823219664071</v>
      </c>
      <c r="G19" s="553">
        <v>2361.3206448100973</v>
      </c>
      <c r="H19" s="553" t="s">
        <v>2</v>
      </c>
    </row>
    <row r="20" spans="1:8" ht="14.4" customHeight="1" x14ac:dyDescent="0.3">
      <c r="A20" s="551" t="s">
        <v>534</v>
      </c>
      <c r="B20" s="552" t="s">
        <v>3135</v>
      </c>
      <c r="C20" s="553" t="s">
        <v>3136</v>
      </c>
      <c r="D20" s="553">
        <v>0</v>
      </c>
      <c r="E20" s="553">
        <v>108.4</v>
      </c>
      <c r="F20" s="554" t="s">
        <v>523</v>
      </c>
      <c r="G20" s="553">
        <v>108.4</v>
      </c>
      <c r="H20" s="553" t="s">
        <v>2</v>
      </c>
    </row>
    <row r="21" spans="1:8" ht="14.4" customHeight="1" x14ac:dyDescent="0.3">
      <c r="A21" s="551" t="s">
        <v>534</v>
      </c>
      <c r="B21" s="552" t="s">
        <v>3137</v>
      </c>
      <c r="C21" s="553" t="s">
        <v>3138</v>
      </c>
      <c r="D21" s="553">
        <v>0</v>
      </c>
      <c r="E21" s="553">
        <v>7125.1</v>
      </c>
      <c r="F21" s="554" t="s">
        <v>523</v>
      </c>
      <c r="G21" s="553">
        <v>7125.1</v>
      </c>
      <c r="H21" s="553" t="s">
        <v>2</v>
      </c>
    </row>
    <row r="22" spans="1:8" ht="14.4" customHeight="1" x14ac:dyDescent="0.3">
      <c r="A22" s="551" t="s">
        <v>534</v>
      </c>
      <c r="B22" s="552" t="s">
        <v>3143</v>
      </c>
      <c r="C22" s="553" t="s">
        <v>3144</v>
      </c>
      <c r="D22" s="553">
        <v>24383.615461149002</v>
      </c>
      <c r="E22" s="553">
        <v>19349.11</v>
      </c>
      <c r="F22" s="554">
        <v>0.7935291643205824</v>
      </c>
      <c r="G22" s="553">
        <v>-5034.5054611490013</v>
      </c>
      <c r="H22" s="553" t="s">
        <v>2</v>
      </c>
    </row>
    <row r="23" spans="1:8" ht="14.4" customHeight="1" x14ac:dyDescent="0.3">
      <c r="A23" s="551" t="s">
        <v>534</v>
      </c>
      <c r="B23" s="552" t="s">
        <v>3147</v>
      </c>
      <c r="C23" s="553" t="s">
        <v>3148</v>
      </c>
      <c r="D23" s="553">
        <v>2216.9638319045994</v>
      </c>
      <c r="E23" s="553">
        <v>1520</v>
      </c>
      <c r="F23" s="554">
        <v>0.68562237151797112</v>
      </c>
      <c r="G23" s="553">
        <v>-696.96383190459937</v>
      </c>
      <c r="H23" s="553" t="s">
        <v>2</v>
      </c>
    </row>
    <row r="24" spans="1:8" ht="14.4" customHeight="1" x14ac:dyDescent="0.3">
      <c r="A24" s="551" t="s">
        <v>534</v>
      </c>
      <c r="B24" s="552" t="s">
        <v>3149</v>
      </c>
      <c r="C24" s="553" t="s">
        <v>3150</v>
      </c>
      <c r="D24" s="553">
        <v>38054.757304252205</v>
      </c>
      <c r="E24" s="553">
        <v>28638.5</v>
      </c>
      <c r="F24" s="554">
        <v>0.75256031121238975</v>
      </c>
      <c r="G24" s="553">
        <v>-9416.2573042522054</v>
      </c>
      <c r="H24" s="553" t="s">
        <v>2</v>
      </c>
    </row>
    <row r="25" spans="1:8" ht="14.4" customHeight="1" x14ac:dyDescent="0.3">
      <c r="A25" s="551" t="s">
        <v>534</v>
      </c>
      <c r="B25" s="552" t="s">
        <v>6</v>
      </c>
      <c r="C25" s="553" t="s">
        <v>535</v>
      </c>
      <c r="D25" s="553">
        <v>501147.52790665207</v>
      </c>
      <c r="E25" s="553">
        <v>478471.93999999994</v>
      </c>
      <c r="F25" s="554">
        <v>0.95475266933597269</v>
      </c>
      <c r="G25" s="553">
        <v>-22675.58790665213</v>
      </c>
      <c r="H25" s="553" t="s">
        <v>536</v>
      </c>
    </row>
    <row r="26" spans="1:8" ht="14.4" customHeight="1" x14ac:dyDescent="0.3">
      <c r="A26" s="551" t="s">
        <v>523</v>
      </c>
      <c r="B26" s="552" t="s">
        <v>523</v>
      </c>
      <c r="C26" s="553" t="s">
        <v>523</v>
      </c>
      <c r="D26" s="553" t="s">
        <v>523</v>
      </c>
      <c r="E26" s="553" t="s">
        <v>523</v>
      </c>
      <c r="F26" s="554" t="s">
        <v>523</v>
      </c>
      <c r="G26" s="553" t="s">
        <v>523</v>
      </c>
      <c r="H26" s="553" t="s">
        <v>537</v>
      </c>
    </row>
    <row r="27" spans="1:8" ht="14.4" customHeight="1" x14ac:dyDescent="0.3">
      <c r="A27" s="551" t="s">
        <v>538</v>
      </c>
      <c r="B27" s="552" t="s">
        <v>3131</v>
      </c>
      <c r="C27" s="553" t="s">
        <v>3132</v>
      </c>
      <c r="D27" s="553">
        <v>8068.4772438874343</v>
      </c>
      <c r="E27" s="553">
        <v>5701.7800000000007</v>
      </c>
      <c r="F27" s="554">
        <v>0.70667361729495981</v>
      </c>
      <c r="G27" s="553">
        <v>-2366.6972438874336</v>
      </c>
      <c r="H27" s="553" t="s">
        <v>2</v>
      </c>
    </row>
    <row r="28" spans="1:8" ht="14.4" customHeight="1" x14ac:dyDescent="0.3">
      <c r="A28" s="551" t="s">
        <v>538</v>
      </c>
      <c r="B28" s="552" t="s">
        <v>3133</v>
      </c>
      <c r="C28" s="553" t="s">
        <v>3134</v>
      </c>
      <c r="D28" s="553">
        <v>7679.3223834749915</v>
      </c>
      <c r="E28" s="553">
        <v>5263.37</v>
      </c>
      <c r="F28" s="554">
        <v>0.68539510873070775</v>
      </c>
      <c r="G28" s="553">
        <v>-2415.9523834749916</v>
      </c>
      <c r="H28" s="553" t="s">
        <v>2</v>
      </c>
    </row>
    <row r="29" spans="1:8" ht="14.4" customHeight="1" x14ac:dyDescent="0.3">
      <c r="A29" s="551" t="s">
        <v>538</v>
      </c>
      <c r="B29" s="552" t="s">
        <v>3149</v>
      </c>
      <c r="C29" s="553" t="s">
        <v>3150</v>
      </c>
      <c r="D29" s="553">
        <v>6152.2212242493333</v>
      </c>
      <c r="E29" s="553">
        <v>620</v>
      </c>
      <c r="F29" s="554">
        <v>0.1007766101706867</v>
      </c>
      <c r="G29" s="553">
        <v>-5532.2212242493333</v>
      </c>
      <c r="H29" s="553" t="s">
        <v>2</v>
      </c>
    </row>
    <row r="30" spans="1:8" ht="14.4" customHeight="1" x14ac:dyDescent="0.3">
      <c r="A30" s="551" t="s">
        <v>538</v>
      </c>
      <c r="B30" s="552" t="s">
        <v>6</v>
      </c>
      <c r="C30" s="553" t="s">
        <v>539</v>
      </c>
      <c r="D30" s="553">
        <v>21900.02085161176</v>
      </c>
      <c r="E30" s="553">
        <v>11585.150000000001</v>
      </c>
      <c r="F30" s="554">
        <v>0.52900177942740989</v>
      </c>
      <c r="G30" s="553">
        <v>-10314.870851611759</v>
      </c>
      <c r="H30" s="553" t="s">
        <v>536</v>
      </c>
    </row>
    <row r="31" spans="1:8" ht="14.4" customHeight="1" x14ac:dyDescent="0.3">
      <c r="A31" s="551" t="s">
        <v>523</v>
      </c>
      <c r="B31" s="552" t="s">
        <v>523</v>
      </c>
      <c r="C31" s="553" t="s">
        <v>523</v>
      </c>
      <c r="D31" s="553" t="s">
        <v>523</v>
      </c>
      <c r="E31" s="553" t="s">
        <v>523</v>
      </c>
      <c r="F31" s="554" t="s">
        <v>523</v>
      </c>
      <c r="G31" s="553" t="s">
        <v>523</v>
      </c>
      <c r="H31" s="553" t="s">
        <v>537</v>
      </c>
    </row>
    <row r="32" spans="1:8" ht="14.4" customHeight="1" x14ac:dyDescent="0.3">
      <c r="A32" s="551" t="s">
        <v>540</v>
      </c>
      <c r="B32" s="552" t="s">
        <v>3131</v>
      </c>
      <c r="C32" s="553" t="s">
        <v>3132</v>
      </c>
      <c r="D32" s="553">
        <v>211000.26266023717</v>
      </c>
      <c r="E32" s="553">
        <v>212717.37999999998</v>
      </c>
      <c r="F32" s="554">
        <v>1.008137986740461</v>
      </c>
      <c r="G32" s="553">
        <v>1717.1173397628008</v>
      </c>
      <c r="H32" s="553" t="s">
        <v>2</v>
      </c>
    </row>
    <row r="33" spans="1:8" ht="14.4" customHeight="1" x14ac:dyDescent="0.3">
      <c r="A33" s="551" t="s">
        <v>540</v>
      </c>
      <c r="B33" s="552" t="s">
        <v>3133</v>
      </c>
      <c r="C33" s="553" t="s">
        <v>3134</v>
      </c>
      <c r="D33" s="553">
        <v>1067684.8488856433</v>
      </c>
      <c r="E33" s="553">
        <v>1037599.87</v>
      </c>
      <c r="F33" s="554">
        <v>0.97182222926826822</v>
      </c>
      <c r="G33" s="553">
        <v>-30084.978885643301</v>
      </c>
      <c r="H33" s="553" t="s">
        <v>2</v>
      </c>
    </row>
    <row r="34" spans="1:8" ht="14.4" customHeight="1" x14ac:dyDescent="0.3">
      <c r="A34" s="551" t="s">
        <v>540</v>
      </c>
      <c r="B34" s="552" t="s">
        <v>3135</v>
      </c>
      <c r="C34" s="553" t="s">
        <v>3136</v>
      </c>
      <c r="D34" s="553">
        <v>554.07560555851057</v>
      </c>
      <c r="E34" s="553">
        <v>410.5</v>
      </c>
      <c r="F34" s="554">
        <v>0.74087362064282591</v>
      </c>
      <c r="G34" s="553">
        <v>-143.57560555851057</v>
      </c>
      <c r="H34" s="553" t="s">
        <v>2</v>
      </c>
    </row>
    <row r="35" spans="1:8" ht="14.4" customHeight="1" x14ac:dyDescent="0.3">
      <c r="A35" s="551" t="s">
        <v>540</v>
      </c>
      <c r="B35" s="552" t="s">
        <v>3139</v>
      </c>
      <c r="C35" s="553" t="s">
        <v>3140</v>
      </c>
      <c r="D35" s="553">
        <v>141335.83333333334</v>
      </c>
      <c r="E35" s="553">
        <v>54696.909999999996</v>
      </c>
      <c r="F35" s="554">
        <v>0.38699959316757365</v>
      </c>
      <c r="G35" s="553">
        <v>-86638.92333333334</v>
      </c>
      <c r="H35" s="553" t="s">
        <v>2</v>
      </c>
    </row>
    <row r="36" spans="1:8" ht="14.4" customHeight="1" x14ac:dyDescent="0.3">
      <c r="A36" s="551" t="s">
        <v>540</v>
      </c>
      <c r="B36" s="552" t="s">
        <v>3143</v>
      </c>
      <c r="C36" s="553" t="s">
        <v>3144</v>
      </c>
      <c r="D36" s="553">
        <v>106287.40959293391</v>
      </c>
      <c r="E36" s="553">
        <v>42545.1</v>
      </c>
      <c r="F36" s="554">
        <v>0.40028353464386657</v>
      </c>
      <c r="G36" s="553">
        <v>-63742.309592933911</v>
      </c>
      <c r="H36" s="553" t="s">
        <v>2</v>
      </c>
    </row>
    <row r="37" spans="1:8" ht="14.4" customHeight="1" x14ac:dyDescent="0.3">
      <c r="A37" s="551" t="s">
        <v>540</v>
      </c>
      <c r="B37" s="552" t="s">
        <v>3147</v>
      </c>
      <c r="C37" s="553" t="s">
        <v>3148</v>
      </c>
      <c r="D37" s="553">
        <v>9837.8753828304834</v>
      </c>
      <c r="E37" s="553">
        <v>5936</v>
      </c>
      <c r="F37" s="554">
        <v>0.60338231264443365</v>
      </c>
      <c r="G37" s="553">
        <v>-3901.8753828304834</v>
      </c>
      <c r="H37" s="553" t="s">
        <v>2</v>
      </c>
    </row>
    <row r="38" spans="1:8" ht="14.4" customHeight="1" x14ac:dyDescent="0.3">
      <c r="A38" s="551" t="s">
        <v>540</v>
      </c>
      <c r="B38" s="552" t="s">
        <v>3149</v>
      </c>
      <c r="C38" s="553" t="s">
        <v>3150</v>
      </c>
      <c r="D38" s="553">
        <v>87500</v>
      </c>
      <c r="E38" s="553">
        <v>68446.5</v>
      </c>
      <c r="F38" s="554">
        <v>0.78224571428571432</v>
      </c>
      <c r="G38" s="553">
        <v>-19053.5</v>
      </c>
      <c r="H38" s="553" t="s">
        <v>2</v>
      </c>
    </row>
    <row r="39" spans="1:8" ht="14.4" customHeight="1" x14ac:dyDescent="0.3">
      <c r="A39" s="551" t="s">
        <v>540</v>
      </c>
      <c r="B39" s="552" t="s">
        <v>6</v>
      </c>
      <c r="C39" s="553" t="s">
        <v>541</v>
      </c>
      <c r="D39" s="553">
        <v>2221096.8789476841</v>
      </c>
      <c r="E39" s="553">
        <v>1422352.26</v>
      </c>
      <c r="F39" s="554">
        <v>0.64038280971962147</v>
      </c>
      <c r="G39" s="553">
        <v>-798744.61894768407</v>
      </c>
      <c r="H39" s="553" t="s">
        <v>536</v>
      </c>
    </row>
    <row r="40" spans="1:8" ht="14.4" customHeight="1" x14ac:dyDescent="0.3">
      <c r="A40" s="551" t="s">
        <v>523</v>
      </c>
      <c r="B40" s="552" t="s">
        <v>523</v>
      </c>
      <c r="C40" s="553" t="s">
        <v>523</v>
      </c>
      <c r="D40" s="553" t="s">
        <v>523</v>
      </c>
      <c r="E40" s="553" t="s">
        <v>523</v>
      </c>
      <c r="F40" s="554" t="s">
        <v>523</v>
      </c>
      <c r="G40" s="553" t="s">
        <v>523</v>
      </c>
      <c r="H40" s="553" t="s">
        <v>537</v>
      </c>
    </row>
    <row r="41" spans="1:8" ht="14.4" customHeight="1" x14ac:dyDescent="0.3">
      <c r="A41" s="551" t="s">
        <v>542</v>
      </c>
      <c r="B41" s="552" t="s">
        <v>3131</v>
      </c>
      <c r="C41" s="553" t="s">
        <v>3132</v>
      </c>
      <c r="D41" s="553">
        <v>235203.51566417943</v>
      </c>
      <c r="E41" s="553">
        <v>200393.06</v>
      </c>
      <c r="F41" s="554">
        <v>0.85199857423100189</v>
      </c>
      <c r="G41" s="553">
        <v>-34810.455664179433</v>
      </c>
      <c r="H41" s="553" t="s">
        <v>2</v>
      </c>
    </row>
    <row r="42" spans="1:8" ht="14.4" customHeight="1" x14ac:dyDescent="0.3">
      <c r="A42" s="551" t="s">
        <v>542</v>
      </c>
      <c r="B42" s="552" t="s">
        <v>3133</v>
      </c>
      <c r="C42" s="553" t="s">
        <v>3134</v>
      </c>
      <c r="D42" s="553">
        <v>10433669.501544042</v>
      </c>
      <c r="E42" s="553">
        <v>10164332.95999999</v>
      </c>
      <c r="F42" s="554">
        <v>0.97418582776613794</v>
      </c>
      <c r="G42" s="553">
        <v>-269336.54154405184</v>
      </c>
      <c r="H42" s="553" t="s">
        <v>2</v>
      </c>
    </row>
    <row r="43" spans="1:8" ht="14.4" customHeight="1" x14ac:dyDescent="0.3">
      <c r="A43" s="551" t="s">
        <v>542</v>
      </c>
      <c r="B43" s="552" t="s">
        <v>3135</v>
      </c>
      <c r="C43" s="553" t="s">
        <v>3136</v>
      </c>
      <c r="D43" s="553">
        <v>5833.333333333333</v>
      </c>
      <c r="E43" s="553">
        <v>162.64000000000001</v>
      </c>
      <c r="F43" s="554">
        <v>2.7881142857142861E-2</v>
      </c>
      <c r="G43" s="553">
        <v>-5670.6933333333327</v>
      </c>
      <c r="H43" s="553" t="s">
        <v>2</v>
      </c>
    </row>
    <row r="44" spans="1:8" ht="14.4" customHeight="1" x14ac:dyDescent="0.3">
      <c r="A44" s="551" t="s">
        <v>542</v>
      </c>
      <c r="B44" s="552" t="s">
        <v>3137</v>
      </c>
      <c r="C44" s="553" t="s">
        <v>3138</v>
      </c>
      <c r="D44" s="553">
        <v>2916907.5833333335</v>
      </c>
      <c r="E44" s="553">
        <v>2463941.5099999984</v>
      </c>
      <c r="F44" s="554">
        <v>0.84471017322540531</v>
      </c>
      <c r="G44" s="553">
        <v>-452966.07333333511</v>
      </c>
      <c r="H44" s="553" t="s">
        <v>2</v>
      </c>
    </row>
    <row r="45" spans="1:8" ht="14.4" customHeight="1" x14ac:dyDescent="0.3">
      <c r="A45" s="551" t="s">
        <v>542</v>
      </c>
      <c r="B45" s="552" t="s">
        <v>3139</v>
      </c>
      <c r="C45" s="553" t="s">
        <v>3140</v>
      </c>
      <c r="D45" s="553">
        <v>1579511.5950833336</v>
      </c>
      <c r="E45" s="553">
        <v>1492610.8</v>
      </c>
      <c r="F45" s="554">
        <v>0.94498248993306777</v>
      </c>
      <c r="G45" s="553">
        <v>-86900.795083333505</v>
      </c>
      <c r="H45" s="553" t="s">
        <v>2</v>
      </c>
    </row>
    <row r="46" spans="1:8" ht="14.4" customHeight="1" x14ac:dyDescent="0.3">
      <c r="A46" s="551" t="s">
        <v>542</v>
      </c>
      <c r="B46" s="552" t="s">
        <v>3141</v>
      </c>
      <c r="C46" s="553" t="s">
        <v>3142</v>
      </c>
      <c r="D46" s="553">
        <v>369377.66570694558</v>
      </c>
      <c r="E46" s="553">
        <v>261754.55</v>
      </c>
      <c r="F46" s="554">
        <v>0.7086366456375548</v>
      </c>
      <c r="G46" s="553">
        <v>-107623.11570694559</v>
      </c>
      <c r="H46" s="553" t="s">
        <v>2</v>
      </c>
    </row>
    <row r="47" spans="1:8" ht="14.4" customHeight="1" x14ac:dyDescent="0.3">
      <c r="A47" s="551" t="s">
        <v>542</v>
      </c>
      <c r="B47" s="552" t="s">
        <v>3143</v>
      </c>
      <c r="C47" s="553" t="s">
        <v>3144</v>
      </c>
      <c r="D47" s="553">
        <v>608309.26236275409</v>
      </c>
      <c r="E47" s="553">
        <v>529372.73000000021</v>
      </c>
      <c r="F47" s="554">
        <v>0.87023618207594955</v>
      </c>
      <c r="G47" s="553">
        <v>-78936.532362753875</v>
      </c>
      <c r="H47" s="553" t="s">
        <v>2</v>
      </c>
    </row>
    <row r="48" spans="1:8" ht="14.4" customHeight="1" x14ac:dyDescent="0.3">
      <c r="A48" s="551" t="s">
        <v>542</v>
      </c>
      <c r="B48" s="552" t="s">
        <v>3145</v>
      </c>
      <c r="C48" s="553" t="s">
        <v>3146</v>
      </c>
      <c r="D48" s="553">
        <v>1257888.8041821618</v>
      </c>
      <c r="E48" s="553">
        <v>1123632.7699999996</v>
      </c>
      <c r="F48" s="554">
        <v>0.89326875814794204</v>
      </c>
      <c r="G48" s="553">
        <v>-134256.03418216226</v>
      </c>
      <c r="H48" s="553" t="s">
        <v>2</v>
      </c>
    </row>
    <row r="49" spans="1:8" ht="14.4" customHeight="1" x14ac:dyDescent="0.3">
      <c r="A49" s="551" t="s">
        <v>542</v>
      </c>
      <c r="B49" s="552" t="s">
        <v>3147</v>
      </c>
      <c r="C49" s="553" t="s">
        <v>3148</v>
      </c>
      <c r="D49" s="553">
        <v>117113.83677678999</v>
      </c>
      <c r="E49" s="553">
        <v>103159.43999999999</v>
      </c>
      <c r="F49" s="554">
        <v>0.88084758248176931</v>
      </c>
      <c r="G49" s="553">
        <v>-13954.396776790003</v>
      </c>
      <c r="H49" s="553" t="s">
        <v>2</v>
      </c>
    </row>
    <row r="50" spans="1:8" ht="14.4" customHeight="1" x14ac:dyDescent="0.3">
      <c r="A50" s="551" t="s">
        <v>542</v>
      </c>
      <c r="B50" s="552" t="s">
        <v>3149</v>
      </c>
      <c r="C50" s="553" t="s">
        <v>3150</v>
      </c>
      <c r="D50" s="553">
        <v>34555.287859399534</v>
      </c>
      <c r="E50" s="553">
        <v>45403.109999999986</v>
      </c>
      <c r="F50" s="554">
        <v>1.3139265453304476</v>
      </c>
      <c r="G50" s="553">
        <v>10847.822140600452</v>
      </c>
      <c r="H50" s="553" t="s">
        <v>2</v>
      </c>
    </row>
    <row r="51" spans="1:8" ht="14.4" customHeight="1" x14ac:dyDescent="0.3">
      <c r="A51" s="551" t="s">
        <v>542</v>
      </c>
      <c r="B51" s="552" t="s">
        <v>6</v>
      </c>
      <c r="C51" s="553" t="s">
        <v>543</v>
      </c>
      <c r="D51" s="553">
        <v>17718865.572873961</v>
      </c>
      <c r="E51" s="553">
        <v>16384763.569999989</v>
      </c>
      <c r="F51" s="554">
        <v>0.92470725637670814</v>
      </c>
      <c r="G51" s="553">
        <v>-1334102.0028739721</v>
      </c>
      <c r="H51" s="553" t="s">
        <v>536</v>
      </c>
    </row>
    <row r="52" spans="1:8" ht="14.4" customHeight="1" x14ac:dyDescent="0.3">
      <c r="A52" s="551" t="s">
        <v>523</v>
      </c>
      <c r="B52" s="552" t="s">
        <v>523</v>
      </c>
      <c r="C52" s="553" t="s">
        <v>523</v>
      </c>
      <c r="D52" s="553" t="s">
        <v>523</v>
      </c>
      <c r="E52" s="553" t="s">
        <v>523</v>
      </c>
      <c r="F52" s="554" t="s">
        <v>523</v>
      </c>
      <c r="G52" s="553" t="s">
        <v>523</v>
      </c>
      <c r="H52" s="553" t="s">
        <v>537</v>
      </c>
    </row>
    <row r="53" spans="1:8" ht="14.4" customHeight="1" x14ac:dyDescent="0.3">
      <c r="A53" s="551" t="s">
        <v>3151</v>
      </c>
      <c r="B53" s="552" t="s">
        <v>3133</v>
      </c>
      <c r="C53" s="553" t="s">
        <v>3134</v>
      </c>
      <c r="D53" s="553">
        <v>0</v>
      </c>
      <c r="E53" s="553">
        <v>217152.02</v>
      </c>
      <c r="F53" s="554" t="s">
        <v>523</v>
      </c>
      <c r="G53" s="553">
        <v>217152.02</v>
      </c>
      <c r="H53" s="553" t="s">
        <v>2</v>
      </c>
    </row>
    <row r="54" spans="1:8" ht="14.4" customHeight="1" x14ac:dyDescent="0.3">
      <c r="A54" s="551" t="s">
        <v>3151</v>
      </c>
      <c r="B54" s="552" t="s">
        <v>6</v>
      </c>
      <c r="C54" s="553" t="s">
        <v>3152</v>
      </c>
      <c r="D54" s="553">
        <v>5541.7035817892756</v>
      </c>
      <c r="E54" s="553">
        <v>217152.02</v>
      </c>
      <c r="F54" s="554">
        <v>39.185065890855014</v>
      </c>
      <c r="G54" s="553">
        <v>211610.31641821071</v>
      </c>
      <c r="H54" s="553" t="s">
        <v>536</v>
      </c>
    </row>
    <row r="55" spans="1:8" ht="14.4" customHeight="1" x14ac:dyDescent="0.3">
      <c r="A55" s="551" t="s">
        <v>523</v>
      </c>
      <c r="B55" s="552" t="s">
        <v>523</v>
      </c>
      <c r="C55" s="553" t="s">
        <v>523</v>
      </c>
      <c r="D55" s="553" t="s">
        <v>523</v>
      </c>
      <c r="E55" s="553" t="s">
        <v>523</v>
      </c>
      <c r="F55" s="554" t="s">
        <v>523</v>
      </c>
      <c r="G55" s="553" t="s">
        <v>523</v>
      </c>
      <c r="H55" s="553" t="s">
        <v>537</v>
      </c>
    </row>
    <row r="56" spans="1:8" ht="14.4" customHeight="1" x14ac:dyDescent="0.3">
      <c r="A56" s="551" t="s">
        <v>522</v>
      </c>
      <c r="B56" s="552" t="s">
        <v>6</v>
      </c>
      <c r="C56" s="553" t="s">
        <v>524</v>
      </c>
      <c r="D56" s="553">
        <v>20468551.7041617</v>
      </c>
      <c r="E56" s="553">
        <v>18514324.93999999</v>
      </c>
      <c r="F56" s="554">
        <v>0.9045254010930156</v>
      </c>
      <c r="G56" s="553">
        <v>-1954226.7641617097</v>
      </c>
      <c r="H56" s="553" t="s">
        <v>533</v>
      </c>
    </row>
  </sheetData>
  <autoFilter ref="A3:G3"/>
  <mergeCells count="1">
    <mergeCell ref="A1:G1"/>
  </mergeCells>
  <conditionalFormatting sqref="F16 F57:F65536">
    <cfRule type="cellIs" dxfId="38" priority="19" stopIfTrue="1" operator="greaterThan">
      <formula>1</formula>
    </cfRule>
  </conditionalFormatting>
  <conditionalFormatting sqref="G4:G15">
    <cfRule type="cellIs" dxfId="37" priority="12" operator="greaterThan">
      <formula>0</formula>
    </cfRule>
  </conditionalFormatting>
  <conditionalFormatting sqref="F4:F15">
    <cfRule type="cellIs" dxfId="36" priority="14" operator="greaterThan">
      <formula>1</formula>
    </cfRule>
  </conditionalFormatting>
  <conditionalFormatting sqref="B4:B15">
    <cfRule type="expression" dxfId="35" priority="18">
      <formula>AND(LEFT(H4,6)&lt;&gt;"mezera",H4&lt;&gt;"")</formula>
    </cfRule>
  </conditionalFormatting>
  <conditionalFormatting sqref="A4:A15">
    <cfRule type="expression" dxfId="34" priority="15">
      <formula>AND(H4&lt;&gt;"",H4&lt;&gt;"mezeraKL")</formula>
    </cfRule>
  </conditionalFormatting>
  <conditionalFormatting sqref="B4:G15">
    <cfRule type="expression" dxfId="33" priority="16">
      <formula>$H4="SumaNS"</formula>
    </cfRule>
    <cfRule type="expression" dxfId="32" priority="17">
      <formula>OR($H4="KL",$H4="SumaKL")</formula>
    </cfRule>
  </conditionalFormatting>
  <conditionalFormatting sqref="A4:G15">
    <cfRule type="expression" dxfId="31" priority="13">
      <formula>$H4&lt;&gt;""</formula>
    </cfRule>
  </conditionalFormatting>
  <conditionalFormatting sqref="F4:F15">
    <cfRule type="cellIs" dxfId="30" priority="9" operator="greaterThan">
      <formula>1</formula>
    </cfRule>
  </conditionalFormatting>
  <conditionalFormatting sqref="F4:F15">
    <cfRule type="expression" dxfId="29" priority="10">
      <formula>$H4="SumaNS"</formula>
    </cfRule>
    <cfRule type="expression" dxfId="28" priority="11">
      <formula>OR($H4="KL",$H4="SumaKL")</formula>
    </cfRule>
  </conditionalFormatting>
  <conditionalFormatting sqref="F4:F15">
    <cfRule type="expression" dxfId="27" priority="8">
      <formula>$H4&lt;&gt;""</formula>
    </cfRule>
  </conditionalFormatting>
  <conditionalFormatting sqref="G17:G56">
    <cfRule type="cellIs" dxfId="26" priority="1" operator="greaterThan">
      <formula>0</formula>
    </cfRule>
  </conditionalFormatting>
  <conditionalFormatting sqref="F17:F56">
    <cfRule type="cellIs" dxfId="25" priority="3" operator="greaterThan">
      <formula>1</formula>
    </cfRule>
  </conditionalFormatting>
  <conditionalFormatting sqref="B17:B56">
    <cfRule type="expression" dxfId="24" priority="7">
      <formula>AND(LEFT(H17,6)&lt;&gt;"mezera",H17&lt;&gt;"")</formula>
    </cfRule>
  </conditionalFormatting>
  <conditionalFormatting sqref="A17:A56">
    <cfRule type="expression" dxfId="23" priority="4">
      <formula>AND(H17&lt;&gt;"",H17&lt;&gt;"mezeraKL")</formula>
    </cfRule>
  </conditionalFormatting>
  <conditionalFormatting sqref="B17:G56">
    <cfRule type="expression" dxfId="22" priority="5">
      <formula>$H17="SumaNS"</formula>
    </cfRule>
    <cfRule type="expression" dxfId="21" priority="6">
      <formula>OR($H17="KL",$H17="SumaKL")</formula>
    </cfRule>
  </conditionalFormatting>
  <conditionalFormatting sqref="A17:G56">
    <cfRule type="expression" dxfId="20" priority="2">
      <formula>$H17&lt;&gt;""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713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x14ac:dyDescent="0.3"/>
  <cols>
    <col min="1" max="1" width="6.6640625" style="69" hidden="1" customWidth="1"/>
    <col min="2" max="2" width="28.33203125" style="69" hidden="1" customWidth="1"/>
    <col min="3" max="3" width="5.33203125" style="90" bestFit="1" customWidth="1"/>
    <col min="4" max="4" width="18.77734375" style="92" customWidth="1"/>
    <col min="5" max="5" width="9" style="90" bestFit="1" customWidth="1"/>
    <col min="6" max="6" width="18.77734375" style="92" customWidth="1"/>
    <col min="7" max="7" width="12.44140625" style="90" hidden="1" customWidth="1"/>
    <col min="8" max="8" width="25.77734375" style="90" customWidth="1"/>
    <col min="9" max="9" width="7.77734375" style="98" customWidth="1"/>
    <col min="10" max="10" width="8.88671875" style="98" customWidth="1"/>
    <col min="11" max="11" width="11.109375" style="98" customWidth="1"/>
    <col min="12" max="16384" width="8.88671875" style="69"/>
  </cols>
  <sheetData>
    <row r="1" spans="1:11" ht="18.600000000000001" customHeight="1" thickBot="1" x14ac:dyDescent="0.4">
      <c r="A1" s="415" t="s">
        <v>273</v>
      </c>
      <c r="B1" s="383"/>
      <c r="C1" s="383"/>
      <c r="D1" s="383"/>
      <c r="E1" s="383"/>
      <c r="F1" s="383"/>
      <c r="G1" s="383"/>
      <c r="H1" s="383"/>
      <c r="I1" s="383"/>
      <c r="J1" s="383"/>
      <c r="K1" s="383"/>
    </row>
    <row r="2" spans="1:11" ht="14.4" customHeight="1" thickBot="1" x14ac:dyDescent="0.35">
      <c r="A2" s="522" t="s">
        <v>290</v>
      </c>
      <c r="B2" s="88"/>
      <c r="C2" s="339"/>
      <c r="D2" s="339"/>
      <c r="E2" s="339"/>
      <c r="F2" s="339"/>
      <c r="G2" s="339"/>
      <c r="H2" s="339"/>
      <c r="I2" s="340"/>
      <c r="J2" s="340"/>
      <c r="K2" s="340"/>
    </row>
    <row r="3" spans="1:11" ht="14.4" customHeight="1" thickBot="1" x14ac:dyDescent="0.35">
      <c r="A3" s="88"/>
      <c r="B3" s="88"/>
      <c r="C3" s="411"/>
      <c r="D3" s="412"/>
      <c r="E3" s="412"/>
      <c r="F3" s="412"/>
      <c r="G3" s="412"/>
      <c r="H3" s="343" t="s">
        <v>253</v>
      </c>
      <c r="I3" s="341">
        <f>IF(J3&lt;&gt;0,K3/J3,0)</f>
        <v>42.17434125673411</v>
      </c>
      <c r="J3" s="341">
        <f>SUBTOTAL(9,J5:J1048576)</f>
        <v>438995</v>
      </c>
      <c r="K3" s="342">
        <f>SUBTOTAL(9,K5:K1048576)</f>
        <v>18514324.93999999</v>
      </c>
    </row>
    <row r="4" spans="1:11" s="89" customFormat="1" ht="14.4" customHeight="1" thickBot="1" x14ac:dyDescent="0.35">
      <c r="A4" s="555" t="s">
        <v>7</v>
      </c>
      <c r="B4" s="556" t="s">
        <v>8</v>
      </c>
      <c r="C4" s="556" t="s">
        <v>0</v>
      </c>
      <c r="D4" s="556" t="s">
        <v>9</v>
      </c>
      <c r="E4" s="556" t="s">
        <v>10</v>
      </c>
      <c r="F4" s="556" t="s">
        <v>2</v>
      </c>
      <c r="G4" s="556" t="s">
        <v>176</v>
      </c>
      <c r="H4" s="557" t="s">
        <v>14</v>
      </c>
      <c r="I4" s="558" t="s">
        <v>280</v>
      </c>
      <c r="J4" s="558" t="s">
        <v>16</v>
      </c>
      <c r="K4" s="559" t="s">
        <v>18</v>
      </c>
    </row>
    <row r="5" spans="1:11" ht="14.4" customHeight="1" x14ac:dyDescent="0.3">
      <c r="A5" s="560" t="s">
        <v>522</v>
      </c>
      <c r="B5" s="561" t="s">
        <v>524</v>
      </c>
      <c r="C5" s="562" t="s">
        <v>534</v>
      </c>
      <c r="D5" s="563" t="s">
        <v>535</v>
      </c>
      <c r="E5" s="562" t="s">
        <v>3131</v>
      </c>
      <c r="F5" s="563" t="s">
        <v>3132</v>
      </c>
      <c r="G5" s="562" t="s">
        <v>3153</v>
      </c>
      <c r="H5" s="562" t="s">
        <v>3154</v>
      </c>
      <c r="I5" s="564">
        <v>0.4366666666666667</v>
      </c>
      <c r="J5" s="564">
        <v>600</v>
      </c>
      <c r="K5" s="565">
        <v>262</v>
      </c>
    </row>
    <row r="6" spans="1:11" ht="14.4" customHeight="1" x14ac:dyDescent="0.3">
      <c r="A6" s="566" t="s">
        <v>522</v>
      </c>
      <c r="B6" s="567" t="s">
        <v>524</v>
      </c>
      <c r="C6" s="568" t="s">
        <v>534</v>
      </c>
      <c r="D6" s="569" t="s">
        <v>535</v>
      </c>
      <c r="E6" s="568" t="s">
        <v>3131</v>
      </c>
      <c r="F6" s="569" t="s">
        <v>3132</v>
      </c>
      <c r="G6" s="568" t="s">
        <v>3155</v>
      </c>
      <c r="H6" s="568" t="s">
        <v>3156</v>
      </c>
      <c r="I6" s="570">
        <v>34.69</v>
      </c>
      <c r="J6" s="570">
        <v>12</v>
      </c>
      <c r="K6" s="571">
        <v>416.28</v>
      </c>
    </row>
    <row r="7" spans="1:11" ht="14.4" customHeight="1" x14ac:dyDescent="0.3">
      <c r="A7" s="566" t="s">
        <v>522</v>
      </c>
      <c r="B7" s="567" t="s">
        <v>524</v>
      </c>
      <c r="C7" s="568" t="s">
        <v>534</v>
      </c>
      <c r="D7" s="569" t="s">
        <v>535</v>
      </c>
      <c r="E7" s="568" t="s">
        <v>3131</v>
      </c>
      <c r="F7" s="569" t="s">
        <v>3132</v>
      </c>
      <c r="G7" s="568" t="s">
        <v>3157</v>
      </c>
      <c r="H7" s="568" t="s">
        <v>3158</v>
      </c>
      <c r="I7" s="570">
        <v>2.39</v>
      </c>
      <c r="J7" s="570">
        <v>80</v>
      </c>
      <c r="K7" s="571">
        <v>191.2</v>
      </c>
    </row>
    <row r="8" spans="1:11" ht="14.4" customHeight="1" x14ac:dyDescent="0.3">
      <c r="A8" s="566" t="s">
        <v>522</v>
      </c>
      <c r="B8" s="567" t="s">
        <v>524</v>
      </c>
      <c r="C8" s="568" t="s">
        <v>534</v>
      </c>
      <c r="D8" s="569" t="s">
        <v>535</v>
      </c>
      <c r="E8" s="568" t="s">
        <v>3131</v>
      </c>
      <c r="F8" s="569" t="s">
        <v>3132</v>
      </c>
      <c r="G8" s="568" t="s">
        <v>3159</v>
      </c>
      <c r="H8" s="568" t="s">
        <v>3160</v>
      </c>
      <c r="I8" s="570">
        <v>3.78</v>
      </c>
      <c r="J8" s="570">
        <v>80</v>
      </c>
      <c r="K8" s="571">
        <v>302.39999999999998</v>
      </c>
    </row>
    <row r="9" spans="1:11" ht="14.4" customHeight="1" x14ac:dyDescent="0.3">
      <c r="A9" s="566" t="s">
        <v>522</v>
      </c>
      <c r="B9" s="567" t="s">
        <v>524</v>
      </c>
      <c r="C9" s="568" t="s">
        <v>534</v>
      </c>
      <c r="D9" s="569" t="s">
        <v>535</v>
      </c>
      <c r="E9" s="568" t="s">
        <v>3131</v>
      </c>
      <c r="F9" s="569" t="s">
        <v>3132</v>
      </c>
      <c r="G9" s="568" t="s">
        <v>3161</v>
      </c>
      <c r="H9" s="568" t="s">
        <v>3162</v>
      </c>
      <c r="I9" s="570">
        <v>139.52000000000001</v>
      </c>
      <c r="J9" s="570">
        <v>60</v>
      </c>
      <c r="K9" s="571">
        <v>8371.02</v>
      </c>
    </row>
    <row r="10" spans="1:11" ht="14.4" customHeight="1" x14ac:dyDescent="0.3">
      <c r="A10" s="566" t="s">
        <v>522</v>
      </c>
      <c r="B10" s="567" t="s">
        <v>524</v>
      </c>
      <c r="C10" s="568" t="s">
        <v>534</v>
      </c>
      <c r="D10" s="569" t="s">
        <v>535</v>
      </c>
      <c r="E10" s="568" t="s">
        <v>3131</v>
      </c>
      <c r="F10" s="569" t="s">
        <v>3132</v>
      </c>
      <c r="G10" s="568" t="s">
        <v>3163</v>
      </c>
      <c r="H10" s="568" t="s">
        <v>3164</v>
      </c>
      <c r="I10" s="570">
        <v>7.3149999999999995</v>
      </c>
      <c r="J10" s="570">
        <v>50</v>
      </c>
      <c r="K10" s="571">
        <v>365.7</v>
      </c>
    </row>
    <row r="11" spans="1:11" ht="14.4" customHeight="1" x14ac:dyDescent="0.3">
      <c r="A11" s="566" t="s">
        <v>522</v>
      </c>
      <c r="B11" s="567" t="s">
        <v>524</v>
      </c>
      <c r="C11" s="568" t="s">
        <v>534</v>
      </c>
      <c r="D11" s="569" t="s">
        <v>535</v>
      </c>
      <c r="E11" s="568" t="s">
        <v>3131</v>
      </c>
      <c r="F11" s="569" t="s">
        <v>3132</v>
      </c>
      <c r="G11" s="568" t="s">
        <v>3165</v>
      </c>
      <c r="H11" s="568" t="s">
        <v>3166</v>
      </c>
      <c r="I11" s="570">
        <v>27.067142857142859</v>
      </c>
      <c r="J11" s="570">
        <v>168</v>
      </c>
      <c r="K11" s="571">
        <v>4547.28</v>
      </c>
    </row>
    <row r="12" spans="1:11" ht="14.4" customHeight="1" x14ac:dyDescent="0.3">
      <c r="A12" s="566" t="s">
        <v>522</v>
      </c>
      <c r="B12" s="567" t="s">
        <v>524</v>
      </c>
      <c r="C12" s="568" t="s">
        <v>534</v>
      </c>
      <c r="D12" s="569" t="s">
        <v>535</v>
      </c>
      <c r="E12" s="568" t="s">
        <v>3131</v>
      </c>
      <c r="F12" s="569" t="s">
        <v>3132</v>
      </c>
      <c r="G12" s="568" t="s">
        <v>3167</v>
      </c>
      <c r="H12" s="568" t="s">
        <v>3168</v>
      </c>
      <c r="I12" s="570">
        <v>3.91</v>
      </c>
      <c r="J12" s="570">
        <v>30</v>
      </c>
      <c r="K12" s="571">
        <v>117.3</v>
      </c>
    </row>
    <row r="13" spans="1:11" ht="14.4" customHeight="1" x14ac:dyDescent="0.3">
      <c r="A13" s="566" t="s">
        <v>522</v>
      </c>
      <c r="B13" s="567" t="s">
        <v>524</v>
      </c>
      <c r="C13" s="568" t="s">
        <v>534</v>
      </c>
      <c r="D13" s="569" t="s">
        <v>535</v>
      </c>
      <c r="E13" s="568" t="s">
        <v>3131</v>
      </c>
      <c r="F13" s="569" t="s">
        <v>3132</v>
      </c>
      <c r="G13" s="568" t="s">
        <v>3169</v>
      </c>
      <c r="H13" s="568" t="s">
        <v>3170</v>
      </c>
      <c r="I13" s="570">
        <v>5.9175000000000004</v>
      </c>
      <c r="J13" s="570">
        <v>130</v>
      </c>
      <c r="K13" s="571">
        <v>769.5</v>
      </c>
    </row>
    <row r="14" spans="1:11" ht="14.4" customHeight="1" x14ac:dyDescent="0.3">
      <c r="A14" s="566" t="s">
        <v>522</v>
      </c>
      <c r="B14" s="567" t="s">
        <v>524</v>
      </c>
      <c r="C14" s="568" t="s">
        <v>534</v>
      </c>
      <c r="D14" s="569" t="s">
        <v>535</v>
      </c>
      <c r="E14" s="568" t="s">
        <v>3131</v>
      </c>
      <c r="F14" s="569" t="s">
        <v>3132</v>
      </c>
      <c r="G14" s="568" t="s">
        <v>3171</v>
      </c>
      <c r="H14" s="568" t="s">
        <v>3172</v>
      </c>
      <c r="I14" s="570">
        <v>0.84199999999999997</v>
      </c>
      <c r="J14" s="570">
        <v>3300</v>
      </c>
      <c r="K14" s="571">
        <v>2780</v>
      </c>
    </row>
    <row r="15" spans="1:11" ht="14.4" customHeight="1" x14ac:dyDescent="0.3">
      <c r="A15" s="566" t="s">
        <v>522</v>
      </c>
      <c r="B15" s="567" t="s">
        <v>524</v>
      </c>
      <c r="C15" s="568" t="s">
        <v>534</v>
      </c>
      <c r="D15" s="569" t="s">
        <v>535</v>
      </c>
      <c r="E15" s="568" t="s">
        <v>3131</v>
      </c>
      <c r="F15" s="569" t="s">
        <v>3132</v>
      </c>
      <c r="G15" s="568" t="s">
        <v>3173</v>
      </c>
      <c r="H15" s="568" t="s">
        <v>3174</v>
      </c>
      <c r="I15" s="570">
        <v>1.4249999999999998</v>
      </c>
      <c r="J15" s="570">
        <v>800</v>
      </c>
      <c r="K15" s="571">
        <v>1140</v>
      </c>
    </row>
    <row r="16" spans="1:11" ht="14.4" customHeight="1" x14ac:dyDescent="0.3">
      <c r="A16" s="566" t="s">
        <v>522</v>
      </c>
      <c r="B16" s="567" t="s">
        <v>524</v>
      </c>
      <c r="C16" s="568" t="s">
        <v>534</v>
      </c>
      <c r="D16" s="569" t="s">
        <v>535</v>
      </c>
      <c r="E16" s="568" t="s">
        <v>3131</v>
      </c>
      <c r="F16" s="569" t="s">
        <v>3132</v>
      </c>
      <c r="G16" s="568" t="s">
        <v>3175</v>
      </c>
      <c r="H16" s="568" t="s">
        <v>3176</v>
      </c>
      <c r="I16" s="570">
        <v>86.37</v>
      </c>
      <c r="J16" s="570">
        <v>10</v>
      </c>
      <c r="K16" s="571">
        <v>863.7</v>
      </c>
    </row>
    <row r="17" spans="1:11" ht="14.4" customHeight="1" x14ac:dyDescent="0.3">
      <c r="A17" s="566" t="s">
        <v>522</v>
      </c>
      <c r="B17" s="567" t="s">
        <v>524</v>
      </c>
      <c r="C17" s="568" t="s">
        <v>534</v>
      </c>
      <c r="D17" s="569" t="s">
        <v>535</v>
      </c>
      <c r="E17" s="568" t="s">
        <v>3131</v>
      </c>
      <c r="F17" s="569" t="s">
        <v>3132</v>
      </c>
      <c r="G17" s="568" t="s">
        <v>3177</v>
      </c>
      <c r="H17" s="568" t="s">
        <v>3178</v>
      </c>
      <c r="I17" s="570">
        <v>82.08</v>
      </c>
      <c r="J17" s="570">
        <v>20</v>
      </c>
      <c r="K17" s="571">
        <v>1641.6</v>
      </c>
    </row>
    <row r="18" spans="1:11" ht="14.4" customHeight="1" x14ac:dyDescent="0.3">
      <c r="A18" s="566" t="s">
        <v>522</v>
      </c>
      <c r="B18" s="567" t="s">
        <v>524</v>
      </c>
      <c r="C18" s="568" t="s">
        <v>534</v>
      </c>
      <c r="D18" s="569" t="s">
        <v>535</v>
      </c>
      <c r="E18" s="568" t="s">
        <v>3131</v>
      </c>
      <c r="F18" s="569" t="s">
        <v>3132</v>
      </c>
      <c r="G18" s="568" t="s">
        <v>3179</v>
      </c>
      <c r="H18" s="568" t="s">
        <v>3180</v>
      </c>
      <c r="I18" s="570">
        <v>10.136666666666668</v>
      </c>
      <c r="J18" s="570">
        <v>300</v>
      </c>
      <c r="K18" s="571">
        <v>3041</v>
      </c>
    </row>
    <row r="19" spans="1:11" ht="14.4" customHeight="1" x14ac:dyDescent="0.3">
      <c r="A19" s="566" t="s">
        <v>522</v>
      </c>
      <c r="B19" s="567" t="s">
        <v>524</v>
      </c>
      <c r="C19" s="568" t="s">
        <v>534</v>
      </c>
      <c r="D19" s="569" t="s">
        <v>535</v>
      </c>
      <c r="E19" s="568" t="s">
        <v>3131</v>
      </c>
      <c r="F19" s="569" t="s">
        <v>3132</v>
      </c>
      <c r="G19" s="568" t="s">
        <v>3181</v>
      </c>
      <c r="H19" s="568" t="s">
        <v>3182</v>
      </c>
      <c r="I19" s="570">
        <v>61.23</v>
      </c>
      <c r="J19" s="570">
        <v>2</v>
      </c>
      <c r="K19" s="571">
        <v>122.46</v>
      </c>
    </row>
    <row r="20" spans="1:11" ht="14.4" customHeight="1" x14ac:dyDescent="0.3">
      <c r="A20" s="566" t="s">
        <v>522</v>
      </c>
      <c r="B20" s="567" t="s">
        <v>524</v>
      </c>
      <c r="C20" s="568" t="s">
        <v>534</v>
      </c>
      <c r="D20" s="569" t="s">
        <v>535</v>
      </c>
      <c r="E20" s="568" t="s">
        <v>3131</v>
      </c>
      <c r="F20" s="569" t="s">
        <v>3132</v>
      </c>
      <c r="G20" s="568" t="s">
        <v>3183</v>
      </c>
      <c r="H20" s="568" t="s">
        <v>3184</v>
      </c>
      <c r="I20" s="570">
        <v>23.2075</v>
      </c>
      <c r="J20" s="570">
        <v>125</v>
      </c>
      <c r="K20" s="571">
        <v>2876</v>
      </c>
    </row>
    <row r="21" spans="1:11" ht="14.4" customHeight="1" x14ac:dyDescent="0.3">
      <c r="A21" s="566" t="s">
        <v>522</v>
      </c>
      <c r="B21" s="567" t="s">
        <v>524</v>
      </c>
      <c r="C21" s="568" t="s">
        <v>534</v>
      </c>
      <c r="D21" s="569" t="s">
        <v>535</v>
      </c>
      <c r="E21" s="568" t="s">
        <v>3131</v>
      </c>
      <c r="F21" s="569" t="s">
        <v>3132</v>
      </c>
      <c r="G21" s="568" t="s">
        <v>3185</v>
      </c>
      <c r="H21" s="568" t="s">
        <v>3186</v>
      </c>
      <c r="I21" s="570">
        <v>30.17</v>
      </c>
      <c r="J21" s="570">
        <v>125</v>
      </c>
      <c r="K21" s="571">
        <v>3771.25</v>
      </c>
    </row>
    <row r="22" spans="1:11" ht="14.4" customHeight="1" x14ac:dyDescent="0.3">
      <c r="A22" s="566" t="s">
        <v>522</v>
      </c>
      <c r="B22" s="567" t="s">
        <v>524</v>
      </c>
      <c r="C22" s="568" t="s">
        <v>534</v>
      </c>
      <c r="D22" s="569" t="s">
        <v>535</v>
      </c>
      <c r="E22" s="568" t="s">
        <v>3131</v>
      </c>
      <c r="F22" s="569" t="s">
        <v>3132</v>
      </c>
      <c r="G22" s="568" t="s">
        <v>3187</v>
      </c>
      <c r="H22" s="568" t="s">
        <v>3188</v>
      </c>
      <c r="I22" s="570">
        <v>1.5350000000000001</v>
      </c>
      <c r="J22" s="570">
        <v>600</v>
      </c>
      <c r="K22" s="571">
        <v>921</v>
      </c>
    </row>
    <row r="23" spans="1:11" ht="14.4" customHeight="1" x14ac:dyDescent="0.3">
      <c r="A23" s="566" t="s">
        <v>522</v>
      </c>
      <c r="B23" s="567" t="s">
        <v>524</v>
      </c>
      <c r="C23" s="568" t="s">
        <v>534</v>
      </c>
      <c r="D23" s="569" t="s">
        <v>535</v>
      </c>
      <c r="E23" s="568" t="s">
        <v>3131</v>
      </c>
      <c r="F23" s="569" t="s">
        <v>3132</v>
      </c>
      <c r="G23" s="568" t="s">
        <v>3189</v>
      </c>
      <c r="H23" s="568" t="s">
        <v>3190</v>
      </c>
      <c r="I23" s="570">
        <v>8.1</v>
      </c>
      <c r="J23" s="570">
        <v>50</v>
      </c>
      <c r="K23" s="571">
        <v>405</v>
      </c>
    </row>
    <row r="24" spans="1:11" ht="14.4" customHeight="1" x14ac:dyDescent="0.3">
      <c r="A24" s="566" t="s">
        <v>522</v>
      </c>
      <c r="B24" s="567" t="s">
        <v>524</v>
      </c>
      <c r="C24" s="568" t="s">
        <v>534</v>
      </c>
      <c r="D24" s="569" t="s">
        <v>535</v>
      </c>
      <c r="E24" s="568" t="s">
        <v>3131</v>
      </c>
      <c r="F24" s="569" t="s">
        <v>3132</v>
      </c>
      <c r="G24" s="568" t="s">
        <v>3191</v>
      </c>
      <c r="H24" s="568" t="s">
        <v>3192</v>
      </c>
      <c r="I24" s="570">
        <v>0.6</v>
      </c>
      <c r="J24" s="570">
        <v>4000</v>
      </c>
      <c r="K24" s="571">
        <v>2400</v>
      </c>
    </row>
    <row r="25" spans="1:11" ht="14.4" customHeight="1" x14ac:dyDescent="0.3">
      <c r="A25" s="566" t="s">
        <v>522</v>
      </c>
      <c r="B25" s="567" t="s">
        <v>524</v>
      </c>
      <c r="C25" s="568" t="s">
        <v>534</v>
      </c>
      <c r="D25" s="569" t="s">
        <v>535</v>
      </c>
      <c r="E25" s="568" t="s">
        <v>3131</v>
      </c>
      <c r="F25" s="569" t="s">
        <v>3132</v>
      </c>
      <c r="G25" s="568" t="s">
        <v>3193</v>
      </c>
      <c r="H25" s="568" t="s">
        <v>3194</v>
      </c>
      <c r="I25" s="570">
        <v>3.12</v>
      </c>
      <c r="J25" s="570">
        <v>100</v>
      </c>
      <c r="K25" s="571">
        <v>312</v>
      </c>
    </row>
    <row r="26" spans="1:11" ht="14.4" customHeight="1" x14ac:dyDescent="0.3">
      <c r="A26" s="566" t="s">
        <v>522</v>
      </c>
      <c r="B26" s="567" t="s">
        <v>524</v>
      </c>
      <c r="C26" s="568" t="s">
        <v>534</v>
      </c>
      <c r="D26" s="569" t="s">
        <v>535</v>
      </c>
      <c r="E26" s="568" t="s">
        <v>3131</v>
      </c>
      <c r="F26" s="569" t="s">
        <v>3132</v>
      </c>
      <c r="G26" s="568" t="s">
        <v>3195</v>
      </c>
      <c r="H26" s="568" t="s">
        <v>3196</v>
      </c>
      <c r="I26" s="570">
        <v>0.44000000000000006</v>
      </c>
      <c r="J26" s="570">
        <v>1000</v>
      </c>
      <c r="K26" s="571">
        <v>440</v>
      </c>
    </row>
    <row r="27" spans="1:11" ht="14.4" customHeight="1" x14ac:dyDescent="0.3">
      <c r="A27" s="566" t="s">
        <v>522</v>
      </c>
      <c r="B27" s="567" t="s">
        <v>524</v>
      </c>
      <c r="C27" s="568" t="s">
        <v>534</v>
      </c>
      <c r="D27" s="569" t="s">
        <v>535</v>
      </c>
      <c r="E27" s="568" t="s">
        <v>3131</v>
      </c>
      <c r="F27" s="569" t="s">
        <v>3132</v>
      </c>
      <c r="G27" s="568" t="s">
        <v>3197</v>
      </c>
      <c r="H27" s="568" t="s">
        <v>3198</v>
      </c>
      <c r="I27" s="570">
        <v>21.063333333333333</v>
      </c>
      <c r="J27" s="570">
        <v>30</v>
      </c>
      <c r="K27" s="571">
        <v>631.9</v>
      </c>
    </row>
    <row r="28" spans="1:11" ht="14.4" customHeight="1" x14ac:dyDescent="0.3">
      <c r="A28" s="566" t="s">
        <v>522</v>
      </c>
      <c r="B28" s="567" t="s">
        <v>524</v>
      </c>
      <c r="C28" s="568" t="s">
        <v>534</v>
      </c>
      <c r="D28" s="569" t="s">
        <v>535</v>
      </c>
      <c r="E28" s="568" t="s">
        <v>3131</v>
      </c>
      <c r="F28" s="569" t="s">
        <v>3132</v>
      </c>
      <c r="G28" s="568" t="s">
        <v>3199</v>
      </c>
      <c r="H28" s="568" t="s">
        <v>3200</v>
      </c>
      <c r="I28" s="570">
        <v>8.625</v>
      </c>
      <c r="J28" s="570">
        <v>60</v>
      </c>
      <c r="K28" s="571">
        <v>518.04000000000008</v>
      </c>
    </row>
    <row r="29" spans="1:11" ht="14.4" customHeight="1" x14ac:dyDescent="0.3">
      <c r="A29" s="566" t="s">
        <v>522</v>
      </c>
      <c r="B29" s="567" t="s">
        <v>524</v>
      </c>
      <c r="C29" s="568" t="s">
        <v>534</v>
      </c>
      <c r="D29" s="569" t="s">
        <v>535</v>
      </c>
      <c r="E29" s="568" t="s">
        <v>3131</v>
      </c>
      <c r="F29" s="569" t="s">
        <v>3132</v>
      </c>
      <c r="G29" s="568" t="s">
        <v>3201</v>
      </c>
      <c r="H29" s="568" t="s">
        <v>3202</v>
      </c>
      <c r="I29" s="570">
        <v>13.12</v>
      </c>
      <c r="J29" s="570">
        <v>10</v>
      </c>
      <c r="K29" s="571">
        <v>131.19999999999999</v>
      </c>
    </row>
    <row r="30" spans="1:11" ht="14.4" customHeight="1" x14ac:dyDescent="0.3">
      <c r="A30" s="566" t="s">
        <v>522</v>
      </c>
      <c r="B30" s="567" t="s">
        <v>524</v>
      </c>
      <c r="C30" s="568" t="s">
        <v>534</v>
      </c>
      <c r="D30" s="569" t="s">
        <v>535</v>
      </c>
      <c r="E30" s="568" t="s">
        <v>3131</v>
      </c>
      <c r="F30" s="569" t="s">
        <v>3132</v>
      </c>
      <c r="G30" s="568" t="s">
        <v>3203</v>
      </c>
      <c r="H30" s="568" t="s">
        <v>3204</v>
      </c>
      <c r="I30" s="570">
        <v>133.09</v>
      </c>
      <c r="J30" s="570">
        <v>15</v>
      </c>
      <c r="K30" s="571">
        <v>1996.34</v>
      </c>
    </row>
    <row r="31" spans="1:11" ht="14.4" customHeight="1" x14ac:dyDescent="0.3">
      <c r="A31" s="566" t="s">
        <v>522</v>
      </c>
      <c r="B31" s="567" t="s">
        <v>524</v>
      </c>
      <c r="C31" s="568" t="s">
        <v>534</v>
      </c>
      <c r="D31" s="569" t="s">
        <v>535</v>
      </c>
      <c r="E31" s="568" t="s">
        <v>3131</v>
      </c>
      <c r="F31" s="569" t="s">
        <v>3132</v>
      </c>
      <c r="G31" s="568" t="s">
        <v>3205</v>
      </c>
      <c r="H31" s="568" t="s">
        <v>3206</v>
      </c>
      <c r="I31" s="570">
        <v>1.23</v>
      </c>
      <c r="J31" s="570">
        <v>1300</v>
      </c>
      <c r="K31" s="571">
        <v>1599</v>
      </c>
    </row>
    <row r="32" spans="1:11" ht="14.4" customHeight="1" x14ac:dyDescent="0.3">
      <c r="A32" s="566" t="s">
        <v>522</v>
      </c>
      <c r="B32" s="567" t="s">
        <v>524</v>
      </c>
      <c r="C32" s="568" t="s">
        <v>534</v>
      </c>
      <c r="D32" s="569" t="s">
        <v>535</v>
      </c>
      <c r="E32" s="568" t="s">
        <v>3131</v>
      </c>
      <c r="F32" s="569" t="s">
        <v>3132</v>
      </c>
      <c r="G32" s="568" t="s">
        <v>3207</v>
      </c>
      <c r="H32" s="568" t="s">
        <v>3208</v>
      </c>
      <c r="I32" s="570">
        <v>1.17</v>
      </c>
      <c r="J32" s="570">
        <v>1000</v>
      </c>
      <c r="K32" s="571">
        <v>1170</v>
      </c>
    </row>
    <row r="33" spans="1:11" ht="14.4" customHeight="1" x14ac:dyDescent="0.3">
      <c r="A33" s="566" t="s">
        <v>522</v>
      </c>
      <c r="B33" s="567" t="s">
        <v>524</v>
      </c>
      <c r="C33" s="568" t="s">
        <v>534</v>
      </c>
      <c r="D33" s="569" t="s">
        <v>535</v>
      </c>
      <c r="E33" s="568" t="s">
        <v>3131</v>
      </c>
      <c r="F33" s="569" t="s">
        <v>3132</v>
      </c>
      <c r="G33" s="568" t="s">
        <v>3209</v>
      </c>
      <c r="H33" s="568" t="s">
        <v>3210</v>
      </c>
      <c r="I33" s="570">
        <v>9.99</v>
      </c>
      <c r="J33" s="570">
        <v>30</v>
      </c>
      <c r="K33" s="571">
        <v>299.7</v>
      </c>
    </row>
    <row r="34" spans="1:11" ht="14.4" customHeight="1" x14ac:dyDescent="0.3">
      <c r="A34" s="566" t="s">
        <v>522</v>
      </c>
      <c r="B34" s="567" t="s">
        <v>524</v>
      </c>
      <c r="C34" s="568" t="s">
        <v>534</v>
      </c>
      <c r="D34" s="569" t="s">
        <v>535</v>
      </c>
      <c r="E34" s="568" t="s">
        <v>3131</v>
      </c>
      <c r="F34" s="569" t="s">
        <v>3132</v>
      </c>
      <c r="G34" s="568" t="s">
        <v>3211</v>
      </c>
      <c r="H34" s="568" t="s">
        <v>3212</v>
      </c>
      <c r="I34" s="570">
        <v>45.924999999999997</v>
      </c>
      <c r="J34" s="570">
        <v>4</v>
      </c>
      <c r="K34" s="571">
        <v>183.7</v>
      </c>
    </row>
    <row r="35" spans="1:11" ht="14.4" customHeight="1" x14ac:dyDescent="0.3">
      <c r="A35" s="566" t="s">
        <v>522</v>
      </c>
      <c r="B35" s="567" t="s">
        <v>524</v>
      </c>
      <c r="C35" s="568" t="s">
        <v>534</v>
      </c>
      <c r="D35" s="569" t="s">
        <v>535</v>
      </c>
      <c r="E35" s="568" t="s">
        <v>3131</v>
      </c>
      <c r="F35" s="569" t="s">
        <v>3132</v>
      </c>
      <c r="G35" s="568" t="s">
        <v>3213</v>
      </c>
      <c r="H35" s="568" t="s">
        <v>3214</v>
      </c>
      <c r="I35" s="570">
        <v>0.36499999999999999</v>
      </c>
      <c r="J35" s="570">
        <v>500</v>
      </c>
      <c r="K35" s="571">
        <v>182.5</v>
      </c>
    </row>
    <row r="36" spans="1:11" ht="14.4" customHeight="1" x14ac:dyDescent="0.3">
      <c r="A36" s="566" t="s">
        <v>522</v>
      </c>
      <c r="B36" s="567" t="s">
        <v>524</v>
      </c>
      <c r="C36" s="568" t="s">
        <v>534</v>
      </c>
      <c r="D36" s="569" t="s">
        <v>535</v>
      </c>
      <c r="E36" s="568" t="s">
        <v>3131</v>
      </c>
      <c r="F36" s="569" t="s">
        <v>3132</v>
      </c>
      <c r="G36" s="568" t="s">
        <v>3215</v>
      </c>
      <c r="H36" s="568" t="s">
        <v>3216</v>
      </c>
      <c r="I36" s="570">
        <v>98.405000000000001</v>
      </c>
      <c r="J36" s="570">
        <v>8</v>
      </c>
      <c r="K36" s="571">
        <v>787.24</v>
      </c>
    </row>
    <row r="37" spans="1:11" ht="14.4" customHeight="1" x14ac:dyDescent="0.3">
      <c r="A37" s="566" t="s">
        <v>522</v>
      </c>
      <c r="B37" s="567" t="s">
        <v>524</v>
      </c>
      <c r="C37" s="568" t="s">
        <v>534</v>
      </c>
      <c r="D37" s="569" t="s">
        <v>535</v>
      </c>
      <c r="E37" s="568" t="s">
        <v>3131</v>
      </c>
      <c r="F37" s="569" t="s">
        <v>3132</v>
      </c>
      <c r="G37" s="568" t="s">
        <v>3217</v>
      </c>
      <c r="H37" s="568" t="s">
        <v>3218</v>
      </c>
      <c r="I37" s="570">
        <v>26.17</v>
      </c>
      <c r="J37" s="570">
        <v>2</v>
      </c>
      <c r="K37" s="571">
        <v>52.34</v>
      </c>
    </row>
    <row r="38" spans="1:11" ht="14.4" customHeight="1" x14ac:dyDescent="0.3">
      <c r="A38" s="566" t="s">
        <v>522</v>
      </c>
      <c r="B38" s="567" t="s">
        <v>524</v>
      </c>
      <c r="C38" s="568" t="s">
        <v>534</v>
      </c>
      <c r="D38" s="569" t="s">
        <v>535</v>
      </c>
      <c r="E38" s="568" t="s">
        <v>3131</v>
      </c>
      <c r="F38" s="569" t="s">
        <v>3132</v>
      </c>
      <c r="G38" s="568" t="s">
        <v>3219</v>
      </c>
      <c r="H38" s="568" t="s">
        <v>3220</v>
      </c>
      <c r="I38" s="570">
        <v>1.6260000000000001</v>
      </c>
      <c r="J38" s="570">
        <v>1880</v>
      </c>
      <c r="K38" s="571">
        <v>3091.0499999999997</v>
      </c>
    </row>
    <row r="39" spans="1:11" ht="14.4" customHeight="1" x14ac:dyDescent="0.3">
      <c r="A39" s="566" t="s">
        <v>522</v>
      </c>
      <c r="B39" s="567" t="s">
        <v>524</v>
      </c>
      <c r="C39" s="568" t="s">
        <v>534</v>
      </c>
      <c r="D39" s="569" t="s">
        <v>535</v>
      </c>
      <c r="E39" s="568" t="s">
        <v>3131</v>
      </c>
      <c r="F39" s="569" t="s">
        <v>3132</v>
      </c>
      <c r="G39" s="568" t="s">
        <v>3221</v>
      </c>
      <c r="H39" s="568" t="s">
        <v>3222</v>
      </c>
      <c r="I39" s="570">
        <v>656.64</v>
      </c>
      <c r="J39" s="570">
        <v>5</v>
      </c>
      <c r="K39" s="571">
        <v>3283.2</v>
      </c>
    </row>
    <row r="40" spans="1:11" ht="14.4" customHeight="1" x14ac:dyDescent="0.3">
      <c r="A40" s="566" t="s">
        <v>522</v>
      </c>
      <c r="B40" s="567" t="s">
        <v>524</v>
      </c>
      <c r="C40" s="568" t="s">
        <v>534</v>
      </c>
      <c r="D40" s="569" t="s">
        <v>535</v>
      </c>
      <c r="E40" s="568" t="s">
        <v>3131</v>
      </c>
      <c r="F40" s="569" t="s">
        <v>3132</v>
      </c>
      <c r="G40" s="568" t="s">
        <v>3223</v>
      </c>
      <c r="H40" s="568" t="s">
        <v>3224</v>
      </c>
      <c r="I40" s="570">
        <v>7.27</v>
      </c>
      <c r="J40" s="570">
        <v>36</v>
      </c>
      <c r="K40" s="571">
        <v>261.71999999999997</v>
      </c>
    </row>
    <row r="41" spans="1:11" ht="14.4" customHeight="1" x14ac:dyDescent="0.3">
      <c r="A41" s="566" t="s">
        <v>522</v>
      </c>
      <c r="B41" s="567" t="s">
        <v>524</v>
      </c>
      <c r="C41" s="568" t="s">
        <v>534</v>
      </c>
      <c r="D41" s="569" t="s">
        <v>535</v>
      </c>
      <c r="E41" s="568" t="s">
        <v>3131</v>
      </c>
      <c r="F41" s="569" t="s">
        <v>3132</v>
      </c>
      <c r="G41" s="568" t="s">
        <v>3225</v>
      </c>
      <c r="H41" s="568" t="s">
        <v>3226</v>
      </c>
      <c r="I41" s="570">
        <v>0.85499999999999987</v>
      </c>
      <c r="J41" s="570">
        <v>800</v>
      </c>
      <c r="K41" s="571">
        <v>684</v>
      </c>
    </row>
    <row r="42" spans="1:11" ht="14.4" customHeight="1" x14ac:dyDescent="0.3">
      <c r="A42" s="566" t="s">
        <v>522</v>
      </c>
      <c r="B42" s="567" t="s">
        <v>524</v>
      </c>
      <c r="C42" s="568" t="s">
        <v>534</v>
      </c>
      <c r="D42" s="569" t="s">
        <v>535</v>
      </c>
      <c r="E42" s="568" t="s">
        <v>3131</v>
      </c>
      <c r="F42" s="569" t="s">
        <v>3132</v>
      </c>
      <c r="G42" s="568" t="s">
        <v>3227</v>
      </c>
      <c r="H42" s="568" t="s">
        <v>3228</v>
      </c>
      <c r="I42" s="570">
        <v>1.5171428571428571</v>
      </c>
      <c r="J42" s="570">
        <v>750</v>
      </c>
      <c r="K42" s="571">
        <v>1137</v>
      </c>
    </row>
    <row r="43" spans="1:11" ht="14.4" customHeight="1" x14ac:dyDescent="0.3">
      <c r="A43" s="566" t="s">
        <v>522</v>
      </c>
      <c r="B43" s="567" t="s">
        <v>524</v>
      </c>
      <c r="C43" s="568" t="s">
        <v>534</v>
      </c>
      <c r="D43" s="569" t="s">
        <v>535</v>
      </c>
      <c r="E43" s="568" t="s">
        <v>3131</v>
      </c>
      <c r="F43" s="569" t="s">
        <v>3132</v>
      </c>
      <c r="G43" s="568" t="s">
        <v>3229</v>
      </c>
      <c r="H43" s="568" t="s">
        <v>3230</v>
      </c>
      <c r="I43" s="570">
        <v>2.0642857142857145</v>
      </c>
      <c r="J43" s="570">
        <v>500</v>
      </c>
      <c r="K43" s="571">
        <v>1032.5</v>
      </c>
    </row>
    <row r="44" spans="1:11" ht="14.4" customHeight="1" x14ac:dyDescent="0.3">
      <c r="A44" s="566" t="s">
        <v>522</v>
      </c>
      <c r="B44" s="567" t="s">
        <v>524</v>
      </c>
      <c r="C44" s="568" t="s">
        <v>534</v>
      </c>
      <c r="D44" s="569" t="s">
        <v>535</v>
      </c>
      <c r="E44" s="568" t="s">
        <v>3131</v>
      </c>
      <c r="F44" s="569" t="s">
        <v>3132</v>
      </c>
      <c r="G44" s="568" t="s">
        <v>3231</v>
      </c>
      <c r="H44" s="568" t="s">
        <v>3232</v>
      </c>
      <c r="I44" s="570">
        <v>5.8742857142857137</v>
      </c>
      <c r="J44" s="570">
        <v>650</v>
      </c>
      <c r="K44" s="571">
        <v>3817</v>
      </c>
    </row>
    <row r="45" spans="1:11" ht="14.4" customHeight="1" x14ac:dyDescent="0.3">
      <c r="A45" s="566" t="s">
        <v>522</v>
      </c>
      <c r="B45" s="567" t="s">
        <v>524</v>
      </c>
      <c r="C45" s="568" t="s">
        <v>534</v>
      </c>
      <c r="D45" s="569" t="s">
        <v>535</v>
      </c>
      <c r="E45" s="568" t="s">
        <v>3131</v>
      </c>
      <c r="F45" s="569" t="s">
        <v>3132</v>
      </c>
      <c r="G45" s="568" t="s">
        <v>3233</v>
      </c>
      <c r="H45" s="568" t="s">
        <v>3234</v>
      </c>
      <c r="I45" s="570">
        <v>1101.6849999999999</v>
      </c>
      <c r="J45" s="570">
        <v>5</v>
      </c>
      <c r="K45" s="571">
        <v>5508.4</v>
      </c>
    </row>
    <row r="46" spans="1:11" ht="14.4" customHeight="1" x14ac:dyDescent="0.3">
      <c r="A46" s="566" t="s">
        <v>522</v>
      </c>
      <c r="B46" s="567" t="s">
        <v>524</v>
      </c>
      <c r="C46" s="568" t="s">
        <v>534</v>
      </c>
      <c r="D46" s="569" t="s">
        <v>535</v>
      </c>
      <c r="E46" s="568" t="s">
        <v>3131</v>
      </c>
      <c r="F46" s="569" t="s">
        <v>3132</v>
      </c>
      <c r="G46" s="568" t="s">
        <v>3235</v>
      </c>
      <c r="H46" s="568" t="s">
        <v>3236</v>
      </c>
      <c r="I46" s="570">
        <v>1392.5549999999998</v>
      </c>
      <c r="J46" s="570">
        <v>4</v>
      </c>
      <c r="K46" s="571">
        <v>5570.21</v>
      </c>
    </row>
    <row r="47" spans="1:11" ht="14.4" customHeight="1" x14ac:dyDescent="0.3">
      <c r="A47" s="566" t="s">
        <v>522</v>
      </c>
      <c r="B47" s="567" t="s">
        <v>524</v>
      </c>
      <c r="C47" s="568" t="s">
        <v>534</v>
      </c>
      <c r="D47" s="569" t="s">
        <v>535</v>
      </c>
      <c r="E47" s="568" t="s">
        <v>3131</v>
      </c>
      <c r="F47" s="569" t="s">
        <v>3132</v>
      </c>
      <c r="G47" s="568" t="s">
        <v>3237</v>
      </c>
      <c r="H47" s="568" t="s">
        <v>3238</v>
      </c>
      <c r="I47" s="570">
        <v>1655.7833333333335</v>
      </c>
      <c r="J47" s="570">
        <v>10</v>
      </c>
      <c r="K47" s="571">
        <v>16557.810000000001</v>
      </c>
    </row>
    <row r="48" spans="1:11" ht="14.4" customHeight="1" x14ac:dyDescent="0.3">
      <c r="A48" s="566" t="s">
        <v>522</v>
      </c>
      <c r="B48" s="567" t="s">
        <v>524</v>
      </c>
      <c r="C48" s="568" t="s">
        <v>534</v>
      </c>
      <c r="D48" s="569" t="s">
        <v>535</v>
      </c>
      <c r="E48" s="568" t="s">
        <v>3131</v>
      </c>
      <c r="F48" s="569" t="s">
        <v>3132</v>
      </c>
      <c r="G48" s="568" t="s">
        <v>3239</v>
      </c>
      <c r="H48" s="568" t="s">
        <v>3240</v>
      </c>
      <c r="I48" s="570">
        <v>1464.72</v>
      </c>
      <c r="J48" s="570">
        <v>16</v>
      </c>
      <c r="K48" s="571">
        <v>23435.52</v>
      </c>
    </row>
    <row r="49" spans="1:11" ht="14.4" customHeight="1" x14ac:dyDescent="0.3">
      <c r="A49" s="566" t="s">
        <v>522</v>
      </c>
      <c r="B49" s="567" t="s">
        <v>524</v>
      </c>
      <c r="C49" s="568" t="s">
        <v>534</v>
      </c>
      <c r="D49" s="569" t="s">
        <v>535</v>
      </c>
      <c r="E49" s="568" t="s">
        <v>3131</v>
      </c>
      <c r="F49" s="569" t="s">
        <v>3132</v>
      </c>
      <c r="G49" s="568" t="s">
        <v>3241</v>
      </c>
      <c r="H49" s="568" t="s">
        <v>3242</v>
      </c>
      <c r="I49" s="570">
        <v>873.625</v>
      </c>
      <c r="J49" s="570">
        <v>4</v>
      </c>
      <c r="K49" s="571">
        <v>3494.5</v>
      </c>
    </row>
    <row r="50" spans="1:11" ht="14.4" customHeight="1" x14ac:dyDescent="0.3">
      <c r="A50" s="566" t="s">
        <v>522</v>
      </c>
      <c r="B50" s="567" t="s">
        <v>524</v>
      </c>
      <c r="C50" s="568" t="s">
        <v>534</v>
      </c>
      <c r="D50" s="569" t="s">
        <v>535</v>
      </c>
      <c r="E50" s="568" t="s">
        <v>3131</v>
      </c>
      <c r="F50" s="569" t="s">
        <v>3132</v>
      </c>
      <c r="G50" s="568" t="s">
        <v>3243</v>
      </c>
      <c r="H50" s="568" t="s">
        <v>3244</v>
      </c>
      <c r="I50" s="570">
        <v>2.68</v>
      </c>
      <c r="J50" s="570">
        <v>50</v>
      </c>
      <c r="K50" s="571">
        <v>133.97999999999999</v>
      </c>
    </row>
    <row r="51" spans="1:11" ht="14.4" customHeight="1" x14ac:dyDescent="0.3">
      <c r="A51" s="566" t="s">
        <v>522</v>
      </c>
      <c r="B51" s="567" t="s">
        <v>524</v>
      </c>
      <c r="C51" s="568" t="s">
        <v>534</v>
      </c>
      <c r="D51" s="569" t="s">
        <v>535</v>
      </c>
      <c r="E51" s="568" t="s">
        <v>3131</v>
      </c>
      <c r="F51" s="569" t="s">
        <v>3132</v>
      </c>
      <c r="G51" s="568" t="s">
        <v>3245</v>
      </c>
      <c r="H51" s="568" t="s">
        <v>3246</v>
      </c>
      <c r="I51" s="570">
        <v>59.12</v>
      </c>
      <c r="J51" s="570">
        <v>10</v>
      </c>
      <c r="K51" s="571">
        <v>591.20000000000005</v>
      </c>
    </row>
    <row r="52" spans="1:11" ht="14.4" customHeight="1" x14ac:dyDescent="0.3">
      <c r="A52" s="566" t="s">
        <v>522</v>
      </c>
      <c r="B52" s="567" t="s">
        <v>524</v>
      </c>
      <c r="C52" s="568" t="s">
        <v>534</v>
      </c>
      <c r="D52" s="569" t="s">
        <v>535</v>
      </c>
      <c r="E52" s="568" t="s">
        <v>3131</v>
      </c>
      <c r="F52" s="569" t="s">
        <v>3132</v>
      </c>
      <c r="G52" s="568" t="s">
        <v>3247</v>
      </c>
      <c r="H52" s="568" t="s">
        <v>3248</v>
      </c>
      <c r="I52" s="570">
        <v>69.074999999999989</v>
      </c>
      <c r="J52" s="570">
        <v>70</v>
      </c>
      <c r="K52" s="571">
        <v>4835.2</v>
      </c>
    </row>
    <row r="53" spans="1:11" ht="14.4" customHeight="1" x14ac:dyDescent="0.3">
      <c r="A53" s="566" t="s">
        <v>522</v>
      </c>
      <c r="B53" s="567" t="s">
        <v>524</v>
      </c>
      <c r="C53" s="568" t="s">
        <v>534</v>
      </c>
      <c r="D53" s="569" t="s">
        <v>535</v>
      </c>
      <c r="E53" s="568" t="s">
        <v>3131</v>
      </c>
      <c r="F53" s="569" t="s">
        <v>3132</v>
      </c>
      <c r="G53" s="568" t="s">
        <v>3249</v>
      </c>
      <c r="H53" s="568" t="s">
        <v>3250</v>
      </c>
      <c r="I53" s="570">
        <v>450.86</v>
      </c>
      <c r="J53" s="570">
        <v>10</v>
      </c>
      <c r="K53" s="571">
        <v>4508.6000000000004</v>
      </c>
    </row>
    <row r="54" spans="1:11" ht="14.4" customHeight="1" x14ac:dyDescent="0.3">
      <c r="A54" s="566" t="s">
        <v>522</v>
      </c>
      <c r="B54" s="567" t="s">
        <v>524</v>
      </c>
      <c r="C54" s="568" t="s">
        <v>534</v>
      </c>
      <c r="D54" s="569" t="s">
        <v>535</v>
      </c>
      <c r="E54" s="568" t="s">
        <v>3131</v>
      </c>
      <c r="F54" s="569" t="s">
        <v>3132</v>
      </c>
      <c r="G54" s="568" t="s">
        <v>3251</v>
      </c>
      <c r="H54" s="568" t="s">
        <v>3252</v>
      </c>
      <c r="I54" s="570">
        <v>1464.76</v>
      </c>
      <c r="J54" s="570">
        <v>3</v>
      </c>
      <c r="K54" s="571">
        <v>4394.29</v>
      </c>
    </row>
    <row r="55" spans="1:11" ht="14.4" customHeight="1" x14ac:dyDescent="0.3">
      <c r="A55" s="566" t="s">
        <v>522</v>
      </c>
      <c r="B55" s="567" t="s">
        <v>524</v>
      </c>
      <c r="C55" s="568" t="s">
        <v>534</v>
      </c>
      <c r="D55" s="569" t="s">
        <v>535</v>
      </c>
      <c r="E55" s="568" t="s">
        <v>3131</v>
      </c>
      <c r="F55" s="569" t="s">
        <v>3132</v>
      </c>
      <c r="G55" s="568" t="s">
        <v>3253</v>
      </c>
      <c r="H55" s="568" t="s">
        <v>3254</v>
      </c>
      <c r="I55" s="570">
        <v>1646.25</v>
      </c>
      <c r="J55" s="570">
        <v>4</v>
      </c>
      <c r="K55" s="571">
        <v>6585</v>
      </c>
    </row>
    <row r="56" spans="1:11" ht="14.4" customHeight="1" x14ac:dyDescent="0.3">
      <c r="A56" s="566" t="s">
        <v>522</v>
      </c>
      <c r="B56" s="567" t="s">
        <v>524</v>
      </c>
      <c r="C56" s="568" t="s">
        <v>534</v>
      </c>
      <c r="D56" s="569" t="s">
        <v>535</v>
      </c>
      <c r="E56" s="568" t="s">
        <v>3133</v>
      </c>
      <c r="F56" s="569" t="s">
        <v>3134</v>
      </c>
      <c r="G56" s="568" t="s">
        <v>3255</v>
      </c>
      <c r="H56" s="568" t="s">
        <v>3256</v>
      </c>
      <c r="I56" s="570">
        <v>58.37</v>
      </c>
      <c r="J56" s="570">
        <v>25</v>
      </c>
      <c r="K56" s="571">
        <v>1459.25</v>
      </c>
    </row>
    <row r="57" spans="1:11" ht="14.4" customHeight="1" x14ac:dyDescent="0.3">
      <c r="A57" s="566" t="s">
        <v>522</v>
      </c>
      <c r="B57" s="567" t="s">
        <v>524</v>
      </c>
      <c r="C57" s="568" t="s">
        <v>534</v>
      </c>
      <c r="D57" s="569" t="s">
        <v>535</v>
      </c>
      <c r="E57" s="568" t="s">
        <v>3133</v>
      </c>
      <c r="F57" s="569" t="s">
        <v>3134</v>
      </c>
      <c r="G57" s="568" t="s">
        <v>3257</v>
      </c>
      <c r="H57" s="568" t="s">
        <v>3258</v>
      </c>
      <c r="I57" s="570">
        <v>3.51</v>
      </c>
      <c r="J57" s="570">
        <v>100</v>
      </c>
      <c r="K57" s="571">
        <v>351</v>
      </c>
    </row>
    <row r="58" spans="1:11" ht="14.4" customHeight="1" x14ac:dyDescent="0.3">
      <c r="A58" s="566" t="s">
        <v>522</v>
      </c>
      <c r="B58" s="567" t="s">
        <v>524</v>
      </c>
      <c r="C58" s="568" t="s">
        <v>534</v>
      </c>
      <c r="D58" s="569" t="s">
        <v>535</v>
      </c>
      <c r="E58" s="568" t="s">
        <v>3133</v>
      </c>
      <c r="F58" s="569" t="s">
        <v>3134</v>
      </c>
      <c r="G58" s="568" t="s">
        <v>3259</v>
      </c>
      <c r="H58" s="568" t="s">
        <v>3260</v>
      </c>
      <c r="I58" s="570">
        <v>11.017142857142858</v>
      </c>
      <c r="J58" s="570">
        <v>650</v>
      </c>
      <c r="K58" s="571">
        <v>7198.5</v>
      </c>
    </row>
    <row r="59" spans="1:11" ht="14.4" customHeight="1" x14ac:dyDescent="0.3">
      <c r="A59" s="566" t="s">
        <v>522</v>
      </c>
      <c r="B59" s="567" t="s">
        <v>524</v>
      </c>
      <c r="C59" s="568" t="s">
        <v>534</v>
      </c>
      <c r="D59" s="569" t="s">
        <v>535</v>
      </c>
      <c r="E59" s="568" t="s">
        <v>3133</v>
      </c>
      <c r="F59" s="569" t="s">
        <v>3134</v>
      </c>
      <c r="G59" s="568" t="s">
        <v>3261</v>
      </c>
      <c r="H59" s="568" t="s">
        <v>3262</v>
      </c>
      <c r="I59" s="570">
        <v>25.04</v>
      </c>
      <c r="J59" s="570">
        <v>6</v>
      </c>
      <c r="K59" s="571">
        <v>150.24</v>
      </c>
    </row>
    <row r="60" spans="1:11" ht="14.4" customHeight="1" x14ac:dyDescent="0.3">
      <c r="A60" s="566" t="s">
        <v>522</v>
      </c>
      <c r="B60" s="567" t="s">
        <v>524</v>
      </c>
      <c r="C60" s="568" t="s">
        <v>534</v>
      </c>
      <c r="D60" s="569" t="s">
        <v>535</v>
      </c>
      <c r="E60" s="568" t="s">
        <v>3133</v>
      </c>
      <c r="F60" s="569" t="s">
        <v>3134</v>
      </c>
      <c r="G60" s="568" t="s">
        <v>3263</v>
      </c>
      <c r="H60" s="568" t="s">
        <v>3264</v>
      </c>
      <c r="I60" s="570">
        <v>0.92142857142857137</v>
      </c>
      <c r="J60" s="570">
        <v>3400</v>
      </c>
      <c r="K60" s="571">
        <v>3140</v>
      </c>
    </row>
    <row r="61" spans="1:11" ht="14.4" customHeight="1" x14ac:dyDescent="0.3">
      <c r="A61" s="566" t="s">
        <v>522</v>
      </c>
      <c r="B61" s="567" t="s">
        <v>524</v>
      </c>
      <c r="C61" s="568" t="s">
        <v>534</v>
      </c>
      <c r="D61" s="569" t="s">
        <v>535</v>
      </c>
      <c r="E61" s="568" t="s">
        <v>3133</v>
      </c>
      <c r="F61" s="569" t="s">
        <v>3134</v>
      </c>
      <c r="G61" s="568" t="s">
        <v>3265</v>
      </c>
      <c r="H61" s="568" t="s">
        <v>3266</v>
      </c>
      <c r="I61" s="570">
        <v>1.42</v>
      </c>
      <c r="J61" s="570">
        <v>1400</v>
      </c>
      <c r="K61" s="571">
        <v>1994</v>
      </c>
    </row>
    <row r="62" spans="1:11" ht="14.4" customHeight="1" x14ac:dyDescent="0.3">
      <c r="A62" s="566" t="s">
        <v>522</v>
      </c>
      <c r="B62" s="567" t="s">
        <v>524</v>
      </c>
      <c r="C62" s="568" t="s">
        <v>534</v>
      </c>
      <c r="D62" s="569" t="s">
        <v>535</v>
      </c>
      <c r="E62" s="568" t="s">
        <v>3133</v>
      </c>
      <c r="F62" s="569" t="s">
        <v>3134</v>
      </c>
      <c r="G62" s="568" t="s">
        <v>3267</v>
      </c>
      <c r="H62" s="568" t="s">
        <v>3268</v>
      </c>
      <c r="I62" s="570">
        <v>0.41399999999999998</v>
      </c>
      <c r="J62" s="570">
        <v>1600</v>
      </c>
      <c r="K62" s="571">
        <v>660</v>
      </c>
    </row>
    <row r="63" spans="1:11" ht="14.4" customHeight="1" x14ac:dyDescent="0.3">
      <c r="A63" s="566" t="s">
        <v>522</v>
      </c>
      <c r="B63" s="567" t="s">
        <v>524</v>
      </c>
      <c r="C63" s="568" t="s">
        <v>534</v>
      </c>
      <c r="D63" s="569" t="s">
        <v>535</v>
      </c>
      <c r="E63" s="568" t="s">
        <v>3133</v>
      </c>
      <c r="F63" s="569" t="s">
        <v>3134</v>
      </c>
      <c r="G63" s="568" t="s">
        <v>3269</v>
      </c>
      <c r="H63" s="568" t="s">
        <v>3270</v>
      </c>
      <c r="I63" s="570">
        <v>0.56999999999999995</v>
      </c>
      <c r="J63" s="570">
        <v>1100</v>
      </c>
      <c r="K63" s="571">
        <v>630</v>
      </c>
    </row>
    <row r="64" spans="1:11" ht="14.4" customHeight="1" x14ac:dyDescent="0.3">
      <c r="A64" s="566" t="s">
        <v>522</v>
      </c>
      <c r="B64" s="567" t="s">
        <v>524</v>
      </c>
      <c r="C64" s="568" t="s">
        <v>534</v>
      </c>
      <c r="D64" s="569" t="s">
        <v>535</v>
      </c>
      <c r="E64" s="568" t="s">
        <v>3133</v>
      </c>
      <c r="F64" s="569" t="s">
        <v>3134</v>
      </c>
      <c r="G64" s="568" t="s">
        <v>3271</v>
      </c>
      <c r="H64" s="568" t="s">
        <v>3272</v>
      </c>
      <c r="I64" s="570">
        <v>3.0700000000000003</v>
      </c>
      <c r="J64" s="570">
        <v>1000</v>
      </c>
      <c r="K64" s="571">
        <v>3071</v>
      </c>
    </row>
    <row r="65" spans="1:11" ht="14.4" customHeight="1" x14ac:dyDescent="0.3">
      <c r="A65" s="566" t="s">
        <v>522</v>
      </c>
      <c r="B65" s="567" t="s">
        <v>524</v>
      </c>
      <c r="C65" s="568" t="s">
        <v>534</v>
      </c>
      <c r="D65" s="569" t="s">
        <v>535</v>
      </c>
      <c r="E65" s="568" t="s">
        <v>3133</v>
      </c>
      <c r="F65" s="569" t="s">
        <v>3134</v>
      </c>
      <c r="G65" s="568" t="s">
        <v>3273</v>
      </c>
      <c r="H65" s="568" t="s">
        <v>3274</v>
      </c>
      <c r="I65" s="570">
        <v>6.2128571428571417</v>
      </c>
      <c r="J65" s="570">
        <v>260</v>
      </c>
      <c r="K65" s="571">
        <v>1606.7000000000003</v>
      </c>
    </row>
    <row r="66" spans="1:11" ht="14.4" customHeight="1" x14ac:dyDescent="0.3">
      <c r="A66" s="566" t="s">
        <v>522</v>
      </c>
      <c r="B66" s="567" t="s">
        <v>524</v>
      </c>
      <c r="C66" s="568" t="s">
        <v>534</v>
      </c>
      <c r="D66" s="569" t="s">
        <v>535</v>
      </c>
      <c r="E66" s="568" t="s">
        <v>3133</v>
      </c>
      <c r="F66" s="569" t="s">
        <v>3134</v>
      </c>
      <c r="G66" s="568" t="s">
        <v>3275</v>
      </c>
      <c r="H66" s="568" t="s">
        <v>3276</v>
      </c>
      <c r="I66" s="570">
        <v>1140.4233333333334</v>
      </c>
      <c r="J66" s="570">
        <v>15</v>
      </c>
      <c r="K66" s="571">
        <v>17106.349999999999</v>
      </c>
    </row>
    <row r="67" spans="1:11" ht="14.4" customHeight="1" x14ac:dyDescent="0.3">
      <c r="A67" s="566" t="s">
        <v>522</v>
      </c>
      <c r="B67" s="567" t="s">
        <v>524</v>
      </c>
      <c r="C67" s="568" t="s">
        <v>534</v>
      </c>
      <c r="D67" s="569" t="s">
        <v>535</v>
      </c>
      <c r="E67" s="568" t="s">
        <v>3133</v>
      </c>
      <c r="F67" s="569" t="s">
        <v>3134</v>
      </c>
      <c r="G67" s="568" t="s">
        <v>3277</v>
      </c>
      <c r="H67" s="568" t="s">
        <v>3278</v>
      </c>
      <c r="I67" s="570">
        <v>94.38</v>
      </c>
      <c r="J67" s="570">
        <v>4</v>
      </c>
      <c r="K67" s="571">
        <v>377.52</v>
      </c>
    </row>
    <row r="68" spans="1:11" ht="14.4" customHeight="1" x14ac:dyDescent="0.3">
      <c r="A68" s="566" t="s">
        <v>522</v>
      </c>
      <c r="B68" s="567" t="s">
        <v>524</v>
      </c>
      <c r="C68" s="568" t="s">
        <v>534</v>
      </c>
      <c r="D68" s="569" t="s">
        <v>535</v>
      </c>
      <c r="E68" s="568" t="s">
        <v>3133</v>
      </c>
      <c r="F68" s="569" t="s">
        <v>3134</v>
      </c>
      <c r="G68" s="568" t="s">
        <v>3279</v>
      </c>
      <c r="H68" s="568" t="s">
        <v>3280</v>
      </c>
      <c r="I68" s="570">
        <v>20.69</v>
      </c>
      <c r="J68" s="570">
        <v>400</v>
      </c>
      <c r="K68" s="571">
        <v>8276.2999999999993</v>
      </c>
    </row>
    <row r="69" spans="1:11" ht="14.4" customHeight="1" x14ac:dyDescent="0.3">
      <c r="A69" s="566" t="s">
        <v>522</v>
      </c>
      <c r="B69" s="567" t="s">
        <v>524</v>
      </c>
      <c r="C69" s="568" t="s">
        <v>534</v>
      </c>
      <c r="D69" s="569" t="s">
        <v>535</v>
      </c>
      <c r="E69" s="568" t="s">
        <v>3133</v>
      </c>
      <c r="F69" s="569" t="s">
        <v>3134</v>
      </c>
      <c r="G69" s="568" t="s">
        <v>3281</v>
      </c>
      <c r="H69" s="568" t="s">
        <v>3282</v>
      </c>
      <c r="I69" s="570">
        <v>25.871111111111105</v>
      </c>
      <c r="J69" s="570">
        <v>1200</v>
      </c>
      <c r="K69" s="571">
        <v>31219.38</v>
      </c>
    </row>
    <row r="70" spans="1:11" ht="14.4" customHeight="1" x14ac:dyDescent="0.3">
      <c r="A70" s="566" t="s">
        <v>522</v>
      </c>
      <c r="B70" s="567" t="s">
        <v>524</v>
      </c>
      <c r="C70" s="568" t="s">
        <v>534</v>
      </c>
      <c r="D70" s="569" t="s">
        <v>535</v>
      </c>
      <c r="E70" s="568" t="s">
        <v>3133</v>
      </c>
      <c r="F70" s="569" t="s">
        <v>3134</v>
      </c>
      <c r="G70" s="568" t="s">
        <v>3283</v>
      </c>
      <c r="H70" s="568" t="s">
        <v>3284</v>
      </c>
      <c r="I70" s="570">
        <v>167.2</v>
      </c>
      <c r="J70" s="570">
        <v>2</v>
      </c>
      <c r="K70" s="571">
        <v>334.4</v>
      </c>
    </row>
    <row r="71" spans="1:11" ht="14.4" customHeight="1" x14ac:dyDescent="0.3">
      <c r="A71" s="566" t="s">
        <v>522</v>
      </c>
      <c r="B71" s="567" t="s">
        <v>524</v>
      </c>
      <c r="C71" s="568" t="s">
        <v>534</v>
      </c>
      <c r="D71" s="569" t="s">
        <v>535</v>
      </c>
      <c r="E71" s="568" t="s">
        <v>3133</v>
      </c>
      <c r="F71" s="569" t="s">
        <v>3134</v>
      </c>
      <c r="G71" s="568" t="s">
        <v>3285</v>
      </c>
      <c r="H71" s="568" t="s">
        <v>3286</v>
      </c>
      <c r="I71" s="570">
        <v>8.9600000000000009</v>
      </c>
      <c r="J71" s="570">
        <v>20</v>
      </c>
      <c r="K71" s="571">
        <v>179.2</v>
      </c>
    </row>
    <row r="72" spans="1:11" ht="14.4" customHeight="1" x14ac:dyDescent="0.3">
      <c r="A72" s="566" t="s">
        <v>522</v>
      </c>
      <c r="B72" s="567" t="s">
        <v>524</v>
      </c>
      <c r="C72" s="568" t="s">
        <v>534</v>
      </c>
      <c r="D72" s="569" t="s">
        <v>535</v>
      </c>
      <c r="E72" s="568" t="s">
        <v>3133</v>
      </c>
      <c r="F72" s="569" t="s">
        <v>3134</v>
      </c>
      <c r="G72" s="568" t="s">
        <v>3287</v>
      </c>
      <c r="H72" s="568" t="s">
        <v>3288</v>
      </c>
      <c r="I72" s="570">
        <v>10.953333333333333</v>
      </c>
      <c r="J72" s="570">
        <v>300</v>
      </c>
      <c r="K72" s="571">
        <v>3286</v>
      </c>
    </row>
    <row r="73" spans="1:11" ht="14.4" customHeight="1" x14ac:dyDescent="0.3">
      <c r="A73" s="566" t="s">
        <v>522</v>
      </c>
      <c r="B73" s="567" t="s">
        <v>524</v>
      </c>
      <c r="C73" s="568" t="s">
        <v>534</v>
      </c>
      <c r="D73" s="569" t="s">
        <v>535</v>
      </c>
      <c r="E73" s="568" t="s">
        <v>3133</v>
      </c>
      <c r="F73" s="569" t="s">
        <v>3134</v>
      </c>
      <c r="G73" s="568" t="s">
        <v>3289</v>
      </c>
      <c r="H73" s="568" t="s">
        <v>3290</v>
      </c>
      <c r="I73" s="570">
        <v>26.013333333333335</v>
      </c>
      <c r="J73" s="570">
        <v>360</v>
      </c>
      <c r="K73" s="571">
        <v>9363.7999999999993</v>
      </c>
    </row>
    <row r="74" spans="1:11" ht="14.4" customHeight="1" x14ac:dyDescent="0.3">
      <c r="A74" s="566" t="s">
        <v>522</v>
      </c>
      <c r="B74" s="567" t="s">
        <v>524</v>
      </c>
      <c r="C74" s="568" t="s">
        <v>534</v>
      </c>
      <c r="D74" s="569" t="s">
        <v>535</v>
      </c>
      <c r="E74" s="568" t="s">
        <v>3133</v>
      </c>
      <c r="F74" s="569" t="s">
        <v>3134</v>
      </c>
      <c r="G74" s="568" t="s">
        <v>3291</v>
      </c>
      <c r="H74" s="568" t="s">
        <v>3292</v>
      </c>
      <c r="I74" s="570">
        <v>87.6</v>
      </c>
      <c r="J74" s="570">
        <v>20</v>
      </c>
      <c r="K74" s="571">
        <v>1752.1</v>
      </c>
    </row>
    <row r="75" spans="1:11" ht="14.4" customHeight="1" x14ac:dyDescent="0.3">
      <c r="A75" s="566" t="s">
        <v>522</v>
      </c>
      <c r="B75" s="567" t="s">
        <v>524</v>
      </c>
      <c r="C75" s="568" t="s">
        <v>534</v>
      </c>
      <c r="D75" s="569" t="s">
        <v>535</v>
      </c>
      <c r="E75" s="568" t="s">
        <v>3133</v>
      </c>
      <c r="F75" s="569" t="s">
        <v>3134</v>
      </c>
      <c r="G75" s="568" t="s">
        <v>3293</v>
      </c>
      <c r="H75" s="568" t="s">
        <v>3294</v>
      </c>
      <c r="I75" s="570">
        <v>26.016666666666666</v>
      </c>
      <c r="J75" s="570">
        <v>150</v>
      </c>
      <c r="K75" s="571">
        <v>3902</v>
      </c>
    </row>
    <row r="76" spans="1:11" ht="14.4" customHeight="1" x14ac:dyDescent="0.3">
      <c r="A76" s="566" t="s">
        <v>522</v>
      </c>
      <c r="B76" s="567" t="s">
        <v>524</v>
      </c>
      <c r="C76" s="568" t="s">
        <v>534</v>
      </c>
      <c r="D76" s="569" t="s">
        <v>535</v>
      </c>
      <c r="E76" s="568" t="s">
        <v>3133</v>
      </c>
      <c r="F76" s="569" t="s">
        <v>3134</v>
      </c>
      <c r="G76" s="568" t="s">
        <v>3295</v>
      </c>
      <c r="H76" s="568" t="s">
        <v>3296</v>
      </c>
      <c r="I76" s="570">
        <v>33.71</v>
      </c>
      <c r="J76" s="570">
        <v>50</v>
      </c>
      <c r="K76" s="571">
        <v>1685.73</v>
      </c>
    </row>
    <row r="77" spans="1:11" ht="14.4" customHeight="1" x14ac:dyDescent="0.3">
      <c r="A77" s="566" t="s">
        <v>522</v>
      </c>
      <c r="B77" s="567" t="s">
        <v>524</v>
      </c>
      <c r="C77" s="568" t="s">
        <v>534</v>
      </c>
      <c r="D77" s="569" t="s">
        <v>535</v>
      </c>
      <c r="E77" s="568" t="s">
        <v>3133</v>
      </c>
      <c r="F77" s="569" t="s">
        <v>3134</v>
      </c>
      <c r="G77" s="568" t="s">
        <v>3297</v>
      </c>
      <c r="H77" s="568" t="s">
        <v>3298</v>
      </c>
      <c r="I77" s="570">
        <v>23.414999999999999</v>
      </c>
      <c r="J77" s="570">
        <v>60</v>
      </c>
      <c r="K77" s="571">
        <v>1404.9</v>
      </c>
    </row>
    <row r="78" spans="1:11" ht="14.4" customHeight="1" x14ac:dyDescent="0.3">
      <c r="A78" s="566" t="s">
        <v>522</v>
      </c>
      <c r="B78" s="567" t="s">
        <v>524</v>
      </c>
      <c r="C78" s="568" t="s">
        <v>534</v>
      </c>
      <c r="D78" s="569" t="s">
        <v>535</v>
      </c>
      <c r="E78" s="568" t="s">
        <v>3133</v>
      </c>
      <c r="F78" s="569" t="s">
        <v>3134</v>
      </c>
      <c r="G78" s="568" t="s">
        <v>3299</v>
      </c>
      <c r="H78" s="568" t="s">
        <v>3300</v>
      </c>
      <c r="I78" s="570">
        <v>1.764285714285714</v>
      </c>
      <c r="J78" s="570">
        <v>1100</v>
      </c>
      <c r="K78" s="571">
        <v>1946</v>
      </c>
    </row>
    <row r="79" spans="1:11" ht="14.4" customHeight="1" x14ac:dyDescent="0.3">
      <c r="A79" s="566" t="s">
        <v>522</v>
      </c>
      <c r="B79" s="567" t="s">
        <v>524</v>
      </c>
      <c r="C79" s="568" t="s">
        <v>534</v>
      </c>
      <c r="D79" s="569" t="s">
        <v>535</v>
      </c>
      <c r="E79" s="568" t="s">
        <v>3133</v>
      </c>
      <c r="F79" s="569" t="s">
        <v>3134</v>
      </c>
      <c r="G79" s="568" t="s">
        <v>3301</v>
      </c>
      <c r="H79" s="568" t="s">
        <v>3302</v>
      </c>
      <c r="I79" s="570">
        <v>1.78</v>
      </c>
      <c r="J79" s="570">
        <v>150</v>
      </c>
      <c r="K79" s="571">
        <v>267</v>
      </c>
    </row>
    <row r="80" spans="1:11" ht="14.4" customHeight="1" x14ac:dyDescent="0.3">
      <c r="A80" s="566" t="s">
        <v>522</v>
      </c>
      <c r="B80" s="567" t="s">
        <v>524</v>
      </c>
      <c r="C80" s="568" t="s">
        <v>534</v>
      </c>
      <c r="D80" s="569" t="s">
        <v>535</v>
      </c>
      <c r="E80" s="568" t="s">
        <v>3133</v>
      </c>
      <c r="F80" s="569" t="s">
        <v>3134</v>
      </c>
      <c r="G80" s="568" t="s">
        <v>3303</v>
      </c>
      <c r="H80" s="568" t="s">
        <v>3304</v>
      </c>
      <c r="I80" s="570">
        <v>2.7450000000000001</v>
      </c>
      <c r="J80" s="570">
        <v>200</v>
      </c>
      <c r="K80" s="571">
        <v>549.5</v>
      </c>
    </row>
    <row r="81" spans="1:11" ht="14.4" customHeight="1" x14ac:dyDescent="0.3">
      <c r="A81" s="566" t="s">
        <v>522</v>
      </c>
      <c r="B81" s="567" t="s">
        <v>524</v>
      </c>
      <c r="C81" s="568" t="s">
        <v>534</v>
      </c>
      <c r="D81" s="569" t="s">
        <v>535</v>
      </c>
      <c r="E81" s="568" t="s">
        <v>3133</v>
      </c>
      <c r="F81" s="569" t="s">
        <v>3134</v>
      </c>
      <c r="G81" s="568" t="s">
        <v>3305</v>
      </c>
      <c r="H81" s="568" t="s">
        <v>3306</v>
      </c>
      <c r="I81" s="570">
        <v>1.7666666666666668</v>
      </c>
      <c r="J81" s="570">
        <v>150</v>
      </c>
      <c r="K81" s="571">
        <v>265</v>
      </c>
    </row>
    <row r="82" spans="1:11" ht="14.4" customHeight="1" x14ac:dyDescent="0.3">
      <c r="A82" s="566" t="s">
        <v>522</v>
      </c>
      <c r="B82" s="567" t="s">
        <v>524</v>
      </c>
      <c r="C82" s="568" t="s">
        <v>534</v>
      </c>
      <c r="D82" s="569" t="s">
        <v>535</v>
      </c>
      <c r="E82" s="568" t="s">
        <v>3133</v>
      </c>
      <c r="F82" s="569" t="s">
        <v>3134</v>
      </c>
      <c r="G82" s="568" t="s">
        <v>3307</v>
      </c>
      <c r="H82" s="568" t="s">
        <v>3308</v>
      </c>
      <c r="I82" s="570">
        <v>1.732</v>
      </c>
      <c r="J82" s="570">
        <v>700</v>
      </c>
      <c r="K82" s="571">
        <v>1217</v>
      </c>
    </row>
    <row r="83" spans="1:11" ht="14.4" customHeight="1" x14ac:dyDescent="0.3">
      <c r="A83" s="566" t="s">
        <v>522</v>
      </c>
      <c r="B83" s="567" t="s">
        <v>524</v>
      </c>
      <c r="C83" s="568" t="s">
        <v>534</v>
      </c>
      <c r="D83" s="569" t="s">
        <v>535</v>
      </c>
      <c r="E83" s="568" t="s">
        <v>3133</v>
      </c>
      <c r="F83" s="569" t="s">
        <v>3134</v>
      </c>
      <c r="G83" s="568" t="s">
        <v>3309</v>
      </c>
      <c r="H83" s="568" t="s">
        <v>3310</v>
      </c>
      <c r="I83" s="570">
        <v>0.01</v>
      </c>
      <c r="J83" s="570">
        <v>550</v>
      </c>
      <c r="K83" s="571">
        <v>5.5</v>
      </c>
    </row>
    <row r="84" spans="1:11" ht="14.4" customHeight="1" x14ac:dyDescent="0.3">
      <c r="A84" s="566" t="s">
        <v>522</v>
      </c>
      <c r="B84" s="567" t="s">
        <v>524</v>
      </c>
      <c r="C84" s="568" t="s">
        <v>534</v>
      </c>
      <c r="D84" s="569" t="s">
        <v>535</v>
      </c>
      <c r="E84" s="568" t="s">
        <v>3133</v>
      </c>
      <c r="F84" s="569" t="s">
        <v>3134</v>
      </c>
      <c r="G84" s="568" t="s">
        <v>3311</v>
      </c>
      <c r="H84" s="568" t="s">
        <v>3312</v>
      </c>
      <c r="I84" s="570">
        <v>2.7242857142857142</v>
      </c>
      <c r="J84" s="570">
        <v>1000</v>
      </c>
      <c r="K84" s="571">
        <v>2716</v>
      </c>
    </row>
    <row r="85" spans="1:11" ht="14.4" customHeight="1" x14ac:dyDescent="0.3">
      <c r="A85" s="566" t="s">
        <v>522</v>
      </c>
      <c r="B85" s="567" t="s">
        <v>524</v>
      </c>
      <c r="C85" s="568" t="s">
        <v>534</v>
      </c>
      <c r="D85" s="569" t="s">
        <v>535</v>
      </c>
      <c r="E85" s="568" t="s">
        <v>3133</v>
      </c>
      <c r="F85" s="569" t="s">
        <v>3134</v>
      </c>
      <c r="G85" s="568" t="s">
        <v>3313</v>
      </c>
      <c r="H85" s="568" t="s">
        <v>3314</v>
      </c>
      <c r="I85" s="570">
        <v>1.9728571428571429</v>
      </c>
      <c r="J85" s="570">
        <v>700</v>
      </c>
      <c r="K85" s="571">
        <v>1381</v>
      </c>
    </row>
    <row r="86" spans="1:11" ht="14.4" customHeight="1" x14ac:dyDescent="0.3">
      <c r="A86" s="566" t="s">
        <v>522</v>
      </c>
      <c r="B86" s="567" t="s">
        <v>524</v>
      </c>
      <c r="C86" s="568" t="s">
        <v>534</v>
      </c>
      <c r="D86" s="569" t="s">
        <v>535</v>
      </c>
      <c r="E86" s="568" t="s">
        <v>3133</v>
      </c>
      <c r="F86" s="569" t="s">
        <v>3134</v>
      </c>
      <c r="G86" s="568" t="s">
        <v>3315</v>
      </c>
      <c r="H86" s="568" t="s">
        <v>3316</v>
      </c>
      <c r="I86" s="570">
        <v>14.654999999999999</v>
      </c>
      <c r="J86" s="570">
        <v>500</v>
      </c>
      <c r="K86" s="571">
        <v>7326.6100000000006</v>
      </c>
    </row>
    <row r="87" spans="1:11" ht="14.4" customHeight="1" x14ac:dyDescent="0.3">
      <c r="A87" s="566" t="s">
        <v>522</v>
      </c>
      <c r="B87" s="567" t="s">
        <v>524</v>
      </c>
      <c r="C87" s="568" t="s">
        <v>534</v>
      </c>
      <c r="D87" s="569" t="s">
        <v>535</v>
      </c>
      <c r="E87" s="568" t="s">
        <v>3133</v>
      </c>
      <c r="F87" s="569" t="s">
        <v>3134</v>
      </c>
      <c r="G87" s="568" t="s">
        <v>3317</v>
      </c>
      <c r="H87" s="568" t="s">
        <v>3318</v>
      </c>
      <c r="I87" s="570">
        <v>7.15</v>
      </c>
      <c r="J87" s="570">
        <v>200</v>
      </c>
      <c r="K87" s="571">
        <v>1429.33</v>
      </c>
    </row>
    <row r="88" spans="1:11" ht="14.4" customHeight="1" x14ac:dyDescent="0.3">
      <c r="A88" s="566" t="s">
        <v>522</v>
      </c>
      <c r="B88" s="567" t="s">
        <v>524</v>
      </c>
      <c r="C88" s="568" t="s">
        <v>534</v>
      </c>
      <c r="D88" s="569" t="s">
        <v>535</v>
      </c>
      <c r="E88" s="568" t="s">
        <v>3133</v>
      </c>
      <c r="F88" s="569" t="s">
        <v>3134</v>
      </c>
      <c r="G88" s="568" t="s">
        <v>3319</v>
      </c>
      <c r="H88" s="568" t="s">
        <v>3320</v>
      </c>
      <c r="I88" s="570">
        <v>878.46</v>
      </c>
      <c r="J88" s="570">
        <v>1</v>
      </c>
      <c r="K88" s="571">
        <v>878.46</v>
      </c>
    </row>
    <row r="89" spans="1:11" ht="14.4" customHeight="1" x14ac:dyDescent="0.3">
      <c r="A89" s="566" t="s">
        <v>522</v>
      </c>
      <c r="B89" s="567" t="s">
        <v>524</v>
      </c>
      <c r="C89" s="568" t="s">
        <v>534</v>
      </c>
      <c r="D89" s="569" t="s">
        <v>535</v>
      </c>
      <c r="E89" s="568" t="s">
        <v>3133</v>
      </c>
      <c r="F89" s="569" t="s">
        <v>3134</v>
      </c>
      <c r="G89" s="568" t="s">
        <v>3321</v>
      </c>
      <c r="H89" s="568" t="s">
        <v>3322</v>
      </c>
      <c r="I89" s="570">
        <v>148.53666666666666</v>
      </c>
      <c r="J89" s="570">
        <v>120</v>
      </c>
      <c r="K89" s="571">
        <v>17828.400000000001</v>
      </c>
    </row>
    <row r="90" spans="1:11" ht="14.4" customHeight="1" x14ac:dyDescent="0.3">
      <c r="A90" s="566" t="s">
        <v>522</v>
      </c>
      <c r="B90" s="567" t="s">
        <v>524</v>
      </c>
      <c r="C90" s="568" t="s">
        <v>534</v>
      </c>
      <c r="D90" s="569" t="s">
        <v>535</v>
      </c>
      <c r="E90" s="568" t="s">
        <v>3133</v>
      </c>
      <c r="F90" s="569" t="s">
        <v>3134</v>
      </c>
      <c r="G90" s="568" t="s">
        <v>3323</v>
      </c>
      <c r="H90" s="568" t="s">
        <v>3324</v>
      </c>
      <c r="I90" s="570">
        <v>2.4937500000000004</v>
      </c>
      <c r="J90" s="570">
        <v>1100</v>
      </c>
      <c r="K90" s="571">
        <v>2610.5</v>
      </c>
    </row>
    <row r="91" spans="1:11" ht="14.4" customHeight="1" x14ac:dyDescent="0.3">
      <c r="A91" s="566" t="s">
        <v>522</v>
      </c>
      <c r="B91" s="567" t="s">
        <v>524</v>
      </c>
      <c r="C91" s="568" t="s">
        <v>534</v>
      </c>
      <c r="D91" s="569" t="s">
        <v>535</v>
      </c>
      <c r="E91" s="568" t="s">
        <v>3133</v>
      </c>
      <c r="F91" s="569" t="s">
        <v>3134</v>
      </c>
      <c r="G91" s="568" t="s">
        <v>3325</v>
      </c>
      <c r="H91" s="568" t="s">
        <v>3326</v>
      </c>
      <c r="I91" s="570">
        <v>2.895</v>
      </c>
      <c r="J91" s="570">
        <v>2000</v>
      </c>
      <c r="K91" s="571">
        <v>5784</v>
      </c>
    </row>
    <row r="92" spans="1:11" ht="14.4" customHeight="1" x14ac:dyDescent="0.3">
      <c r="A92" s="566" t="s">
        <v>522</v>
      </c>
      <c r="B92" s="567" t="s">
        <v>524</v>
      </c>
      <c r="C92" s="568" t="s">
        <v>534</v>
      </c>
      <c r="D92" s="569" t="s">
        <v>535</v>
      </c>
      <c r="E92" s="568" t="s">
        <v>3133</v>
      </c>
      <c r="F92" s="569" t="s">
        <v>3134</v>
      </c>
      <c r="G92" s="568" t="s">
        <v>3327</v>
      </c>
      <c r="H92" s="568" t="s">
        <v>3328</v>
      </c>
      <c r="I92" s="570">
        <v>81.75</v>
      </c>
      <c r="J92" s="570">
        <v>2</v>
      </c>
      <c r="K92" s="571">
        <v>163.5</v>
      </c>
    </row>
    <row r="93" spans="1:11" ht="14.4" customHeight="1" x14ac:dyDescent="0.3">
      <c r="A93" s="566" t="s">
        <v>522</v>
      </c>
      <c r="B93" s="567" t="s">
        <v>524</v>
      </c>
      <c r="C93" s="568" t="s">
        <v>534</v>
      </c>
      <c r="D93" s="569" t="s">
        <v>535</v>
      </c>
      <c r="E93" s="568" t="s">
        <v>3133</v>
      </c>
      <c r="F93" s="569" t="s">
        <v>3134</v>
      </c>
      <c r="G93" s="568" t="s">
        <v>3329</v>
      </c>
      <c r="H93" s="568" t="s">
        <v>3330</v>
      </c>
      <c r="I93" s="570">
        <v>266.2</v>
      </c>
      <c r="J93" s="570">
        <v>60</v>
      </c>
      <c r="K93" s="571">
        <v>15972</v>
      </c>
    </row>
    <row r="94" spans="1:11" ht="14.4" customHeight="1" x14ac:dyDescent="0.3">
      <c r="A94" s="566" t="s">
        <v>522</v>
      </c>
      <c r="B94" s="567" t="s">
        <v>524</v>
      </c>
      <c r="C94" s="568" t="s">
        <v>534</v>
      </c>
      <c r="D94" s="569" t="s">
        <v>535</v>
      </c>
      <c r="E94" s="568" t="s">
        <v>3133</v>
      </c>
      <c r="F94" s="569" t="s">
        <v>3134</v>
      </c>
      <c r="G94" s="568" t="s">
        <v>3331</v>
      </c>
      <c r="H94" s="568" t="s">
        <v>3332</v>
      </c>
      <c r="I94" s="570">
        <v>1.18</v>
      </c>
      <c r="J94" s="570">
        <v>10</v>
      </c>
      <c r="K94" s="571">
        <v>11.8</v>
      </c>
    </row>
    <row r="95" spans="1:11" ht="14.4" customHeight="1" x14ac:dyDescent="0.3">
      <c r="A95" s="566" t="s">
        <v>522</v>
      </c>
      <c r="B95" s="567" t="s">
        <v>524</v>
      </c>
      <c r="C95" s="568" t="s">
        <v>534</v>
      </c>
      <c r="D95" s="569" t="s">
        <v>535</v>
      </c>
      <c r="E95" s="568" t="s">
        <v>3133</v>
      </c>
      <c r="F95" s="569" t="s">
        <v>3134</v>
      </c>
      <c r="G95" s="568" t="s">
        <v>3333</v>
      </c>
      <c r="H95" s="568" t="s">
        <v>3334</v>
      </c>
      <c r="I95" s="570">
        <v>1.5514285714285716</v>
      </c>
      <c r="J95" s="570">
        <v>5600</v>
      </c>
      <c r="K95" s="571">
        <v>8688</v>
      </c>
    </row>
    <row r="96" spans="1:11" ht="14.4" customHeight="1" x14ac:dyDescent="0.3">
      <c r="A96" s="566" t="s">
        <v>522</v>
      </c>
      <c r="B96" s="567" t="s">
        <v>524</v>
      </c>
      <c r="C96" s="568" t="s">
        <v>534</v>
      </c>
      <c r="D96" s="569" t="s">
        <v>535</v>
      </c>
      <c r="E96" s="568" t="s">
        <v>3133</v>
      </c>
      <c r="F96" s="569" t="s">
        <v>3134</v>
      </c>
      <c r="G96" s="568" t="s">
        <v>3335</v>
      </c>
      <c r="H96" s="568" t="s">
        <v>3336</v>
      </c>
      <c r="I96" s="570">
        <v>2.8833333333333333</v>
      </c>
      <c r="J96" s="570">
        <v>600</v>
      </c>
      <c r="K96" s="571">
        <v>1730</v>
      </c>
    </row>
    <row r="97" spans="1:11" ht="14.4" customHeight="1" x14ac:dyDescent="0.3">
      <c r="A97" s="566" t="s">
        <v>522</v>
      </c>
      <c r="B97" s="567" t="s">
        <v>524</v>
      </c>
      <c r="C97" s="568" t="s">
        <v>534</v>
      </c>
      <c r="D97" s="569" t="s">
        <v>535</v>
      </c>
      <c r="E97" s="568" t="s">
        <v>3133</v>
      </c>
      <c r="F97" s="569" t="s">
        <v>3134</v>
      </c>
      <c r="G97" s="568" t="s">
        <v>3337</v>
      </c>
      <c r="H97" s="568" t="s">
        <v>3338</v>
      </c>
      <c r="I97" s="570">
        <v>193.39</v>
      </c>
      <c r="J97" s="570">
        <v>2</v>
      </c>
      <c r="K97" s="571">
        <v>386.78</v>
      </c>
    </row>
    <row r="98" spans="1:11" ht="14.4" customHeight="1" x14ac:dyDescent="0.3">
      <c r="A98" s="566" t="s">
        <v>522</v>
      </c>
      <c r="B98" s="567" t="s">
        <v>524</v>
      </c>
      <c r="C98" s="568" t="s">
        <v>534</v>
      </c>
      <c r="D98" s="569" t="s">
        <v>535</v>
      </c>
      <c r="E98" s="568" t="s">
        <v>3133</v>
      </c>
      <c r="F98" s="569" t="s">
        <v>3134</v>
      </c>
      <c r="G98" s="568" t="s">
        <v>3339</v>
      </c>
      <c r="H98" s="568" t="s">
        <v>3340</v>
      </c>
      <c r="I98" s="570">
        <v>116.77</v>
      </c>
      <c r="J98" s="570">
        <v>2</v>
      </c>
      <c r="K98" s="571">
        <v>233.53</v>
      </c>
    </row>
    <row r="99" spans="1:11" ht="14.4" customHeight="1" x14ac:dyDescent="0.3">
      <c r="A99" s="566" t="s">
        <v>522</v>
      </c>
      <c r="B99" s="567" t="s">
        <v>524</v>
      </c>
      <c r="C99" s="568" t="s">
        <v>534</v>
      </c>
      <c r="D99" s="569" t="s">
        <v>535</v>
      </c>
      <c r="E99" s="568" t="s">
        <v>3133</v>
      </c>
      <c r="F99" s="569" t="s">
        <v>3134</v>
      </c>
      <c r="G99" s="568" t="s">
        <v>3341</v>
      </c>
      <c r="H99" s="568" t="s">
        <v>3342</v>
      </c>
      <c r="I99" s="570">
        <v>17.059999999999999</v>
      </c>
      <c r="J99" s="570">
        <v>50</v>
      </c>
      <c r="K99" s="571">
        <v>853.03000000000009</v>
      </c>
    </row>
    <row r="100" spans="1:11" ht="14.4" customHeight="1" x14ac:dyDescent="0.3">
      <c r="A100" s="566" t="s">
        <v>522</v>
      </c>
      <c r="B100" s="567" t="s">
        <v>524</v>
      </c>
      <c r="C100" s="568" t="s">
        <v>534</v>
      </c>
      <c r="D100" s="569" t="s">
        <v>535</v>
      </c>
      <c r="E100" s="568" t="s">
        <v>3133</v>
      </c>
      <c r="F100" s="569" t="s">
        <v>3134</v>
      </c>
      <c r="G100" s="568" t="s">
        <v>3343</v>
      </c>
      <c r="H100" s="568" t="s">
        <v>3344</v>
      </c>
      <c r="I100" s="570">
        <v>84.904999999999987</v>
      </c>
      <c r="J100" s="570">
        <v>160</v>
      </c>
      <c r="K100" s="571">
        <v>13584.54</v>
      </c>
    </row>
    <row r="101" spans="1:11" ht="14.4" customHeight="1" x14ac:dyDescent="0.3">
      <c r="A101" s="566" t="s">
        <v>522</v>
      </c>
      <c r="B101" s="567" t="s">
        <v>524</v>
      </c>
      <c r="C101" s="568" t="s">
        <v>534</v>
      </c>
      <c r="D101" s="569" t="s">
        <v>535</v>
      </c>
      <c r="E101" s="568" t="s">
        <v>3133</v>
      </c>
      <c r="F101" s="569" t="s">
        <v>3134</v>
      </c>
      <c r="G101" s="568" t="s">
        <v>3345</v>
      </c>
      <c r="H101" s="568" t="s">
        <v>3346</v>
      </c>
      <c r="I101" s="570">
        <v>833.69</v>
      </c>
      <c r="J101" s="570">
        <v>16</v>
      </c>
      <c r="K101" s="571">
        <v>13339.04</v>
      </c>
    </row>
    <row r="102" spans="1:11" ht="14.4" customHeight="1" x14ac:dyDescent="0.3">
      <c r="A102" s="566" t="s">
        <v>522</v>
      </c>
      <c r="B102" s="567" t="s">
        <v>524</v>
      </c>
      <c r="C102" s="568" t="s">
        <v>534</v>
      </c>
      <c r="D102" s="569" t="s">
        <v>535</v>
      </c>
      <c r="E102" s="568" t="s">
        <v>3133</v>
      </c>
      <c r="F102" s="569" t="s">
        <v>3134</v>
      </c>
      <c r="G102" s="568" t="s">
        <v>3347</v>
      </c>
      <c r="H102" s="568" t="s">
        <v>3348</v>
      </c>
      <c r="I102" s="570">
        <v>17.856000000000002</v>
      </c>
      <c r="J102" s="570">
        <v>300</v>
      </c>
      <c r="K102" s="571">
        <v>5363</v>
      </c>
    </row>
    <row r="103" spans="1:11" ht="14.4" customHeight="1" x14ac:dyDescent="0.3">
      <c r="A103" s="566" t="s">
        <v>522</v>
      </c>
      <c r="B103" s="567" t="s">
        <v>524</v>
      </c>
      <c r="C103" s="568" t="s">
        <v>534</v>
      </c>
      <c r="D103" s="569" t="s">
        <v>535</v>
      </c>
      <c r="E103" s="568" t="s">
        <v>3133</v>
      </c>
      <c r="F103" s="569" t="s">
        <v>3134</v>
      </c>
      <c r="G103" s="568" t="s">
        <v>3349</v>
      </c>
      <c r="H103" s="568" t="s">
        <v>3350</v>
      </c>
      <c r="I103" s="570">
        <v>17.763999999999999</v>
      </c>
      <c r="J103" s="570">
        <v>250</v>
      </c>
      <c r="K103" s="571">
        <v>4441</v>
      </c>
    </row>
    <row r="104" spans="1:11" ht="14.4" customHeight="1" x14ac:dyDescent="0.3">
      <c r="A104" s="566" t="s">
        <v>522</v>
      </c>
      <c r="B104" s="567" t="s">
        <v>524</v>
      </c>
      <c r="C104" s="568" t="s">
        <v>534</v>
      </c>
      <c r="D104" s="569" t="s">
        <v>535</v>
      </c>
      <c r="E104" s="568" t="s">
        <v>3133</v>
      </c>
      <c r="F104" s="569" t="s">
        <v>3134</v>
      </c>
      <c r="G104" s="568" t="s">
        <v>3351</v>
      </c>
      <c r="H104" s="568" t="s">
        <v>3352</v>
      </c>
      <c r="I104" s="570">
        <v>1.7566666666666666</v>
      </c>
      <c r="J104" s="570">
        <v>6000</v>
      </c>
      <c r="K104" s="571">
        <v>10528</v>
      </c>
    </row>
    <row r="105" spans="1:11" ht="14.4" customHeight="1" x14ac:dyDescent="0.3">
      <c r="A105" s="566" t="s">
        <v>522</v>
      </c>
      <c r="B105" s="567" t="s">
        <v>524</v>
      </c>
      <c r="C105" s="568" t="s">
        <v>534</v>
      </c>
      <c r="D105" s="569" t="s">
        <v>535</v>
      </c>
      <c r="E105" s="568" t="s">
        <v>3133</v>
      </c>
      <c r="F105" s="569" t="s">
        <v>3134</v>
      </c>
      <c r="G105" s="568" t="s">
        <v>3353</v>
      </c>
      <c r="H105" s="568" t="s">
        <v>3354</v>
      </c>
      <c r="I105" s="570">
        <v>14.975999999999999</v>
      </c>
      <c r="J105" s="570">
        <v>80</v>
      </c>
      <c r="K105" s="571">
        <v>1197.5999999999999</v>
      </c>
    </row>
    <row r="106" spans="1:11" ht="14.4" customHeight="1" x14ac:dyDescent="0.3">
      <c r="A106" s="566" t="s">
        <v>522</v>
      </c>
      <c r="B106" s="567" t="s">
        <v>524</v>
      </c>
      <c r="C106" s="568" t="s">
        <v>534</v>
      </c>
      <c r="D106" s="569" t="s">
        <v>535</v>
      </c>
      <c r="E106" s="568" t="s">
        <v>3133</v>
      </c>
      <c r="F106" s="569" t="s">
        <v>3134</v>
      </c>
      <c r="G106" s="568" t="s">
        <v>3355</v>
      </c>
      <c r="H106" s="568" t="s">
        <v>3356</v>
      </c>
      <c r="I106" s="570">
        <v>12.0825</v>
      </c>
      <c r="J106" s="570">
        <v>60</v>
      </c>
      <c r="K106" s="571">
        <v>724.4</v>
      </c>
    </row>
    <row r="107" spans="1:11" ht="14.4" customHeight="1" x14ac:dyDescent="0.3">
      <c r="A107" s="566" t="s">
        <v>522</v>
      </c>
      <c r="B107" s="567" t="s">
        <v>524</v>
      </c>
      <c r="C107" s="568" t="s">
        <v>534</v>
      </c>
      <c r="D107" s="569" t="s">
        <v>535</v>
      </c>
      <c r="E107" s="568" t="s">
        <v>3133</v>
      </c>
      <c r="F107" s="569" t="s">
        <v>3134</v>
      </c>
      <c r="G107" s="568" t="s">
        <v>3357</v>
      </c>
      <c r="H107" s="568" t="s">
        <v>3358</v>
      </c>
      <c r="I107" s="570">
        <v>2.8325</v>
      </c>
      <c r="J107" s="570">
        <v>400</v>
      </c>
      <c r="K107" s="571">
        <v>1134.4000000000001</v>
      </c>
    </row>
    <row r="108" spans="1:11" ht="14.4" customHeight="1" x14ac:dyDescent="0.3">
      <c r="A108" s="566" t="s">
        <v>522</v>
      </c>
      <c r="B108" s="567" t="s">
        <v>524</v>
      </c>
      <c r="C108" s="568" t="s">
        <v>534</v>
      </c>
      <c r="D108" s="569" t="s">
        <v>535</v>
      </c>
      <c r="E108" s="568" t="s">
        <v>3133</v>
      </c>
      <c r="F108" s="569" t="s">
        <v>3134</v>
      </c>
      <c r="G108" s="568" t="s">
        <v>3359</v>
      </c>
      <c r="H108" s="568" t="s">
        <v>3360</v>
      </c>
      <c r="I108" s="570">
        <v>5.4657142857142853</v>
      </c>
      <c r="J108" s="570">
        <v>680</v>
      </c>
      <c r="K108" s="571">
        <v>3761.25</v>
      </c>
    </row>
    <row r="109" spans="1:11" ht="14.4" customHeight="1" x14ac:dyDescent="0.3">
      <c r="A109" s="566" t="s">
        <v>522</v>
      </c>
      <c r="B109" s="567" t="s">
        <v>524</v>
      </c>
      <c r="C109" s="568" t="s">
        <v>534</v>
      </c>
      <c r="D109" s="569" t="s">
        <v>535</v>
      </c>
      <c r="E109" s="568" t="s">
        <v>3133</v>
      </c>
      <c r="F109" s="569" t="s">
        <v>3134</v>
      </c>
      <c r="G109" s="568" t="s">
        <v>3361</v>
      </c>
      <c r="H109" s="568" t="s">
        <v>3362</v>
      </c>
      <c r="I109" s="570">
        <v>12.815</v>
      </c>
      <c r="J109" s="570">
        <v>20</v>
      </c>
      <c r="K109" s="571">
        <v>256.3</v>
      </c>
    </row>
    <row r="110" spans="1:11" ht="14.4" customHeight="1" x14ac:dyDescent="0.3">
      <c r="A110" s="566" t="s">
        <v>522</v>
      </c>
      <c r="B110" s="567" t="s">
        <v>524</v>
      </c>
      <c r="C110" s="568" t="s">
        <v>534</v>
      </c>
      <c r="D110" s="569" t="s">
        <v>535</v>
      </c>
      <c r="E110" s="568" t="s">
        <v>3133</v>
      </c>
      <c r="F110" s="569" t="s">
        <v>3134</v>
      </c>
      <c r="G110" s="568" t="s">
        <v>3363</v>
      </c>
      <c r="H110" s="568" t="s">
        <v>3364</v>
      </c>
      <c r="I110" s="570">
        <v>13.2</v>
      </c>
      <c r="J110" s="570">
        <v>10</v>
      </c>
      <c r="K110" s="571">
        <v>132</v>
      </c>
    </row>
    <row r="111" spans="1:11" ht="14.4" customHeight="1" x14ac:dyDescent="0.3">
      <c r="A111" s="566" t="s">
        <v>522</v>
      </c>
      <c r="B111" s="567" t="s">
        <v>524</v>
      </c>
      <c r="C111" s="568" t="s">
        <v>534</v>
      </c>
      <c r="D111" s="569" t="s">
        <v>535</v>
      </c>
      <c r="E111" s="568" t="s">
        <v>3133</v>
      </c>
      <c r="F111" s="569" t="s">
        <v>3134</v>
      </c>
      <c r="G111" s="568" t="s">
        <v>3365</v>
      </c>
      <c r="H111" s="568" t="s">
        <v>3366</v>
      </c>
      <c r="I111" s="570">
        <v>1.5566666666666666</v>
      </c>
      <c r="J111" s="570">
        <v>225</v>
      </c>
      <c r="K111" s="571">
        <v>350.25</v>
      </c>
    </row>
    <row r="112" spans="1:11" ht="14.4" customHeight="1" x14ac:dyDescent="0.3">
      <c r="A112" s="566" t="s">
        <v>522</v>
      </c>
      <c r="B112" s="567" t="s">
        <v>524</v>
      </c>
      <c r="C112" s="568" t="s">
        <v>534</v>
      </c>
      <c r="D112" s="569" t="s">
        <v>535</v>
      </c>
      <c r="E112" s="568" t="s">
        <v>3133</v>
      </c>
      <c r="F112" s="569" t="s">
        <v>3134</v>
      </c>
      <c r="G112" s="568" t="s">
        <v>3367</v>
      </c>
      <c r="H112" s="568" t="s">
        <v>3368</v>
      </c>
      <c r="I112" s="570">
        <v>21.23</v>
      </c>
      <c r="J112" s="570">
        <v>50</v>
      </c>
      <c r="K112" s="571">
        <v>1061.5</v>
      </c>
    </row>
    <row r="113" spans="1:11" ht="14.4" customHeight="1" x14ac:dyDescent="0.3">
      <c r="A113" s="566" t="s">
        <v>522</v>
      </c>
      <c r="B113" s="567" t="s">
        <v>524</v>
      </c>
      <c r="C113" s="568" t="s">
        <v>534</v>
      </c>
      <c r="D113" s="569" t="s">
        <v>535</v>
      </c>
      <c r="E113" s="568" t="s">
        <v>3133</v>
      </c>
      <c r="F113" s="569" t="s">
        <v>3134</v>
      </c>
      <c r="G113" s="568" t="s">
        <v>3369</v>
      </c>
      <c r="H113" s="568" t="s">
        <v>3370</v>
      </c>
      <c r="I113" s="570">
        <v>21.05</v>
      </c>
      <c r="J113" s="570">
        <v>100</v>
      </c>
      <c r="K113" s="571">
        <v>2105</v>
      </c>
    </row>
    <row r="114" spans="1:11" ht="14.4" customHeight="1" x14ac:dyDescent="0.3">
      <c r="A114" s="566" t="s">
        <v>522</v>
      </c>
      <c r="B114" s="567" t="s">
        <v>524</v>
      </c>
      <c r="C114" s="568" t="s">
        <v>534</v>
      </c>
      <c r="D114" s="569" t="s">
        <v>535</v>
      </c>
      <c r="E114" s="568" t="s">
        <v>3133</v>
      </c>
      <c r="F114" s="569" t="s">
        <v>3134</v>
      </c>
      <c r="G114" s="568" t="s">
        <v>3371</v>
      </c>
      <c r="H114" s="568" t="s">
        <v>3372</v>
      </c>
      <c r="I114" s="570">
        <v>13.07</v>
      </c>
      <c r="J114" s="570">
        <v>10</v>
      </c>
      <c r="K114" s="571">
        <v>130.69999999999999</v>
      </c>
    </row>
    <row r="115" spans="1:11" ht="14.4" customHeight="1" x14ac:dyDescent="0.3">
      <c r="A115" s="566" t="s">
        <v>522</v>
      </c>
      <c r="B115" s="567" t="s">
        <v>524</v>
      </c>
      <c r="C115" s="568" t="s">
        <v>534</v>
      </c>
      <c r="D115" s="569" t="s">
        <v>535</v>
      </c>
      <c r="E115" s="568" t="s">
        <v>3133</v>
      </c>
      <c r="F115" s="569" t="s">
        <v>3134</v>
      </c>
      <c r="G115" s="568" t="s">
        <v>3373</v>
      </c>
      <c r="H115" s="568" t="s">
        <v>3374</v>
      </c>
      <c r="I115" s="570">
        <v>11.325454545454546</v>
      </c>
      <c r="J115" s="570">
        <v>2650</v>
      </c>
      <c r="K115" s="571">
        <v>29981.5</v>
      </c>
    </row>
    <row r="116" spans="1:11" ht="14.4" customHeight="1" x14ac:dyDescent="0.3">
      <c r="A116" s="566" t="s">
        <v>522</v>
      </c>
      <c r="B116" s="567" t="s">
        <v>524</v>
      </c>
      <c r="C116" s="568" t="s">
        <v>534</v>
      </c>
      <c r="D116" s="569" t="s">
        <v>535</v>
      </c>
      <c r="E116" s="568" t="s">
        <v>3133</v>
      </c>
      <c r="F116" s="569" t="s">
        <v>3134</v>
      </c>
      <c r="G116" s="568" t="s">
        <v>3375</v>
      </c>
      <c r="H116" s="568" t="s">
        <v>3376</v>
      </c>
      <c r="I116" s="570">
        <v>0.46</v>
      </c>
      <c r="J116" s="570">
        <v>8700</v>
      </c>
      <c r="K116" s="571">
        <v>4025</v>
      </c>
    </row>
    <row r="117" spans="1:11" ht="14.4" customHeight="1" x14ac:dyDescent="0.3">
      <c r="A117" s="566" t="s">
        <v>522</v>
      </c>
      <c r="B117" s="567" t="s">
        <v>524</v>
      </c>
      <c r="C117" s="568" t="s">
        <v>534</v>
      </c>
      <c r="D117" s="569" t="s">
        <v>535</v>
      </c>
      <c r="E117" s="568" t="s">
        <v>3133</v>
      </c>
      <c r="F117" s="569" t="s">
        <v>3134</v>
      </c>
      <c r="G117" s="568" t="s">
        <v>3377</v>
      </c>
      <c r="H117" s="568" t="s">
        <v>3378</v>
      </c>
      <c r="I117" s="570">
        <v>3.9840000000000004</v>
      </c>
      <c r="J117" s="570">
        <v>500</v>
      </c>
      <c r="K117" s="571">
        <v>2003.5</v>
      </c>
    </row>
    <row r="118" spans="1:11" ht="14.4" customHeight="1" x14ac:dyDescent="0.3">
      <c r="A118" s="566" t="s">
        <v>522</v>
      </c>
      <c r="B118" s="567" t="s">
        <v>524</v>
      </c>
      <c r="C118" s="568" t="s">
        <v>534</v>
      </c>
      <c r="D118" s="569" t="s">
        <v>535</v>
      </c>
      <c r="E118" s="568" t="s">
        <v>3133</v>
      </c>
      <c r="F118" s="569" t="s">
        <v>3134</v>
      </c>
      <c r="G118" s="568" t="s">
        <v>3379</v>
      </c>
      <c r="H118" s="568" t="s">
        <v>3380</v>
      </c>
      <c r="I118" s="570">
        <v>43.19</v>
      </c>
      <c r="J118" s="570">
        <v>30</v>
      </c>
      <c r="K118" s="571">
        <v>1295.8</v>
      </c>
    </row>
    <row r="119" spans="1:11" ht="14.4" customHeight="1" x14ac:dyDescent="0.3">
      <c r="A119" s="566" t="s">
        <v>522</v>
      </c>
      <c r="B119" s="567" t="s">
        <v>524</v>
      </c>
      <c r="C119" s="568" t="s">
        <v>534</v>
      </c>
      <c r="D119" s="569" t="s">
        <v>535</v>
      </c>
      <c r="E119" s="568" t="s">
        <v>3133</v>
      </c>
      <c r="F119" s="569" t="s">
        <v>3134</v>
      </c>
      <c r="G119" s="568" t="s">
        <v>3381</v>
      </c>
      <c r="H119" s="568" t="s">
        <v>3382</v>
      </c>
      <c r="I119" s="570">
        <v>41.77</v>
      </c>
      <c r="J119" s="570">
        <v>50</v>
      </c>
      <c r="K119" s="571">
        <v>2088.46</v>
      </c>
    </row>
    <row r="120" spans="1:11" ht="14.4" customHeight="1" x14ac:dyDescent="0.3">
      <c r="A120" s="566" t="s">
        <v>522</v>
      </c>
      <c r="B120" s="567" t="s">
        <v>524</v>
      </c>
      <c r="C120" s="568" t="s">
        <v>534</v>
      </c>
      <c r="D120" s="569" t="s">
        <v>535</v>
      </c>
      <c r="E120" s="568" t="s">
        <v>3133</v>
      </c>
      <c r="F120" s="569" t="s">
        <v>3134</v>
      </c>
      <c r="G120" s="568" t="s">
        <v>3383</v>
      </c>
      <c r="H120" s="568" t="s">
        <v>3384</v>
      </c>
      <c r="I120" s="570">
        <v>283</v>
      </c>
      <c r="J120" s="570">
        <v>4</v>
      </c>
      <c r="K120" s="571">
        <v>1132</v>
      </c>
    </row>
    <row r="121" spans="1:11" ht="14.4" customHeight="1" x14ac:dyDescent="0.3">
      <c r="A121" s="566" t="s">
        <v>522</v>
      </c>
      <c r="B121" s="567" t="s">
        <v>524</v>
      </c>
      <c r="C121" s="568" t="s">
        <v>534</v>
      </c>
      <c r="D121" s="569" t="s">
        <v>535</v>
      </c>
      <c r="E121" s="568" t="s">
        <v>3133</v>
      </c>
      <c r="F121" s="569" t="s">
        <v>3134</v>
      </c>
      <c r="G121" s="568" t="s">
        <v>3385</v>
      </c>
      <c r="H121" s="568" t="s">
        <v>3386</v>
      </c>
      <c r="I121" s="570">
        <v>8.23</v>
      </c>
      <c r="J121" s="570">
        <v>20</v>
      </c>
      <c r="K121" s="571">
        <v>164.6</v>
      </c>
    </row>
    <row r="122" spans="1:11" ht="14.4" customHeight="1" x14ac:dyDescent="0.3">
      <c r="A122" s="566" t="s">
        <v>522</v>
      </c>
      <c r="B122" s="567" t="s">
        <v>524</v>
      </c>
      <c r="C122" s="568" t="s">
        <v>534</v>
      </c>
      <c r="D122" s="569" t="s">
        <v>535</v>
      </c>
      <c r="E122" s="568" t="s">
        <v>3133</v>
      </c>
      <c r="F122" s="569" t="s">
        <v>3134</v>
      </c>
      <c r="G122" s="568" t="s">
        <v>3387</v>
      </c>
      <c r="H122" s="568" t="s">
        <v>3388</v>
      </c>
      <c r="I122" s="570">
        <v>27.84</v>
      </c>
      <c r="J122" s="570">
        <v>50</v>
      </c>
      <c r="K122" s="571">
        <v>1392.1</v>
      </c>
    </row>
    <row r="123" spans="1:11" ht="14.4" customHeight="1" x14ac:dyDescent="0.3">
      <c r="A123" s="566" t="s">
        <v>522</v>
      </c>
      <c r="B123" s="567" t="s">
        <v>524</v>
      </c>
      <c r="C123" s="568" t="s">
        <v>534</v>
      </c>
      <c r="D123" s="569" t="s">
        <v>535</v>
      </c>
      <c r="E123" s="568" t="s">
        <v>3133</v>
      </c>
      <c r="F123" s="569" t="s">
        <v>3134</v>
      </c>
      <c r="G123" s="568" t="s">
        <v>3389</v>
      </c>
      <c r="H123" s="568" t="s">
        <v>3390</v>
      </c>
      <c r="I123" s="570">
        <v>49.91</v>
      </c>
      <c r="J123" s="570">
        <v>80</v>
      </c>
      <c r="K123" s="571">
        <v>3993.0600000000004</v>
      </c>
    </row>
    <row r="124" spans="1:11" ht="14.4" customHeight="1" x14ac:dyDescent="0.3">
      <c r="A124" s="566" t="s">
        <v>522</v>
      </c>
      <c r="B124" s="567" t="s">
        <v>524</v>
      </c>
      <c r="C124" s="568" t="s">
        <v>534</v>
      </c>
      <c r="D124" s="569" t="s">
        <v>535</v>
      </c>
      <c r="E124" s="568" t="s">
        <v>3133</v>
      </c>
      <c r="F124" s="569" t="s">
        <v>3134</v>
      </c>
      <c r="G124" s="568" t="s">
        <v>3391</v>
      </c>
      <c r="H124" s="568" t="s">
        <v>3392</v>
      </c>
      <c r="I124" s="570">
        <v>17.91</v>
      </c>
      <c r="J124" s="570">
        <v>20</v>
      </c>
      <c r="K124" s="571">
        <v>358.16</v>
      </c>
    </row>
    <row r="125" spans="1:11" ht="14.4" customHeight="1" x14ac:dyDescent="0.3">
      <c r="A125" s="566" t="s">
        <v>522</v>
      </c>
      <c r="B125" s="567" t="s">
        <v>524</v>
      </c>
      <c r="C125" s="568" t="s">
        <v>534</v>
      </c>
      <c r="D125" s="569" t="s">
        <v>535</v>
      </c>
      <c r="E125" s="568" t="s">
        <v>3133</v>
      </c>
      <c r="F125" s="569" t="s">
        <v>3134</v>
      </c>
      <c r="G125" s="568" t="s">
        <v>3393</v>
      </c>
      <c r="H125" s="568" t="s">
        <v>3394</v>
      </c>
      <c r="I125" s="570">
        <v>61.06</v>
      </c>
      <c r="J125" s="570">
        <v>50</v>
      </c>
      <c r="K125" s="571">
        <v>3052.83</v>
      </c>
    </row>
    <row r="126" spans="1:11" ht="14.4" customHeight="1" x14ac:dyDescent="0.3">
      <c r="A126" s="566" t="s">
        <v>522</v>
      </c>
      <c r="B126" s="567" t="s">
        <v>524</v>
      </c>
      <c r="C126" s="568" t="s">
        <v>534</v>
      </c>
      <c r="D126" s="569" t="s">
        <v>535</v>
      </c>
      <c r="E126" s="568" t="s">
        <v>3133</v>
      </c>
      <c r="F126" s="569" t="s">
        <v>3134</v>
      </c>
      <c r="G126" s="568" t="s">
        <v>3395</v>
      </c>
      <c r="H126" s="568" t="s">
        <v>3396</v>
      </c>
      <c r="I126" s="570">
        <v>285.57500000000005</v>
      </c>
      <c r="J126" s="570">
        <v>3</v>
      </c>
      <c r="K126" s="571">
        <v>856.7</v>
      </c>
    </row>
    <row r="127" spans="1:11" ht="14.4" customHeight="1" x14ac:dyDescent="0.3">
      <c r="A127" s="566" t="s">
        <v>522</v>
      </c>
      <c r="B127" s="567" t="s">
        <v>524</v>
      </c>
      <c r="C127" s="568" t="s">
        <v>534</v>
      </c>
      <c r="D127" s="569" t="s">
        <v>535</v>
      </c>
      <c r="E127" s="568" t="s">
        <v>3133</v>
      </c>
      <c r="F127" s="569" t="s">
        <v>3134</v>
      </c>
      <c r="G127" s="568" t="s">
        <v>3397</v>
      </c>
      <c r="H127" s="568" t="s">
        <v>3398</v>
      </c>
      <c r="I127" s="570">
        <v>25.71</v>
      </c>
      <c r="J127" s="570">
        <v>100</v>
      </c>
      <c r="K127" s="571">
        <v>2571.2600000000002</v>
      </c>
    </row>
    <row r="128" spans="1:11" ht="14.4" customHeight="1" x14ac:dyDescent="0.3">
      <c r="A128" s="566" t="s">
        <v>522</v>
      </c>
      <c r="B128" s="567" t="s">
        <v>524</v>
      </c>
      <c r="C128" s="568" t="s">
        <v>534</v>
      </c>
      <c r="D128" s="569" t="s">
        <v>535</v>
      </c>
      <c r="E128" s="568" t="s">
        <v>3133</v>
      </c>
      <c r="F128" s="569" t="s">
        <v>3134</v>
      </c>
      <c r="G128" s="568" t="s">
        <v>3399</v>
      </c>
      <c r="H128" s="568" t="s">
        <v>3400</v>
      </c>
      <c r="I128" s="570">
        <v>3.39</v>
      </c>
      <c r="J128" s="570">
        <v>300</v>
      </c>
      <c r="K128" s="571">
        <v>1017</v>
      </c>
    </row>
    <row r="129" spans="1:11" ht="14.4" customHeight="1" x14ac:dyDescent="0.3">
      <c r="A129" s="566" t="s">
        <v>522</v>
      </c>
      <c r="B129" s="567" t="s">
        <v>524</v>
      </c>
      <c r="C129" s="568" t="s">
        <v>534</v>
      </c>
      <c r="D129" s="569" t="s">
        <v>535</v>
      </c>
      <c r="E129" s="568" t="s">
        <v>3133</v>
      </c>
      <c r="F129" s="569" t="s">
        <v>3134</v>
      </c>
      <c r="G129" s="568" t="s">
        <v>3401</v>
      </c>
      <c r="H129" s="568" t="s">
        <v>3402</v>
      </c>
      <c r="I129" s="570">
        <v>832.2</v>
      </c>
      <c r="J129" s="570">
        <v>5</v>
      </c>
      <c r="K129" s="571">
        <v>4161.01</v>
      </c>
    </row>
    <row r="130" spans="1:11" ht="14.4" customHeight="1" x14ac:dyDescent="0.3">
      <c r="A130" s="566" t="s">
        <v>522</v>
      </c>
      <c r="B130" s="567" t="s">
        <v>524</v>
      </c>
      <c r="C130" s="568" t="s">
        <v>534</v>
      </c>
      <c r="D130" s="569" t="s">
        <v>535</v>
      </c>
      <c r="E130" s="568" t="s">
        <v>3133</v>
      </c>
      <c r="F130" s="569" t="s">
        <v>3134</v>
      </c>
      <c r="G130" s="568" t="s">
        <v>3403</v>
      </c>
      <c r="H130" s="568" t="s">
        <v>3404</v>
      </c>
      <c r="I130" s="570">
        <v>845.8</v>
      </c>
      <c r="J130" s="570">
        <v>2</v>
      </c>
      <c r="K130" s="571">
        <v>1607.73</v>
      </c>
    </row>
    <row r="131" spans="1:11" ht="14.4" customHeight="1" x14ac:dyDescent="0.3">
      <c r="A131" s="566" t="s">
        <v>522</v>
      </c>
      <c r="B131" s="567" t="s">
        <v>524</v>
      </c>
      <c r="C131" s="568" t="s">
        <v>534</v>
      </c>
      <c r="D131" s="569" t="s">
        <v>535</v>
      </c>
      <c r="E131" s="568" t="s">
        <v>3135</v>
      </c>
      <c r="F131" s="569" t="s">
        <v>3136</v>
      </c>
      <c r="G131" s="568" t="s">
        <v>3405</v>
      </c>
      <c r="H131" s="568" t="s">
        <v>3406</v>
      </c>
      <c r="I131" s="570">
        <v>27.1</v>
      </c>
      <c r="J131" s="570">
        <v>4</v>
      </c>
      <c r="K131" s="571">
        <v>108.4</v>
      </c>
    </row>
    <row r="132" spans="1:11" ht="14.4" customHeight="1" x14ac:dyDescent="0.3">
      <c r="A132" s="566" t="s">
        <v>522</v>
      </c>
      <c r="B132" s="567" t="s">
        <v>524</v>
      </c>
      <c r="C132" s="568" t="s">
        <v>534</v>
      </c>
      <c r="D132" s="569" t="s">
        <v>535</v>
      </c>
      <c r="E132" s="568" t="s">
        <v>3137</v>
      </c>
      <c r="F132" s="569" t="s">
        <v>3138</v>
      </c>
      <c r="G132" s="568" t="s">
        <v>3407</v>
      </c>
      <c r="H132" s="568" t="s">
        <v>3408</v>
      </c>
      <c r="I132" s="570">
        <v>1425.02</v>
      </c>
      <c r="J132" s="570">
        <v>5</v>
      </c>
      <c r="K132" s="571">
        <v>7125.1</v>
      </c>
    </row>
    <row r="133" spans="1:11" ht="14.4" customHeight="1" x14ac:dyDescent="0.3">
      <c r="A133" s="566" t="s">
        <v>522</v>
      </c>
      <c r="B133" s="567" t="s">
        <v>524</v>
      </c>
      <c r="C133" s="568" t="s">
        <v>534</v>
      </c>
      <c r="D133" s="569" t="s">
        <v>535</v>
      </c>
      <c r="E133" s="568" t="s">
        <v>3143</v>
      </c>
      <c r="F133" s="569" t="s">
        <v>3144</v>
      </c>
      <c r="G133" s="568" t="s">
        <v>3409</v>
      </c>
      <c r="H133" s="568" t="s">
        <v>3410</v>
      </c>
      <c r="I133" s="570">
        <v>8.1057142857142868</v>
      </c>
      <c r="J133" s="570">
        <v>990</v>
      </c>
      <c r="K133" s="571">
        <v>8038.1</v>
      </c>
    </row>
    <row r="134" spans="1:11" ht="14.4" customHeight="1" x14ac:dyDescent="0.3">
      <c r="A134" s="566" t="s">
        <v>522</v>
      </c>
      <c r="B134" s="567" t="s">
        <v>524</v>
      </c>
      <c r="C134" s="568" t="s">
        <v>534</v>
      </c>
      <c r="D134" s="569" t="s">
        <v>535</v>
      </c>
      <c r="E134" s="568" t="s">
        <v>3143</v>
      </c>
      <c r="F134" s="569" t="s">
        <v>3144</v>
      </c>
      <c r="G134" s="568" t="s">
        <v>3411</v>
      </c>
      <c r="H134" s="568" t="s">
        <v>3412</v>
      </c>
      <c r="I134" s="570">
        <v>251.10000000000002</v>
      </c>
      <c r="J134" s="570">
        <v>40</v>
      </c>
      <c r="K134" s="571">
        <v>10044.01</v>
      </c>
    </row>
    <row r="135" spans="1:11" ht="14.4" customHeight="1" x14ac:dyDescent="0.3">
      <c r="A135" s="566" t="s">
        <v>522</v>
      </c>
      <c r="B135" s="567" t="s">
        <v>524</v>
      </c>
      <c r="C135" s="568" t="s">
        <v>534</v>
      </c>
      <c r="D135" s="569" t="s">
        <v>535</v>
      </c>
      <c r="E135" s="568" t="s">
        <v>3143</v>
      </c>
      <c r="F135" s="569" t="s">
        <v>3144</v>
      </c>
      <c r="G135" s="568" t="s">
        <v>3413</v>
      </c>
      <c r="H135" s="568" t="s">
        <v>3414</v>
      </c>
      <c r="I135" s="570">
        <v>12.67</v>
      </c>
      <c r="J135" s="570">
        <v>100</v>
      </c>
      <c r="K135" s="571">
        <v>1267</v>
      </c>
    </row>
    <row r="136" spans="1:11" ht="14.4" customHeight="1" x14ac:dyDescent="0.3">
      <c r="A136" s="566" t="s">
        <v>522</v>
      </c>
      <c r="B136" s="567" t="s">
        <v>524</v>
      </c>
      <c r="C136" s="568" t="s">
        <v>534</v>
      </c>
      <c r="D136" s="569" t="s">
        <v>535</v>
      </c>
      <c r="E136" s="568" t="s">
        <v>3147</v>
      </c>
      <c r="F136" s="569" t="s">
        <v>3148</v>
      </c>
      <c r="G136" s="568" t="s">
        <v>3415</v>
      </c>
      <c r="H136" s="568" t="s">
        <v>3416</v>
      </c>
      <c r="I136" s="570">
        <v>0.3</v>
      </c>
      <c r="J136" s="570">
        <v>400</v>
      </c>
      <c r="K136" s="571">
        <v>120</v>
      </c>
    </row>
    <row r="137" spans="1:11" ht="14.4" customHeight="1" x14ac:dyDescent="0.3">
      <c r="A137" s="566" t="s">
        <v>522</v>
      </c>
      <c r="B137" s="567" t="s">
        <v>524</v>
      </c>
      <c r="C137" s="568" t="s">
        <v>534</v>
      </c>
      <c r="D137" s="569" t="s">
        <v>535</v>
      </c>
      <c r="E137" s="568" t="s">
        <v>3147</v>
      </c>
      <c r="F137" s="569" t="s">
        <v>3148</v>
      </c>
      <c r="G137" s="568" t="s">
        <v>3417</v>
      </c>
      <c r="H137" s="568" t="s">
        <v>3418</v>
      </c>
      <c r="I137" s="570">
        <v>0.3</v>
      </c>
      <c r="J137" s="570">
        <v>1200</v>
      </c>
      <c r="K137" s="571">
        <v>360</v>
      </c>
    </row>
    <row r="138" spans="1:11" ht="14.4" customHeight="1" x14ac:dyDescent="0.3">
      <c r="A138" s="566" t="s">
        <v>522</v>
      </c>
      <c r="B138" s="567" t="s">
        <v>524</v>
      </c>
      <c r="C138" s="568" t="s">
        <v>534</v>
      </c>
      <c r="D138" s="569" t="s">
        <v>535</v>
      </c>
      <c r="E138" s="568" t="s">
        <v>3147</v>
      </c>
      <c r="F138" s="569" t="s">
        <v>3148</v>
      </c>
      <c r="G138" s="568" t="s">
        <v>3419</v>
      </c>
      <c r="H138" s="568" t="s">
        <v>3420</v>
      </c>
      <c r="I138" s="570">
        <v>0.48</v>
      </c>
      <c r="J138" s="570">
        <v>400</v>
      </c>
      <c r="K138" s="571">
        <v>192</v>
      </c>
    </row>
    <row r="139" spans="1:11" ht="14.4" customHeight="1" x14ac:dyDescent="0.3">
      <c r="A139" s="566" t="s">
        <v>522</v>
      </c>
      <c r="B139" s="567" t="s">
        <v>524</v>
      </c>
      <c r="C139" s="568" t="s">
        <v>534</v>
      </c>
      <c r="D139" s="569" t="s">
        <v>535</v>
      </c>
      <c r="E139" s="568" t="s">
        <v>3147</v>
      </c>
      <c r="F139" s="569" t="s">
        <v>3148</v>
      </c>
      <c r="G139" s="568" t="s">
        <v>3421</v>
      </c>
      <c r="H139" s="568" t="s">
        <v>3422</v>
      </c>
      <c r="I139" s="570">
        <v>0.30333333333333334</v>
      </c>
      <c r="J139" s="570">
        <v>2800</v>
      </c>
      <c r="K139" s="571">
        <v>848</v>
      </c>
    </row>
    <row r="140" spans="1:11" ht="14.4" customHeight="1" x14ac:dyDescent="0.3">
      <c r="A140" s="566" t="s">
        <v>522</v>
      </c>
      <c r="B140" s="567" t="s">
        <v>524</v>
      </c>
      <c r="C140" s="568" t="s">
        <v>534</v>
      </c>
      <c r="D140" s="569" t="s">
        <v>535</v>
      </c>
      <c r="E140" s="568" t="s">
        <v>3149</v>
      </c>
      <c r="F140" s="569" t="s">
        <v>3150</v>
      </c>
      <c r="G140" s="568" t="s">
        <v>3423</v>
      </c>
      <c r="H140" s="568" t="s">
        <v>3424</v>
      </c>
      <c r="I140" s="570">
        <v>0.78875000000000006</v>
      </c>
      <c r="J140" s="570">
        <v>29300</v>
      </c>
      <c r="K140" s="571">
        <v>23252</v>
      </c>
    </row>
    <row r="141" spans="1:11" ht="14.4" customHeight="1" x14ac:dyDescent="0.3">
      <c r="A141" s="566" t="s">
        <v>522</v>
      </c>
      <c r="B141" s="567" t="s">
        <v>524</v>
      </c>
      <c r="C141" s="568" t="s">
        <v>534</v>
      </c>
      <c r="D141" s="569" t="s">
        <v>535</v>
      </c>
      <c r="E141" s="568" t="s">
        <v>3149</v>
      </c>
      <c r="F141" s="569" t="s">
        <v>3150</v>
      </c>
      <c r="G141" s="568" t="s">
        <v>3425</v>
      </c>
      <c r="H141" s="568" t="s">
        <v>3426</v>
      </c>
      <c r="I141" s="570">
        <v>0.73999999999999988</v>
      </c>
      <c r="J141" s="570">
        <v>800</v>
      </c>
      <c r="K141" s="571">
        <v>592</v>
      </c>
    </row>
    <row r="142" spans="1:11" ht="14.4" customHeight="1" x14ac:dyDescent="0.3">
      <c r="A142" s="566" t="s">
        <v>522</v>
      </c>
      <c r="B142" s="567" t="s">
        <v>524</v>
      </c>
      <c r="C142" s="568" t="s">
        <v>534</v>
      </c>
      <c r="D142" s="569" t="s">
        <v>535</v>
      </c>
      <c r="E142" s="568" t="s">
        <v>3149</v>
      </c>
      <c r="F142" s="569" t="s">
        <v>3150</v>
      </c>
      <c r="G142" s="568" t="s">
        <v>3427</v>
      </c>
      <c r="H142" s="568" t="s">
        <v>3428</v>
      </c>
      <c r="I142" s="570">
        <v>7.5</v>
      </c>
      <c r="J142" s="570">
        <v>50</v>
      </c>
      <c r="K142" s="571">
        <v>375</v>
      </c>
    </row>
    <row r="143" spans="1:11" ht="14.4" customHeight="1" x14ac:dyDescent="0.3">
      <c r="A143" s="566" t="s">
        <v>522</v>
      </c>
      <c r="B143" s="567" t="s">
        <v>524</v>
      </c>
      <c r="C143" s="568" t="s">
        <v>534</v>
      </c>
      <c r="D143" s="569" t="s">
        <v>535</v>
      </c>
      <c r="E143" s="568" t="s">
        <v>3149</v>
      </c>
      <c r="F143" s="569" t="s">
        <v>3150</v>
      </c>
      <c r="G143" s="568" t="s">
        <v>3429</v>
      </c>
      <c r="H143" s="568" t="s">
        <v>3430</v>
      </c>
      <c r="I143" s="570">
        <v>7.5</v>
      </c>
      <c r="J143" s="570">
        <v>100</v>
      </c>
      <c r="K143" s="571">
        <v>750</v>
      </c>
    </row>
    <row r="144" spans="1:11" ht="14.4" customHeight="1" x14ac:dyDescent="0.3">
      <c r="A144" s="566" t="s">
        <v>522</v>
      </c>
      <c r="B144" s="567" t="s">
        <v>524</v>
      </c>
      <c r="C144" s="568" t="s">
        <v>534</v>
      </c>
      <c r="D144" s="569" t="s">
        <v>535</v>
      </c>
      <c r="E144" s="568" t="s">
        <v>3149</v>
      </c>
      <c r="F144" s="569" t="s">
        <v>3150</v>
      </c>
      <c r="G144" s="568" t="s">
        <v>3431</v>
      </c>
      <c r="H144" s="568" t="s">
        <v>3432</v>
      </c>
      <c r="I144" s="570">
        <v>7.4950000000000001</v>
      </c>
      <c r="J144" s="570">
        <v>100</v>
      </c>
      <c r="K144" s="571">
        <v>749.5</v>
      </c>
    </row>
    <row r="145" spans="1:11" ht="14.4" customHeight="1" x14ac:dyDescent="0.3">
      <c r="A145" s="566" t="s">
        <v>522</v>
      </c>
      <c r="B145" s="567" t="s">
        <v>524</v>
      </c>
      <c r="C145" s="568" t="s">
        <v>534</v>
      </c>
      <c r="D145" s="569" t="s">
        <v>535</v>
      </c>
      <c r="E145" s="568" t="s">
        <v>3149</v>
      </c>
      <c r="F145" s="569" t="s">
        <v>3150</v>
      </c>
      <c r="G145" s="568" t="s">
        <v>3433</v>
      </c>
      <c r="H145" s="568" t="s">
        <v>3434</v>
      </c>
      <c r="I145" s="570">
        <v>0.80400000000000005</v>
      </c>
      <c r="J145" s="570">
        <v>1900</v>
      </c>
      <c r="K145" s="571">
        <v>1535</v>
      </c>
    </row>
    <row r="146" spans="1:11" ht="14.4" customHeight="1" x14ac:dyDescent="0.3">
      <c r="A146" s="566" t="s">
        <v>522</v>
      </c>
      <c r="B146" s="567" t="s">
        <v>524</v>
      </c>
      <c r="C146" s="568" t="s">
        <v>534</v>
      </c>
      <c r="D146" s="569" t="s">
        <v>535</v>
      </c>
      <c r="E146" s="568" t="s">
        <v>3149</v>
      </c>
      <c r="F146" s="569" t="s">
        <v>3150</v>
      </c>
      <c r="G146" s="568" t="s">
        <v>3435</v>
      </c>
      <c r="H146" s="568" t="s">
        <v>3436</v>
      </c>
      <c r="I146" s="570">
        <v>0.79749999999999988</v>
      </c>
      <c r="J146" s="570">
        <v>1400</v>
      </c>
      <c r="K146" s="571">
        <v>1130</v>
      </c>
    </row>
    <row r="147" spans="1:11" ht="14.4" customHeight="1" x14ac:dyDescent="0.3">
      <c r="A147" s="566" t="s">
        <v>522</v>
      </c>
      <c r="B147" s="567" t="s">
        <v>524</v>
      </c>
      <c r="C147" s="568" t="s">
        <v>534</v>
      </c>
      <c r="D147" s="569" t="s">
        <v>535</v>
      </c>
      <c r="E147" s="568" t="s">
        <v>3149</v>
      </c>
      <c r="F147" s="569" t="s">
        <v>3150</v>
      </c>
      <c r="G147" s="568" t="s">
        <v>3437</v>
      </c>
      <c r="H147" s="568" t="s">
        <v>3438</v>
      </c>
      <c r="I147" s="570">
        <v>0.85</v>
      </c>
      <c r="J147" s="570">
        <v>300</v>
      </c>
      <c r="K147" s="571">
        <v>255</v>
      </c>
    </row>
    <row r="148" spans="1:11" ht="14.4" customHeight="1" x14ac:dyDescent="0.3">
      <c r="A148" s="566" t="s">
        <v>522</v>
      </c>
      <c r="B148" s="567" t="s">
        <v>524</v>
      </c>
      <c r="C148" s="568" t="s">
        <v>538</v>
      </c>
      <c r="D148" s="569" t="s">
        <v>539</v>
      </c>
      <c r="E148" s="568" t="s">
        <v>3131</v>
      </c>
      <c r="F148" s="569" t="s">
        <v>3132</v>
      </c>
      <c r="G148" s="568" t="s">
        <v>3153</v>
      </c>
      <c r="H148" s="568" t="s">
        <v>3154</v>
      </c>
      <c r="I148" s="570">
        <v>0.4</v>
      </c>
      <c r="J148" s="570">
        <v>200</v>
      </c>
      <c r="K148" s="571">
        <v>80</v>
      </c>
    </row>
    <row r="149" spans="1:11" ht="14.4" customHeight="1" x14ac:dyDescent="0.3">
      <c r="A149" s="566" t="s">
        <v>522</v>
      </c>
      <c r="B149" s="567" t="s">
        <v>524</v>
      </c>
      <c r="C149" s="568" t="s">
        <v>538</v>
      </c>
      <c r="D149" s="569" t="s">
        <v>539</v>
      </c>
      <c r="E149" s="568" t="s">
        <v>3131</v>
      </c>
      <c r="F149" s="569" t="s">
        <v>3132</v>
      </c>
      <c r="G149" s="568" t="s">
        <v>3165</v>
      </c>
      <c r="H149" s="568" t="s">
        <v>3166</v>
      </c>
      <c r="I149" s="570">
        <v>27.067142857142862</v>
      </c>
      <c r="J149" s="570">
        <v>45</v>
      </c>
      <c r="K149" s="571">
        <v>1220.8999999999999</v>
      </c>
    </row>
    <row r="150" spans="1:11" ht="14.4" customHeight="1" x14ac:dyDescent="0.3">
      <c r="A150" s="566" t="s">
        <v>522</v>
      </c>
      <c r="B150" s="567" t="s">
        <v>524</v>
      </c>
      <c r="C150" s="568" t="s">
        <v>538</v>
      </c>
      <c r="D150" s="569" t="s">
        <v>539</v>
      </c>
      <c r="E150" s="568" t="s">
        <v>3131</v>
      </c>
      <c r="F150" s="569" t="s">
        <v>3132</v>
      </c>
      <c r="G150" s="568" t="s">
        <v>3169</v>
      </c>
      <c r="H150" s="568" t="s">
        <v>3170</v>
      </c>
      <c r="I150" s="570">
        <v>5.94</v>
      </c>
      <c r="J150" s="570">
        <v>20</v>
      </c>
      <c r="K150" s="571">
        <v>118.8</v>
      </c>
    </row>
    <row r="151" spans="1:11" ht="14.4" customHeight="1" x14ac:dyDescent="0.3">
      <c r="A151" s="566" t="s">
        <v>522</v>
      </c>
      <c r="B151" s="567" t="s">
        <v>524</v>
      </c>
      <c r="C151" s="568" t="s">
        <v>538</v>
      </c>
      <c r="D151" s="569" t="s">
        <v>539</v>
      </c>
      <c r="E151" s="568" t="s">
        <v>3131</v>
      </c>
      <c r="F151" s="569" t="s">
        <v>3132</v>
      </c>
      <c r="G151" s="568" t="s">
        <v>3171</v>
      </c>
      <c r="H151" s="568" t="s">
        <v>3172</v>
      </c>
      <c r="I151" s="570">
        <v>0.86</v>
      </c>
      <c r="J151" s="570">
        <v>50</v>
      </c>
      <c r="K151" s="571">
        <v>43</v>
      </c>
    </row>
    <row r="152" spans="1:11" ht="14.4" customHeight="1" x14ac:dyDescent="0.3">
      <c r="A152" s="566" t="s">
        <v>522</v>
      </c>
      <c r="B152" s="567" t="s">
        <v>524</v>
      </c>
      <c r="C152" s="568" t="s">
        <v>538</v>
      </c>
      <c r="D152" s="569" t="s">
        <v>539</v>
      </c>
      <c r="E152" s="568" t="s">
        <v>3131</v>
      </c>
      <c r="F152" s="569" t="s">
        <v>3132</v>
      </c>
      <c r="G152" s="568" t="s">
        <v>3181</v>
      </c>
      <c r="H152" s="568" t="s">
        <v>3182</v>
      </c>
      <c r="I152" s="570">
        <v>61.26</v>
      </c>
      <c r="J152" s="570">
        <v>1</v>
      </c>
      <c r="K152" s="571">
        <v>61.26</v>
      </c>
    </row>
    <row r="153" spans="1:11" ht="14.4" customHeight="1" x14ac:dyDescent="0.3">
      <c r="A153" s="566" t="s">
        <v>522</v>
      </c>
      <c r="B153" s="567" t="s">
        <v>524</v>
      </c>
      <c r="C153" s="568" t="s">
        <v>538</v>
      </c>
      <c r="D153" s="569" t="s">
        <v>539</v>
      </c>
      <c r="E153" s="568" t="s">
        <v>3131</v>
      </c>
      <c r="F153" s="569" t="s">
        <v>3132</v>
      </c>
      <c r="G153" s="568" t="s">
        <v>3183</v>
      </c>
      <c r="H153" s="568" t="s">
        <v>3184</v>
      </c>
      <c r="I153" s="570">
        <v>24.215</v>
      </c>
      <c r="J153" s="570">
        <v>50</v>
      </c>
      <c r="K153" s="571">
        <v>1210.75</v>
      </c>
    </row>
    <row r="154" spans="1:11" ht="14.4" customHeight="1" x14ac:dyDescent="0.3">
      <c r="A154" s="566" t="s">
        <v>522</v>
      </c>
      <c r="B154" s="567" t="s">
        <v>524</v>
      </c>
      <c r="C154" s="568" t="s">
        <v>538</v>
      </c>
      <c r="D154" s="569" t="s">
        <v>539</v>
      </c>
      <c r="E154" s="568" t="s">
        <v>3131</v>
      </c>
      <c r="F154" s="569" t="s">
        <v>3132</v>
      </c>
      <c r="G154" s="568" t="s">
        <v>3185</v>
      </c>
      <c r="H154" s="568" t="s">
        <v>3186</v>
      </c>
      <c r="I154" s="570">
        <v>30.16</v>
      </c>
      <c r="J154" s="570">
        <v>25</v>
      </c>
      <c r="K154" s="571">
        <v>754</v>
      </c>
    </row>
    <row r="155" spans="1:11" ht="14.4" customHeight="1" x14ac:dyDescent="0.3">
      <c r="A155" s="566" t="s">
        <v>522</v>
      </c>
      <c r="B155" s="567" t="s">
        <v>524</v>
      </c>
      <c r="C155" s="568" t="s">
        <v>538</v>
      </c>
      <c r="D155" s="569" t="s">
        <v>539</v>
      </c>
      <c r="E155" s="568" t="s">
        <v>3131</v>
      </c>
      <c r="F155" s="569" t="s">
        <v>3132</v>
      </c>
      <c r="G155" s="568" t="s">
        <v>3187</v>
      </c>
      <c r="H155" s="568" t="s">
        <v>3188</v>
      </c>
      <c r="I155" s="570">
        <v>1.54</v>
      </c>
      <c r="J155" s="570">
        <v>50</v>
      </c>
      <c r="K155" s="571">
        <v>77</v>
      </c>
    </row>
    <row r="156" spans="1:11" ht="14.4" customHeight="1" x14ac:dyDescent="0.3">
      <c r="A156" s="566" t="s">
        <v>522</v>
      </c>
      <c r="B156" s="567" t="s">
        <v>524</v>
      </c>
      <c r="C156" s="568" t="s">
        <v>538</v>
      </c>
      <c r="D156" s="569" t="s">
        <v>539</v>
      </c>
      <c r="E156" s="568" t="s">
        <v>3131</v>
      </c>
      <c r="F156" s="569" t="s">
        <v>3132</v>
      </c>
      <c r="G156" s="568" t="s">
        <v>3191</v>
      </c>
      <c r="H156" s="568" t="s">
        <v>3192</v>
      </c>
      <c r="I156" s="570">
        <v>0.6</v>
      </c>
      <c r="J156" s="570">
        <v>1000</v>
      </c>
      <c r="K156" s="571">
        <v>600</v>
      </c>
    </row>
    <row r="157" spans="1:11" ht="14.4" customHeight="1" x14ac:dyDescent="0.3">
      <c r="A157" s="566" t="s">
        <v>522</v>
      </c>
      <c r="B157" s="567" t="s">
        <v>524</v>
      </c>
      <c r="C157" s="568" t="s">
        <v>538</v>
      </c>
      <c r="D157" s="569" t="s">
        <v>539</v>
      </c>
      <c r="E157" s="568" t="s">
        <v>3131</v>
      </c>
      <c r="F157" s="569" t="s">
        <v>3132</v>
      </c>
      <c r="G157" s="568" t="s">
        <v>3439</v>
      </c>
      <c r="H157" s="568" t="s">
        <v>3440</v>
      </c>
      <c r="I157" s="570">
        <v>26.33</v>
      </c>
      <c r="J157" s="570">
        <v>1</v>
      </c>
      <c r="K157" s="571">
        <v>26.33</v>
      </c>
    </row>
    <row r="158" spans="1:11" ht="14.4" customHeight="1" x14ac:dyDescent="0.3">
      <c r="A158" s="566" t="s">
        <v>522</v>
      </c>
      <c r="B158" s="567" t="s">
        <v>524</v>
      </c>
      <c r="C158" s="568" t="s">
        <v>538</v>
      </c>
      <c r="D158" s="569" t="s">
        <v>539</v>
      </c>
      <c r="E158" s="568" t="s">
        <v>3131</v>
      </c>
      <c r="F158" s="569" t="s">
        <v>3132</v>
      </c>
      <c r="G158" s="568" t="s">
        <v>3205</v>
      </c>
      <c r="H158" s="568" t="s">
        <v>3206</v>
      </c>
      <c r="I158" s="570">
        <v>1.23</v>
      </c>
      <c r="J158" s="570">
        <v>400</v>
      </c>
      <c r="K158" s="571">
        <v>492</v>
      </c>
    </row>
    <row r="159" spans="1:11" ht="14.4" customHeight="1" x14ac:dyDescent="0.3">
      <c r="A159" s="566" t="s">
        <v>522</v>
      </c>
      <c r="B159" s="567" t="s">
        <v>524</v>
      </c>
      <c r="C159" s="568" t="s">
        <v>538</v>
      </c>
      <c r="D159" s="569" t="s">
        <v>539</v>
      </c>
      <c r="E159" s="568" t="s">
        <v>3131</v>
      </c>
      <c r="F159" s="569" t="s">
        <v>3132</v>
      </c>
      <c r="G159" s="568" t="s">
        <v>3211</v>
      </c>
      <c r="H159" s="568" t="s">
        <v>3212</v>
      </c>
      <c r="I159" s="570">
        <v>45.89</v>
      </c>
      <c r="J159" s="570">
        <v>1</v>
      </c>
      <c r="K159" s="571">
        <v>45.89</v>
      </c>
    </row>
    <row r="160" spans="1:11" ht="14.4" customHeight="1" x14ac:dyDescent="0.3">
      <c r="A160" s="566" t="s">
        <v>522</v>
      </c>
      <c r="B160" s="567" t="s">
        <v>524</v>
      </c>
      <c r="C160" s="568" t="s">
        <v>538</v>
      </c>
      <c r="D160" s="569" t="s">
        <v>539</v>
      </c>
      <c r="E160" s="568" t="s">
        <v>3131</v>
      </c>
      <c r="F160" s="569" t="s">
        <v>3132</v>
      </c>
      <c r="G160" s="568" t="s">
        <v>3441</v>
      </c>
      <c r="H160" s="568" t="s">
        <v>3442</v>
      </c>
      <c r="I160" s="570">
        <v>26.37</v>
      </c>
      <c r="J160" s="570">
        <v>12</v>
      </c>
      <c r="K160" s="571">
        <v>353.7</v>
      </c>
    </row>
    <row r="161" spans="1:11" ht="14.4" customHeight="1" x14ac:dyDescent="0.3">
      <c r="A161" s="566" t="s">
        <v>522</v>
      </c>
      <c r="B161" s="567" t="s">
        <v>524</v>
      </c>
      <c r="C161" s="568" t="s">
        <v>538</v>
      </c>
      <c r="D161" s="569" t="s">
        <v>539</v>
      </c>
      <c r="E161" s="568" t="s">
        <v>3131</v>
      </c>
      <c r="F161" s="569" t="s">
        <v>3132</v>
      </c>
      <c r="G161" s="568" t="s">
        <v>3225</v>
      </c>
      <c r="H161" s="568" t="s">
        <v>3226</v>
      </c>
      <c r="I161" s="570">
        <v>0.86</v>
      </c>
      <c r="J161" s="570">
        <v>50</v>
      </c>
      <c r="K161" s="571">
        <v>43</v>
      </c>
    </row>
    <row r="162" spans="1:11" ht="14.4" customHeight="1" x14ac:dyDescent="0.3">
      <c r="A162" s="566" t="s">
        <v>522</v>
      </c>
      <c r="B162" s="567" t="s">
        <v>524</v>
      </c>
      <c r="C162" s="568" t="s">
        <v>538</v>
      </c>
      <c r="D162" s="569" t="s">
        <v>539</v>
      </c>
      <c r="E162" s="568" t="s">
        <v>3131</v>
      </c>
      <c r="F162" s="569" t="s">
        <v>3132</v>
      </c>
      <c r="G162" s="568" t="s">
        <v>3443</v>
      </c>
      <c r="H162" s="568" t="s">
        <v>3444</v>
      </c>
      <c r="I162" s="570">
        <v>3.36</v>
      </c>
      <c r="J162" s="570">
        <v>50</v>
      </c>
      <c r="K162" s="571">
        <v>168</v>
      </c>
    </row>
    <row r="163" spans="1:11" ht="14.4" customHeight="1" x14ac:dyDescent="0.3">
      <c r="A163" s="566" t="s">
        <v>522</v>
      </c>
      <c r="B163" s="567" t="s">
        <v>524</v>
      </c>
      <c r="C163" s="568" t="s">
        <v>538</v>
      </c>
      <c r="D163" s="569" t="s">
        <v>539</v>
      </c>
      <c r="E163" s="568" t="s">
        <v>3131</v>
      </c>
      <c r="F163" s="569" t="s">
        <v>3132</v>
      </c>
      <c r="G163" s="568" t="s">
        <v>3231</v>
      </c>
      <c r="H163" s="568" t="s">
        <v>3232</v>
      </c>
      <c r="I163" s="570">
        <v>5.88</v>
      </c>
      <c r="J163" s="570">
        <v>25</v>
      </c>
      <c r="K163" s="571">
        <v>147</v>
      </c>
    </row>
    <row r="164" spans="1:11" ht="14.4" customHeight="1" x14ac:dyDescent="0.3">
      <c r="A164" s="566" t="s">
        <v>522</v>
      </c>
      <c r="B164" s="567" t="s">
        <v>524</v>
      </c>
      <c r="C164" s="568" t="s">
        <v>538</v>
      </c>
      <c r="D164" s="569" t="s">
        <v>539</v>
      </c>
      <c r="E164" s="568" t="s">
        <v>3131</v>
      </c>
      <c r="F164" s="569" t="s">
        <v>3132</v>
      </c>
      <c r="G164" s="568" t="s">
        <v>3445</v>
      </c>
      <c r="H164" s="568" t="s">
        <v>3446</v>
      </c>
      <c r="I164" s="570">
        <v>26.01</v>
      </c>
      <c r="J164" s="570">
        <v>10</v>
      </c>
      <c r="K164" s="571">
        <v>260.14999999999998</v>
      </c>
    </row>
    <row r="165" spans="1:11" ht="14.4" customHeight="1" x14ac:dyDescent="0.3">
      <c r="A165" s="566" t="s">
        <v>522</v>
      </c>
      <c r="B165" s="567" t="s">
        <v>524</v>
      </c>
      <c r="C165" s="568" t="s">
        <v>538</v>
      </c>
      <c r="D165" s="569" t="s">
        <v>539</v>
      </c>
      <c r="E165" s="568" t="s">
        <v>3133</v>
      </c>
      <c r="F165" s="569" t="s">
        <v>3134</v>
      </c>
      <c r="G165" s="568" t="s">
        <v>3299</v>
      </c>
      <c r="H165" s="568" t="s">
        <v>3300</v>
      </c>
      <c r="I165" s="570">
        <v>1.7760000000000002</v>
      </c>
      <c r="J165" s="570">
        <v>300</v>
      </c>
      <c r="K165" s="571">
        <v>532.5</v>
      </c>
    </row>
    <row r="166" spans="1:11" ht="14.4" customHeight="1" x14ac:dyDescent="0.3">
      <c r="A166" s="566" t="s">
        <v>522</v>
      </c>
      <c r="B166" s="567" t="s">
        <v>524</v>
      </c>
      <c r="C166" s="568" t="s">
        <v>538</v>
      </c>
      <c r="D166" s="569" t="s">
        <v>539</v>
      </c>
      <c r="E166" s="568" t="s">
        <v>3133</v>
      </c>
      <c r="F166" s="569" t="s">
        <v>3134</v>
      </c>
      <c r="G166" s="568" t="s">
        <v>3301</v>
      </c>
      <c r="H166" s="568" t="s">
        <v>3302</v>
      </c>
      <c r="I166" s="570">
        <v>1.7750000000000001</v>
      </c>
      <c r="J166" s="570">
        <v>200</v>
      </c>
      <c r="K166" s="571">
        <v>355</v>
      </c>
    </row>
    <row r="167" spans="1:11" ht="14.4" customHeight="1" x14ac:dyDescent="0.3">
      <c r="A167" s="566" t="s">
        <v>522</v>
      </c>
      <c r="B167" s="567" t="s">
        <v>524</v>
      </c>
      <c r="C167" s="568" t="s">
        <v>538</v>
      </c>
      <c r="D167" s="569" t="s">
        <v>539</v>
      </c>
      <c r="E167" s="568" t="s">
        <v>3133</v>
      </c>
      <c r="F167" s="569" t="s">
        <v>3134</v>
      </c>
      <c r="G167" s="568" t="s">
        <v>3303</v>
      </c>
      <c r="H167" s="568" t="s">
        <v>3304</v>
      </c>
      <c r="I167" s="570">
        <v>2.7440000000000002</v>
      </c>
      <c r="J167" s="570">
        <v>350</v>
      </c>
      <c r="K167" s="571">
        <v>961</v>
      </c>
    </row>
    <row r="168" spans="1:11" ht="14.4" customHeight="1" x14ac:dyDescent="0.3">
      <c r="A168" s="566" t="s">
        <v>522</v>
      </c>
      <c r="B168" s="567" t="s">
        <v>524</v>
      </c>
      <c r="C168" s="568" t="s">
        <v>538</v>
      </c>
      <c r="D168" s="569" t="s">
        <v>539</v>
      </c>
      <c r="E168" s="568" t="s">
        <v>3133</v>
      </c>
      <c r="F168" s="569" t="s">
        <v>3134</v>
      </c>
      <c r="G168" s="568" t="s">
        <v>3305</v>
      </c>
      <c r="H168" s="568" t="s">
        <v>3306</v>
      </c>
      <c r="I168" s="570">
        <v>1.7366666666666666</v>
      </c>
      <c r="J168" s="570">
        <v>150</v>
      </c>
      <c r="K168" s="571">
        <v>260.5</v>
      </c>
    </row>
    <row r="169" spans="1:11" ht="14.4" customHeight="1" x14ac:dyDescent="0.3">
      <c r="A169" s="566" t="s">
        <v>522</v>
      </c>
      <c r="B169" s="567" t="s">
        <v>524</v>
      </c>
      <c r="C169" s="568" t="s">
        <v>538</v>
      </c>
      <c r="D169" s="569" t="s">
        <v>539</v>
      </c>
      <c r="E169" s="568" t="s">
        <v>3133</v>
      </c>
      <c r="F169" s="569" t="s">
        <v>3134</v>
      </c>
      <c r="G169" s="568" t="s">
        <v>3307</v>
      </c>
      <c r="H169" s="568" t="s">
        <v>3308</v>
      </c>
      <c r="I169" s="570">
        <v>1.7383333333333333</v>
      </c>
      <c r="J169" s="570">
        <v>500</v>
      </c>
      <c r="K169" s="571">
        <v>867</v>
      </c>
    </row>
    <row r="170" spans="1:11" ht="14.4" customHeight="1" x14ac:dyDescent="0.3">
      <c r="A170" s="566" t="s">
        <v>522</v>
      </c>
      <c r="B170" s="567" t="s">
        <v>524</v>
      </c>
      <c r="C170" s="568" t="s">
        <v>538</v>
      </c>
      <c r="D170" s="569" t="s">
        <v>539</v>
      </c>
      <c r="E170" s="568" t="s">
        <v>3133</v>
      </c>
      <c r="F170" s="569" t="s">
        <v>3134</v>
      </c>
      <c r="G170" s="568" t="s">
        <v>3309</v>
      </c>
      <c r="H170" s="568" t="s">
        <v>3310</v>
      </c>
      <c r="I170" s="570">
        <v>1.1428571428571429E-2</v>
      </c>
      <c r="J170" s="570">
        <v>450</v>
      </c>
      <c r="K170" s="571">
        <v>5.5</v>
      </c>
    </row>
    <row r="171" spans="1:11" ht="14.4" customHeight="1" x14ac:dyDescent="0.3">
      <c r="A171" s="566" t="s">
        <v>522</v>
      </c>
      <c r="B171" s="567" t="s">
        <v>524</v>
      </c>
      <c r="C171" s="568" t="s">
        <v>538</v>
      </c>
      <c r="D171" s="569" t="s">
        <v>539</v>
      </c>
      <c r="E171" s="568" t="s">
        <v>3133</v>
      </c>
      <c r="F171" s="569" t="s">
        <v>3134</v>
      </c>
      <c r="G171" s="568" t="s">
        <v>3313</v>
      </c>
      <c r="H171" s="568" t="s">
        <v>3314</v>
      </c>
      <c r="I171" s="570">
        <v>1.9883333333333333</v>
      </c>
      <c r="J171" s="570">
        <v>400</v>
      </c>
      <c r="K171" s="571">
        <v>796</v>
      </c>
    </row>
    <row r="172" spans="1:11" ht="14.4" customHeight="1" x14ac:dyDescent="0.3">
      <c r="A172" s="566" t="s">
        <v>522</v>
      </c>
      <c r="B172" s="567" t="s">
        <v>524</v>
      </c>
      <c r="C172" s="568" t="s">
        <v>538</v>
      </c>
      <c r="D172" s="569" t="s">
        <v>539</v>
      </c>
      <c r="E172" s="568" t="s">
        <v>3133</v>
      </c>
      <c r="F172" s="569" t="s">
        <v>3134</v>
      </c>
      <c r="G172" s="568" t="s">
        <v>3325</v>
      </c>
      <c r="H172" s="568" t="s">
        <v>3326</v>
      </c>
      <c r="I172" s="570">
        <v>2.8849999999999998</v>
      </c>
      <c r="J172" s="570">
        <v>40</v>
      </c>
      <c r="K172" s="571">
        <v>115.5</v>
      </c>
    </row>
    <row r="173" spans="1:11" ht="14.4" customHeight="1" x14ac:dyDescent="0.3">
      <c r="A173" s="566" t="s">
        <v>522</v>
      </c>
      <c r="B173" s="567" t="s">
        <v>524</v>
      </c>
      <c r="C173" s="568" t="s">
        <v>538</v>
      </c>
      <c r="D173" s="569" t="s">
        <v>539</v>
      </c>
      <c r="E173" s="568" t="s">
        <v>3133</v>
      </c>
      <c r="F173" s="569" t="s">
        <v>3134</v>
      </c>
      <c r="G173" s="568" t="s">
        <v>3373</v>
      </c>
      <c r="H173" s="568" t="s">
        <v>3374</v>
      </c>
      <c r="I173" s="570">
        <v>11.33</v>
      </c>
      <c r="J173" s="570">
        <v>50</v>
      </c>
      <c r="K173" s="571">
        <v>566.5</v>
      </c>
    </row>
    <row r="174" spans="1:11" ht="14.4" customHeight="1" x14ac:dyDescent="0.3">
      <c r="A174" s="566" t="s">
        <v>522</v>
      </c>
      <c r="B174" s="567" t="s">
        <v>524</v>
      </c>
      <c r="C174" s="568" t="s">
        <v>538</v>
      </c>
      <c r="D174" s="569" t="s">
        <v>539</v>
      </c>
      <c r="E174" s="568" t="s">
        <v>3133</v>
      </c>
      <c r="F174" s="569" t="s">
        <v>3134</v>
      </c>
      <c r="G174" s="568" t="s">
        <v>3403</v>
      </c>
      <c r="H174" s="568" t="s">
        <v>3404</v>
      </c>
      <c r="I174" s="570">
        <v>845.8</v>
      </c>
      <c r="J174" s="570">
        <v>1</v>
      </c>
      <c r="K174" s="571">
        <v>803.87</v>
      </c>
    </row>
    <row r="175" spans="1:11" ht="14.4" customHeight="1" x14ac:dyDescent="0.3">
      <c r="A175" s="566" t="s">
        <v>522</v>
      </c>
      <c r="B175" s="567" t="s">
        <v>524</v>
      </c>
      <c r="C175" s="568" t="s">
        <v>538</v>
      </c>
      <c r="D175" s="569" t="s">
        <v>539</v>
      </c>
      <c r="E175" s="568" t="s">
        <v>3149</v>
      </c>
      <c r="F175" s="569" t="s">
        <v>3150</v>
      </c>
      <c r="G175" s="568" t="s">
        <v>3433</v>
      </c>
      <c r="H175" s="568" t="s">
        <v>3434</v>
      </c>
      <c r="I175" s="570">
        <v>0.82</v>
      </c>
      <c r="J175" s="570">
        <v>200</v>
      </c>
      <c r="K175" s="571">
        <v>164</v>
      </c>
    </row>
    <row r="176" spans="1:11" ht="14.4" customHeight="1" x14ac:dyDescent="0.3">
      <c r="A176" s="566" t="s">
        <v>522</v>
      </c>
      <c r="B176" s="567" t="s">
        <v>524</v>
      </c>
      <c r="C176" s="568" t="s">
        <v>538</v>
      </c>
      <c r="D176" s="569" t="s">
        <v>539</v>
      </c>
      <c r="E176" s="568" t="s">
        <v>3149</v>
      </c>
      <c r="F176" s="569" t="s">
        <v>3150</v>
      </c>
      <c r="G176" s="568" t="s">
        <v>3435</v>
      </c>
      <c r="H176" s="568" t="s">
        <v>3436</v>
      </c>
      <c r="I176" s="570">
        <v>0.77499999999999991</v>
      </c>
      <c r="J176" s="570">
        <v>600</v>
      </c>
      <c r="K176" s="571">
        <v>456</v>
      </c>
    </row>
    <row r="177" spans="1:11" ht="14.4" customHeight="1" x14ac:dyDescent="0.3">
      <c r="A177" s="566" t="s">
        <v>522</v>
      </c>
      <c r="B177" s="567" t="s">
        <v>524</v>
      </c>
      <c r="C177" s="568" t="s">
        <v>540</v>
      </c>
      <c r="D177" s="569" t="s">
        <v>541</v>
      </c>
      <c r="E177" s="568" t="s">
        <v>3131</v>
      </c>
      <c r="F177" s="569" t="s">
        <v>3132</v>
      </c>
      <c r="G177" s="568" t="s">
        <v>3153</v>
      </c>
      <c r="H177" s="568" t="s">
        <v>3154</v>
      </c>
      <c r="I177" s="570">
        <v>0.41600000000000004</v>
      </c>
      <c r="J177" s="570">
        <v>550</v>
      </c>
      <c r="K177" s="571">
        <v>227</v>
      </c>
    </row>
    <row r="178" spans="1:11" ht="14.4" customHeight="1" x14ac:dyDescent="0.3">
      <c r="A178" s="566" t="s">
        <v>522</v>
      </c>
      <c r="B178" s="567" t="s">
        <v>524</v>
      </c>
      <c r="C178" s="568" t="s">
        <v>540</v>
      </c>
      <c r="D178" s="569" t="s">
        <v>541</v>
      </c>
      <c r="E178" s="568" t="s">
        <v>3131</v>
      </c>
      <c r="F178" s="569" t="s">
        <v>3132</v>
      </c>
      <c r="G178" s="568" t="s">
        <v>3447</v>
      </c>
      <c r="H178" s="568" t="s">
        <v>3448</v>
      </c>
      <c r="I178" s="570">
        <v>5.7350000000000003</v>
      </c>
      <c r="J178" s="570">
        <v>40</v>
      </c>
      <c r="K178" s="571">
        <v>229.32999999999998</v>
      </c>
    </row>
    <row r="179" spans="1:11" ht="14.4" customHeight="1" x14ac:dyDescent="0.3">
      <c r="A179" s="566" t="s">
        <v>522</v>
      </c>
      <c r="B179" s="567" t="s">
        <v>524</v>
      </c>
      <c r="C179" s="568" t="s">
        <v>540</v>
      </c>
      <c r="D179" s="569" t="s">
        <v>541</v>
      </c>
      <c r="E179" s="568" t="s">
        <v>3131</v>
      </c>
      <c r="F179" s="569" t="s">
        <v>3132</v>
      </c>
      <c r="G179" s="568" t="s">
        <v>3155</v>
      </c>
      <c r="H179" s="568" t="s">
        <v>3156</v>
      </c>
      <c r="I179" s="570">
        <v>34.700000000000003</v>
      </c>
      <c r="J179" s="570">
        <v>12</v>
      </c>
      <c r="K179" s="571">
        <v>416.4</v>
      </c>
    </row>
    <row r="180" spans="1:11" ht="14.4" customHeight="1" x14ac:dyDescent="0.3">
      <c r="A180" s="566" t="s">
        <v>522</v>
      </c>
      <c r="B180" s="567" t="s">
        <v>524</v>
      </c>
      <c r="C180" s="568" t="s">
        <v>540</v>
      </c>
      <c r="D180" s="569" t="s">
        <v>541</v>
      </c>
      <c r="E180" s="568" t="s">
        <v>3131</v>
      </c>
      <c r="F180" s="569" t="s">
        <v>3132</v>
      </c>
      <c r="G180" s="568" t="s">
        <v>3157</v>
      </c>
      <c r="H180" s="568" t="s">
        <v>3158</v>
      </c>
      <c r="I180" s="570">
        <v>2.39</v>
      </c>
      <c r="J180" s="570">
        <v>60</v>
      </c>
      <c r="K180" s="571">
        <v>143.39999999999998</v>
      </c>
    </row>
    <row r="181" spans="1:11" ht="14.4" customHeight="1" x14ac:dyDescent="0.3">
      <c r="A181" s="566" t="s">
        <v>522</v>
      </c>
      <c r="B181" s="567" t="s">
        <v>524</v>
      </c>
      <c r="C181" s="568" t="s">
        <v>540</v>
      </c>
      <c r="D181" s="569" t="s">
        <v>541</v>
      </c>
      <c r="E181" s="568" t="s">
        <v>3131</v>
      </c>
      <c r="F181" s="569" t="s">
        <v>3132</v>
      </c>
      <c r="G181" s="568" t="s">
        <v>3159</v>
      </c>
      <c r="H181" s="568" t="s">
        <v>3160</v>
      </c>
      <c r="I181" s="570">
        <v>3.78</v>
      </c>
      <c r="J181" s="570">
        <v>60</v>
      </c>
      <c r="K181" s="571">
        <v>226.79999999999998</v>
      </c>
    </row>
    <row r="182" spans="1:11" ht="14.4" customHeight="1" x14ac:dyDescent="0.3">
      <c r="A182" s="566" t="s">
        <v>522</v>
      </c>
      <c r="B182" s="567" t="s">
        <v>524</v>
      </c>
      <c r="C182" s="568" t="s">
        <v>540</v>
      </c>
      <c r="D182" s="569" t="s">
        <v>541</v>
      </c>
      <c r="E182" s="568" t="s">
        <v>3131</v>
      </c>
      <c r="F182" s="569" t="s">
        <v>3132</v>
      </c>
      <c r="G182" s="568" t="s">
        <v>3449</v>
      </c>
      <c r="H182" s="568" t="s">
        <v>3450</v>
      </c>
      <c r="I182" s="570">
        <v>9.2966666666666669</v>
      </c>
      <c r="J182" s="570">
        <v>200</v>
      </c>
      <c r="K182" s="571">
        <v>1859.5</v>
      </c>
    </row>
    <row r="183" spans="1:11" ht="14.4" customHeight="1" x14ac:dyDescent="0.3">
      <c r="A183" s="566" t="s">
        <v>522</v>
      </c>
      <c r="B183" s="567" t="s">
        <v>524</v>
      </c>
      <c r="C183" s="568" t="s">
        <v>540</v>
      </c>
      <c r="D183" s="569" t="s">
        <v>541</v>
      </c>
      <c r="E183" s="568" t="s">
        <v>3131</v>
      </c>
      <c r="F183" s="569" t="s">
        <v>3132</v>
      </c>
      <c r="G183" s="568" t="s">
        <v>3451</v>
      </c>
      <c r="H183" s="568" t="s">
        <v>3452</v>
      </c>
      <c r="I183" s="570">
        <v>14.234999999999999</v>
      </c>
      <c r="J183" s="570">
        <v>200</v>
      </c>
      <c r="K183" s="571">
        <v>2847</v>
      </c>
    </row>
    <row r="184" spans="1:11" ht="14.4" customHeight="1" x14ac:dyDescent="0.3">
      <c r="A184" s="566" t="s">
        <v>522</v>
      </c>
      <c r="B184" s="567" t="s">
        <v>524</v>
      </c>
      <c r="C184" s="568" t="s">
        <v>540</v>
      </c>
      <c r="D184" s="569" t="s">
        <v>541</v>
      </c>
      <c r="E184" s="568" t="s">
        <v>3131</v>
      </c>
      <c r="F184" s="569" t="s">
        <v>3132</v>
      </c>
      <c r="G184" s="568" t="s">
        <v>3165</v>
      </c>
      <c r="H184" s="568" t="s">
        <v>3166</v>
      </c>
      <c r="I184" s="570">
        <v>27.065714285714289</v>
      </c>
      <c r="J184" s="570">
        <v>288</v>
      </c>
      <c r="K184" s="571">
        <v>7780.5599999999995</v>
      </c>
    </row>
    <row r="185" spans="1:11" ht="14.4" customHeight="1" x14ac:dyDescent="0.3">
      <c r="A185" s="566" t="s">
        <v>522</v>
      </c>
      <c r="B185" s="567" t="s">
        <v>524</v>
      </c>
      <c r="C185" s="568" t="s">
        <v>540</v>
      </c>
      <c r="D185" s="569" t="s">
        <v>541</v>
      </c>
      <c r="E185" s="568" t="s">
        <v>3131</v>
      </c>
      <c r="F185" s="569" t="s">
        <v>3132</v>
      </c>
      <c r="G185" s="568" t="s">
        <v>3169</v>
      </c>
      <c r="H185" s="568" t="s">
        <v>3170</v>
      </c>
      <c r="I185" s="570">
        <v>5.9049999999999994</v>
      </c>
      <c r="J185" s="570">
        <v>200</v>
      </c>
      <c r="K185" s="571">
        <v>1181</v>
      </c>
    </row>
    <row r="186" spans="1:11" ht="14.4" customHeight="1" x14ac:dyDescent="0.3">
      <c r="A186" s="566" t="s">
        <v>522</v>
      </c>
      <c r="B186" s="567" t="s">
        <v>524</v>
      </c>
      <c r="C186" s="568" t="s">
        <v>540</v>
      </c>
      <c r="D186" s="569" t="s">
        <v>541</v>
      </c>
      <c r="E186" s="568" t="s">
        <v>3131</v>
      </c>
      <c r="F186" s="569" t="s">
        <v>3132</v>
      </c>
      <c r="G186" s="568" t="s">
        <v>3173</v>
      </c>
      <c r="H186" s="568" t="s">
        <v>3174</v>
      </c>
      <c r="I186" s="570">
        <v>1.4299999999999997</v>
      </c>
      <c r="J186" s="570">
        <v>1800</v>
      </c>
      <c r="K186" s="571">
        <v>2574.44</v>
      </c>
    </row>
    <row r="187" spans="1:11" ht="14.4" customHeight="1" x14ac:dyDescent="0.3">
      <c r="A187" s="566" t="s">
        <v>522</v>
      </c>
      <c r="B187" s="567" t="s">
        <v>524</v>
      </c>
      <c r="C187" s="568" t="s">
        <v>540</v>
      </c>
      <c r="D187" s="569" t="s">
        <v>541</v>
      </c>
      <c r="E187" s="568" t="s">
        <v>3131</v>
      </c>
      <c r="F187" s="569" t="s">
        <v>3132</v>
      </c>
      <c r="G187" s="568" t="s">
        <v>3453</v>
      </c>
      <c r="H187" s="568" t="s">
        <v>3454</v>
      </c>
      <c r="I187" s="570">
        <v>0.14000000000000001</v>
      </c>
      <c r="J187" s="570">
        <v>100</v>
      </c>
      <c r="K187" s="571">
        <v>14</v>
      </c>
    </row>
    <row r="188" spans="1:11" ht="14.4" customHeight="1" x14ac:dyDescent="0.3">
      <c r="A188" s="566" t="s">
        <v>522</v>
      </c>
      <c r="B188" s="567" t="s">
        <v>524</v>
      </c>
      <c r="C188" s="568" t="s">
        <v>540</v>
      </c>
      <c r="D188" s="569" t="s">
        <v>541</v>
      </c>
      <c r="E188" s="568" t="s">
        <v>3131</v>
      </c>
      <c r="F188" s="569" t="s">
        <v>3132</v>
      </c>
      <c r="G188" s="568" t="s">
        <v>3177</v>
      </c>
      <c r="H188" s="568" t="s">
        <v>3178</v>
      </c>
      <c r="I188" s="570">
        <v>82.08</v>
      </c>
      <c r="J188" s="570">
        <v>40</v>
      </c>
      <c r="K188" s="571">
        <v>3283.2</v>
      </c>
    </row>
    <row r="189" spans="1:11" ht="14.4" customHeight="1" x14ac:dyDescent="0.3">
      <c r="A189" s="566" t="s">
        <v>522</v>
      </c>
      <c r="B189" s="567" t="s">
        <v>524</v>
      </c>
      <c r="C189" s="568" t="s">
        <v>540</v>
      </c>
      <c r="D189" s="569" t="s">
        <v>541</v>
      </c>
      <c r="E189" s="568" t="s">
        <v>3131</v>
      </c>
      <c r="F189" s="569" t="s">
        <v>3132</v>
      </c>
      <c r="G189" s="568" t="s">
        <v>3179</v>
      </c>
      <c r="H189" s="568" t="s">
        <v>3180</v>
      </c>
      <c r="I189" s="570">
        <v>10.14</v>
      </c>
      <c r="J189" s="570">
        <v>200</v>
      </c>
      <c r="K189" s="571">
        <v>2027</v>
      </c>
    </row>
    <row r="190" spans="1:11" ht="14.4" customHeight="1" x14ac:dyDescent="0.3">
      <c r="A190" s="566" t="s">
        <v>522</v>
      </c>
      <c r="B190" s="567" t="s">
        <v>524</v>
      </c>
      <c r="C190" s="568" t="s">
        <v>540</v>
      </c>
      <c r="D190" s="569" t="s">
        <v>541</v>
      </c>
      <c r="E190" s="568" t="s">
        <v>3131</v>
      </c>
      <c r="F190" s="569" t="s">
        <v>3132</v>
      </c>
      <c r="G190" s="568" t="s">
        <v>3455</v>
      </c>
      <c r="H190" s="568" t="s">
        <v>3456</v>
      </c>
      <c r="I190" s="570">
        <v>0.28000000000000003</v>
      </c>
      <c r="J190" s="570">
        <v>200</v>
      </c>
      <c r="K190" s="571">
        <v>56</v>
      </c>
    </row>
    <row r="191" spans="1:11" ht="14.4" customHeight="1" x14ac:dyDescent="0.3">
      <c r="A191" s="566" t="s">
        <v>522</v>
      </c>
      <c r="B191" s="567" t="s">
        <v>524</v>
      </c>
      <c r="C191" s="568" t="s">
        <v>540</v>
      </c>
      <c r="D191" s="569" t="s">
        <v>541</v>
      </c>
      <c r="E191" s="568" t="s">
        <v>3131</v>
      </c>
      <c r="F191" s="569" t="s">
        <v>3132</v>
      </c>
      <c r="G191" s="568" t="s">
        <v>3457</v>
      </c>
      <c r="H191" s="568" t="s">
        <v>3458</v>
      </c>
      <c r="I191" s="570">
        <v>895.18</v>
      </c>
      <c r="J191" s="570">
        <v>1</v>
      </c>
      <c r="K191" s="571">
        <v>895.18</v>
      </c>
    </row>
    <row r="192" spans="1:11" ht="14.4" customHeight="1" x14ac:dyDescent="0.3">
      <c r="A192" s="566" t="s">
        <v>522</v>
      </c>
      <c r="B192" s="567" t="s">
        <v>524</v>
      </c>
      <c r="C192" s="568" t="s">
        <v>540</v>
      </c>
      <c r="D192" s="569" t="s">
        <v>541</v>
      </c>
      <c r="E192" s="568" t="s">
        <v>3131</v>
      </c>
      <c r="F192" s="569" t="s">
        <v>3132</v>
      </c>
      <c r="G192" s="568" t="s">
        <v>3459</v>
      </c>
      <c r="H192" s="568" t="s">
        <v>3460</v>
      </c>
      <c r="I192" s="570">
        <v>0.2466666666666667</v>
      </c>
      <c r="J192" s="570">
        <v>1900</v>
      </c>
      <c r="K192" s="571">
        <v>467</v>
      </c>
    </row>
    <row r="193" spans="1:11" ht="14.4" customHeight="1" x14ac:dyDescent="0.3">
      <c r="A193" s="566" t="s">
        <v>522</v>
      </c>
      <c r="B193" s="567" t="s">
        <v>524</v>
      </c>
      <c r="C193" s="568" t="s">
        <v>540</v>
      </c>
      <c r="D193" s="569" t="s">
        <v>541</v>
      </c>
      <c r="E193" s="568" t="s">
        <v>3131</v>
      </c>
      <c r="F193" s="569" t="s">
        <v>3132</v>
      </c>
      <c r="G193" s="568" t="s">
        <v>3181</v>
      </c>
      <c r="H193" s="568" t="s">
        <v>3182</v>
      </c>
      <c r="I193" s="570">
        <v>61.23</v>
      </c>
      <c r="J193" s="570">
        <v>1</v>
      </c>
      <c r="K193" s="571">
        <v>61.23</v>
      </c>
    </row>
    <row r="194" spans="1:11" ht="14.4" customHeight="1" x14ac:dyDescent="0.3">
      <c r="A194" s="566" t="s">
        <v>522</v>
      </c>
      <c r="B194" s="567" t="s">
        <v>524</v>
      </c>
      <c r="C194" s="568" t="s">
        <v>540</v>
      </c>
      <c r="D194" s="569" t="s">
        <v>541</v>
      </c>
      <c r="E194" s="568" t="s">
        <v>3131</v>
      </c>
      <c r="F194" s="569" t="s">
        <v>3132</v>
      </c>
      <c r="G194" s="568" t="s">
        <v>3461</v>
      </c>
      <c r="H194" s="568" t="s">
        <v>3462</v>
      </c>
      <c r="I194" s="570">
        <v>25.56</v>
      </c>
      <c r="J194" s="570">
        <v>24</v>
      </c>
      <c r="K194" s="571">
        <v>613.33000000000004</v>
      </c>
    </row>
    <row r="195" spans="1:11" ht="14.4" customHeight="1" x14ac:dyDescent="0.3">
      <c r="A195" s="566" t="s">
        <v>522</v>
      </c>
      <c r="B195" s="567" t="s">
        <v>524</v>
      </c>
      <c r="C195" s="568" t="s">
        <v>540</v>
      </c>
      <c r="D195" s="569" t="s">
        <v>541</v>
      </c>
      <c r="E195" s="568" t="s">
        <v>3131</v>
      </c>
      <c r="F195" s="569" t="s">
        <v>3132</v>
      </c>
      <c r="G195" s="568" t="s">
        <v>3183</v>
      </c>
      <c r="H195" s="568" t="s">
        <v>3184</v>
      </c>
      <c r="I195" s="570">
        <v>22.19</v>
      </c>
      <c r="J195" s="570">
        <v>50</v>
      </c>
      <c r="K195" s="571">
        <v>1109.5</v>
      </c>
    </row>
    <row r="196" spans="1:11" ht="14.4" customHeight="1" x14ac:dyDescent="0.3">
      <c r="A196" s="566" t="s">
        <v>522</v>
      </c>
      <c r="B196" s="567" t="s">
        <v>524</v>
      </c>
      <c r="C196" s="568" t="s">
        <v>540</v>
      </c>
      <c r="D196" s="569" t="s">
        <v>541</v>
      </c>
      <c r="E196" s="568" t="s">
        <v>3131</v>
      </c>
      <c r="F196" s="569" t="s">
        <v>3132</v>
      </c>
      <c r="G196" s="568" t="s">
        <v>3185</v>
      </c>
      <c r="H196" s="568" t="s">
        <v>3186</v>
      </c>
      <c r="I196" s="570">
        <v>30.18</v>
      </c>
      <c r="J196" s="570">
        <v>50</v>
      </c>
      <c r="K196" s="571">
        <v>1509</v>
      </c>
    </row>
    <row r="197" spans="1:11" ht="14.4" customHeight="1" x14ac:dyDescent="0.3">
      <c r="A197" s="566" t="s">
        <v>522</v>
      </c>
      <c r="B197" s="567" t="s">
        <v>524</v>
      </c>
      <c r="C197" s="568" t="s">
        <v>540</v>
      </c>
      <c r="D197" s="569" t="s">
        <v>541</v>
      </c>
      <c r="E197" s="568" t="s">
        <v>3131</v>
      </c>
      <c r="F197" s="569" t="s">
        <v>3132</v>
      </c>
      <c r="G197" s="568" t="s">
        <v>3463</v>
      </c>
      <c r="H197" s="568" t="s">
        <v>3464</v>
      </c>
      <c r="I197" s="570">
        <v>246.05</v>
      </c>
      <c r="J197" s="570">
        <v>6</v>
      </c>
      <c r="K197" s="571">
        <v>1476.3</v>
      </c>
    </row>
    <row r="198" spans="1:11" ht="14.4" customHeight="1" x14ac:dyDescent="0.3">
      <c r="A198" s="566" t="s">
        <v>522</v>
      </c>
      <c r="B198" s="567" t="s">
        <v>524</v>
      </c>
      <c r="C198" s="568" t="s">
        <v>540</v>
      </c>
      <c r="D198" s="569" t="s">
        <v>541</v>
      </c>
      <c r="E198" s="568" t="s">
        <v>3131</v>
      </c>
      <c r="F198" s="569" t="s">
        <v>3132</v>
      </c>
      <c r="G198" s="568" t="s">
        <v>3465</v>
      </c>
      <c r="H198" s="568" t="s">
        <v>3466</v>
      </c>
      <c r="I198" s="570">
        <v>12.38</v>
      </c>
      <c r="J198" s="570">
        <v>10</v>
      </c>
      <c r="K198" s="571">
        <v>123.8</v>
      </c>
    </row>
    <row r="199" spans="1:11" ht="14.4" customHeight="1" x14ac:dyDescent="0.3">
      <c r="A199" s="566" t="s">
        <v>522</v>
      </c>
      <c r="B199" s="567" t="s">
        <v>524</v>
      </c>
      <c r="C199" s="568" t="s">
        <v>540</v>
      </c>
      <c r="D199" s="569" t="s">
        <v>541</v>
      </c>
      <c r="E199" s="568" t="s">
        <v>3131</v>
      </c>
      <c r="F199" s="569" t="s">
        <v>3132</v>
      </c>
      <c r="G199" s="568" t="s">
        <v>3187</v>
      </c>
      <c r="H199" s="568" t="s">
        <v>3188</v>
      </c>
      <c r="I199" s="570">
        <v>1.5433333333333337</v>
      </c>
      <c r="J199" s="570">
        <v>600</v>
      </c>
      <c r="K199" s="571">
        <v>932</v>
      </c>
    </row>
    <row r="200" spans="1:11" ht="14.4" customHeight="1" x14ac:dyDescent="0.3">
      <c r="A200" s="566" t="s">
        <v>522</v>
      </c>
      <c r="B200" s="567" t="s">
        <v>524</v>
      </c>
      <c r="C200" s="568" t="s">
        <v>540</v>
      </c>
      <c r="D200" s="569" t="s">
        <v>541</v>
      </c>
      <c r="E200" s="568" t="s">
        <v>3131</v>
      </c>
      <c r="F200" s="569" t="s">
        <v>3132</v>
      </c>
      <c r="G200" s="568" t="s">
        <v>3189</v>
      </c>
      <c r="H200" s="568" t="s">
        <v>3190</v>
      </c>
      <c r="I200" s="570">
        <v>8.1</v>
      </c>
      <c r="J200" s="570">
        <v>100</v>
      </c>
      <c r="K200" s="571">
        <v>810</v>
      </c>
    </row>
    <row r="201" spans="1:11" ht="14.4" customHeight="1" x14ac:dyDescent="0.3">
      <c r="A201" s="566" t="s">
        <v>522</v>
      </c>
      <c r="B201" s="567" t="s">
        <v>524</v>
      </c>
      <c r="C201" s="568" t="s">
        <v>540</v>
      </c>
      <c r="D201" s="569" t="s">
        <v>541</v>
      </c>
      <c r="E201" s="568" t="s">
        <v>3131</v>
      </c>
      <c r="F201" s="569" t="s">
        <v>3132</v>
      </c>
      <c r="G201" s="568" t="s">
        <v>3467</v>
      </c>
      <c r="H201" s="568" t="s">
        <v>3468</v>
      </c>
      <c r="I201" s="570">
        <v>66.59</v>
      </c>
      <c r="J201" s="570">
        <v>10</v>
      </c>
      <c r="K201" s="571">
        <v>665.85</v>
      </c>
    </row>
    <row r="202" spans="1:11" ht="14.4" customHeight="1" x14ac:dyDescent="0.3">
      <c r="A202" s="566" t="s">
        <v>522</v>
      </c>
      <c r="B202" s="567" t="s">
        <v>524</v>
      </c>
      <c r="C202" s="568" t="s">
        <v>540</v>
      </c>
      <c r="D202" s="569" t="s">
        <v>541</v>
      </c>
      <c r="E202" s="568" t="s">
        <v>3131</v>
      </c>
      <c r="F202" s="569" t="s">
        <v>3132</v>
      </c>
      <c r="G202" s="568" t="s">
        <v>3469</v>
      </c>
      <c r="H202" s="568" t="s">
        <v>3470</v>
      </c>
      <c r="I202" s="570">
        <v>1.0900000000000001</v>
      </c>
      <c r="J202" s="570">
        <v>4500</v>
      </c>
      <c r="K202" s="571">
        <v>4914.0200000000004</v>
      </c>
    </row>
    <row r="203" spans="1:11" ht="14.4" customHeight="1" x14ac:dyDescent="0.3">
      <c r="A203" s="566" t="s">
        <v>522</v>
      </c>
      <c r="B203" s="567" t="s">
        <v>524</v>
      </c>
      <c r="C203" s="568" t="s">
        <v>540</v>
      </c>
      <c r="D203" s="569" t="s">
        <v>541</v>
      </c>
      <c r="E203" s="568" t="s">
        <v>3131</v>
      </c>
      <c r="F203" s="569" t="s">
        <v>3132</v>
      </c>
      <c r="G203" s="568" t="s">
        <v>3191</v>
      </c>
      <c r="H203" s="568" t="s">
        <v>3192</v>
      </c>
      <c r="I203" s="570">
        <v>0.6</v>
      </c>
      <c r="J203" s="570">
        <v>1100</v>
      </c>
      <c r="K203" s="571">
        <v>660</v>
      </c>
    </row>
    <row r="204" spans="1:11" ht="14.4" customHeight="1" x14ac:dyDescent="0.3">
      <c r="A204" s="566" t="s">
        <v>522</v>
      </c>
      <c r="B204" s="567" t="s">
        <v>524</v>
      </c>
      <c r="C204" s="568" t="s">
        <v>540</v>
      </c>
      <c r="D204" s="569" t="s">
        <v>541</v>
      </c>
      <c r="E204" s="568" t="s">
        <v>3131</v>
      </c>
      <c r="F204" s="569" t="s">
        <v>3132</v>
      </c>
      <c r="G204" s="568" t="s">
        <v>3193</v>
      </c>
      <c r="H204" s="568" t="s">
        <v>3194</v>
      </c>
      <c r="I204" s="570">
        <v>3.12</v>
      </c>
      <c r="J204" s="570">
        <v>50</v>
      </c>
      <c r="K204" s="571">
        <v>156</v>
      </c>
    </row>
    <row r="205" spans="1:11" ht="14.4" customHeight="1" x14ac:dyDescent="0.3">
      <c r="A205" s="566" t="s">
        <v>522</v>
      </c>
      <c r="B205" s="567" t="s">
        <v>524</v>
      </c>
      <c r="C205" s="568" t="s">
        <v>540</v>
      </c>
      <c r="D205" s="569" t="s">
        <v>541</v>
      </c>
      <c r="E205" s="568" t="s">
        <v>3131</v>
      </c>
      <c r="F205" s="569" t="s">
        <v>3132</v>
      </c>
      <c r="G205" s="568" t="s">
        <v>3471</v>
      </c>
      <c r="H205" s="568" t="s">
        <v>3472</v>
      </c>
      <c r="I205" s="570">
        <v>48.22</v>
      </c>
      <c r="J205" s="570">
        <v>30</v>
      </c>
      <c r="K205" s="571">
        <v>1446.55</v>
      </c>
    </row>
    <row r="206" spans="1:11" ht="14.4" customHeight="1" x14ac:dyDescent="0.3">
      <c r="A206" s="566" t="s">
        <v>522</v>
      </c>
      <c r="B206" s="567" t="s">
        <v>524</v>
      </c>
      <c r="C206" s="568" t="s">
        <v>540</v>
      </c>
      <c r="D206" s="569" t="s">
        <v>541</v>
      </c>
      <c r="E206" s="568" t="s">
        <v>3131</v>
      </c>
      <c r="F206" s="569" t="s">
        <v>3132</v>
      </c>
      <c r="G206" s="568" t="s">
        <v>3473</v>
      </c>
      <c r="H206" s="568" t="s">
        <v>3474</v>
      </c>
      <c r="I206" s="570">
        <v>3.8766666666666669</v>
      </c>
      <c r="J206" s="570">
        <v>1500</v>
      </c>
      <c r="K206" s="571">
        <v>5818.8</v>
      </c>
    </row>
    <row r="207" spans="1:11" ht="14.4" customHeight="1" x14ac:dyDescent="0.3">
      <c r="A207" s="566" t="s">
        <v>522</v>
      </c>
      <c r="B207" s="567" t="s">
        <v>524</v>
      </c>
      <c r="C207" s="568" t="s">
        <v>540</v>
      </c>
      <c r="D207" s="569" t="s">
        <v>541</v>
      </c>
      <c r="E207" s="568" t="s">
        <v>3131</v>
      </c>
      <c r="F207" s="569" t="s">
        <v>3132</v>
      </c>
      <c r="G207" s="568" t="s">
        <v>3195</v>
      </c>
      <c r="H207" s="568" t="s">
        <v>3196</v>
      </c>
      <c r="I207" s="570">
        <v>0.44</v>
      </c>
      <c r="J207" s="570">
        <v>3700</v>
      </c>
      <c r="K207" s="571">
        <v>1628</v>
      </c>
    </row>
    <row r="208" spans="1:11" ht="14.4" customHeight="1" x14ac:dyDescent="0.3">
      <c r="A208" s="566" t="s">
        <v>522</v>
      </c>
      <c r="B208" s="567" t="s">
        <v>524</v>
      </c>
      <c r="C208" s="568" t="s">
        <v>540</v>
      </c>
      <c r="D208" s="569" t="s">
        <v>541</v>
      </c>
      <c r="E208" s="568" t="s">
        <v>3131</v>
      </c>
      <c r="F208" s="569" t="s">
        <v>3132</v>
      </c>
      <c r="G208" s="568" t="s">
        <v>3475</v>
      </c>
      <c r="H208" s="568" t="s">
        <v>3476</v>
      </c>
      <c r="I208" s="570">
        <v>0.33</v>
      </c>
      <c r="J208" s="570">
        <v>800</v>
      </c>
      <c r="K208" s="571">
        <v>264</v>
      </c>
    </row>
    <row r="209" spans="1:11" ht="14.4" customHeight="1" x14ac:dyDescent="0.3">
      <c r="A209" s="566" t="s">
        <v>522</v>
      </c>
      <c r="B209" s="567" t="s">
        <v>524</v>
      </c>
      <c r="C209" s="568" t="s">
        <v>540</v>
      </c>
      <c r="D209" s="569" t="s">
        <v>541</v>
      </c>
      <c r="E209" s="568" t="s">
        <v>3131</v>
      </c>
      <c r="F209" s="569" t="s">
        <v>3132</v>
      </c>
      <c r="G209" s="568" t="s">
        <v>3199</v>
      </c>
      <c r="H209" s="568" t="s">
        <v>3200</v>
      </c>
      <c r="I209" s="570">
        <v>8.58</v>
      </c>
      <c r="J209" s="570">
        <v>12</v>
      </c>
      <c r="K209" s="571">
        <v>102.96</v>
      </c>
    </row>
    <row r="210" spans="1:11" ht="14.4" customHeight="1" x14ac:dyDescent="0.3">
      <c r="A210" s="566" t="s">
        <v>522</v>
      </c>
      <c r="B210" s="567" t="s">
        <v>524</v>
      </c>
      <c r="C210" s="568" t="s">
        <v>540</v>
      </c>
      <c r="D210" s="569" t="s">
        <v>541</v>
      </c>
      <c r="E210" s="568" t="s">
        <v>3131</v>
      </c>
      <c r="F210" s="569" t="s">
        <v>3132</v>
      </c>
      <c r="G210" s="568" t="s">
        <v>3439</v>
      </c>
      <c r="H210" s="568" t="s">
        <v>3440</v>
      </c>
      <c r="I210" s="570">
        <v>26.471428571428572</v>
      </c>
      <c r="J210" s="570">
        <v>22</v>
      </c>
      <c r="K210" s="571">
        <v>582.21999999999991</v>
      </c>
    </row>
    <row r="211" spans="1:11" ht="14.4" customHeight="1" x14ac:dyDescent="0.3">
      <c r="A211" s="566" t="s">
        <v>522</v>
      </c>
      <c r="B211" s="567" t="s">
        <v>524</v>
      </c>
      <c r="C211" s="568" t="s">
        <v>540</v>
      </c>
      <c r="D211" s="569" t="s">
        <v>541</v>
      </c>
      <c r="E211" s="568" t="s">
        <v>3131</v>
      </c>
      <c r="F211" s="569" t="s">
        <v>3132</v>
      </c>
      <c r="G211" s="568" t="s">
        <v>3477</v>
      </c>
      <c r="H211" s="568" t="s">
        <v>3478</v>
      </c>
      <c r="I211" s="570">
        <v>72.680000000000007</v>
      </c>
      <c r="J211" s="570">
        <v>20</v>
      </c>
      <c r="K211" s="571">
        <v>1453.5100000000002</v>
      </c>
    </row>
    <row r="212" spans="1:11" ht="14.4" customHeight="1" x14ac:dyDescent="0.3">
      <c r="A212" s="566" t="s">
        <v>522</v>
      </c>
      <c r="B212" s="567" t="s">
        <v>524</v>
      </c>
      <c r="C212" s="568" t="s">
        <v>540</v>
      </c>
      <c r="D212" s="569" t="s">
        <v>541</v>
      </c>
      <c r="E212" s="568" t="s">
        <v>3131</v>
      </c>
      <c r="F212" s="569" t="s">
        <v>3132</v>
      </c>
      <c r="G212" s="568" t="s">
        <v>3203</v>
      </c>
      <c r="H212" s="568" t="s">
        <v>3204</v>
      </c>
      <c r="I212" s="570">
        <v>135.25</v>
      </c>
      <c r="J212" s="570">
        <v>15</v>
      </c>
      <c r="K212" s="571">
        <v>2028.68</v>
      </c>
    </row>
    <row r="213" spans="1:11" ht="14.4" customHeight="1" x14ac:dyDescent="0.3">
      <c r="A213" s="566" t="s">
        <v>522</v>
      </c>
      <c r="B213" s="567" t="s">
        <v>524</v>
      </c>
      <c r="C213" s="568" t="s">
        <v>540</v>
      </c>
      <c r="D213" s="569" t="s">
        <v>541</v>
      </c>
      <c r="E213" s="568" t="s">
        <v>3131</v>
      </c>
      <c r="F213" s="569" t="s">
        <v>3132</v>
      </c>
      <c r="G213" s="568" t="s">
        <v>3205</v>
      </c>
      <c r="H213" s="568" t="s">
        <v>3206</v>
      </c>
      <c r="I213" s="570">
        <v>1.2300000000000002</v>
      </c>
      <c r="J213" s="570">
        <v>2400</v>
      </c>
      <c r="K213" s="571">
        <v>2952</v>
      </c>
    </row>
    <row r="214" spans="1:11" ht="14.4" customHeight="1" x14ac:dyDescent="0.3">
      <c r="A214" s="566" t="s">
        <v>522</v>
      </c>
      <c r="B214" s="567" t="s">
        <v>524</v>
      </c>
      <c r="C214" s="568" t="s">
        <v>540</v>
      </c>
      <c r="D214" s="569" t="s">
        <v>541</v>
      </c>
      <c r="E214" s="568" t="s">
        <v>3131</v>
      </c>
      <c r="F214" s="569" t="s">
        <v>3132</v>
      </c>
      <c r="G214" s="568" t="s">
        <v>3207</v>
      </c>
      <c r="H214" s="568" t="s">
        <v>3208</v>
      </c>
      <c r="I214" s="570">
        <v>1.1766666666666665</v>
      </c>
      <c r="J214" s="570">
        <v>900</v>
      </c>
      <c r="K214" s="571">
        <v>1060</v>
      </c>
    </row>
    <row r="215" spans="1:11" ht="14.4" customHeight="1" x14ac:dyDescent="0.3">
      <c r="A215" s="566" t="s">
        <v>522</v>
      </c>
      <c r="B215" s="567" t="s">
        <v>524</v>
      </c>
      <c r="C215" s="568" t="s">
        <v>540</v>
      </c>
      <c r="D215" s="569" t="s">
        <v>541</v>
      </c>
      <c r="E215" s="568" t="s">
        <v>3131</v>
      </c>
      <c r="F215" s="569" t="s">
        <v>3132</v>
      </c>
      <c r="G215" s="568" t="s">
        <v>3213</v>
      </c>
      <c r="H215" s="568" t="s">
        <v>3214</v>
      </c>
      <c r="I215" s="570">
        <v>0.36333333333333329</v>
      </c>
      <c r="J215" s="570">
        <v>750</v>
      </c>
      <c r="K215" s="571">
        <v>272.5</v>
      </c>
    </row>
    <row r="216" spans="1:11" ht="14.4" customHeight="1" x14ac:dyDescent="0.3">
      <c r="A216" s="566" t="s">
        <v>522</v>
      </c>
      <c r="B216" s="567" t="s">
        <v>524</v>
      </c>
      <c r="C216" s="568" t="s">
        <v>540</v>
      </c>
      <c r="D216" s="569" t="s">
        <v>541</v>
      </c>
      <c r="E216" s="568" t="s">
        <v>3131</v>
      </c>
      <c r="F216" s="569" t="s">
        <v>3132</v>
      </c>
      <c r="G216" s="568" t="s">
        <v>3215</v>
      </c>
      <c r="H216" s="568" t="s">
        <v>3216</v>
      </c>
      <c r="I216" s="570">
        <v>98.39</v>
      </c>
      <c r="J216" s="570">
        <v>25</v>
      </c>
      <c r="K216" s="571">
        <v>2459.75</v>
      </c>
    </row>
    <row r="217" spans="1:11" ht="14.4" customHeight="1" x14ac:dyDescent="0.3">
      <c r="A217" s="566" t="s">
        <v>522</v>
      </c>
      <c r="B217" s="567" t="s">
        <v>524</v>
      </c>
      <c r="C217" s="568" t="s">
        <v>540</v>
      </c>
      <c r="D217" s="569" t="s">
        <v>541</v>
      </c>
      <c r="E217" s="568" t="s">
        <v>3131</v>
      </c>
      <c r="F217" s="569" t="s">
        <v>3132</v>
      </c>
      <c r="G217" s="568" t="s">
        <v>3479</v>
      </c>
      <c r="H217" s="568" t="s">
        <v>3480</v>
      </c>
      <c r="I217" s="570">
        <v>120.69</v>
      </c>
      <c r="J217" s="570">
        <v>10</v>
      </c>
      <c r="K217" s="571">
        <v>1206.93</v>
      </c>
    </row>
    <row r="218" spans="1:11" ht="14.4" customHeight="1" x14ac:dyDescent="0.3">
      <c r="A218" s="566" t="s">
        <v>522</v>
      </c>
      <c r="B218" s="567" t="s">
        <v>524</v>
      </c>
      <c r="C218" s="568" t="s">
        <v>540</v>
      </c>
      <c r="D218" s="569" t="s">
        <v>541</v>
      </c>
      <c r="E218" s="568" t="s">
        <v>3131</v>
      </c>
      <c r="F218" s="569" t="s">
        <v>3132</v>
      </c>
      <c r="G218" s="568" t="s">
        <v>3221</v>
      </c>
      <c r="H218" s="568" t="s">
        <v>3222</v>
      </c>
      <c r="I218" s="570">
        <v>656.64</v>
      </c>
      <c r="J218" s="570">
        <v>1</v>
      </c>
      <c r="K218" s="571">
        <v>656.64</v>
      </c>
    </row>
    <row r="219" spans="1:11" ht="14.4" customHeight="1" x14ac:dyDescent="0.3">
      <c r="A219" s="566" t="s">
        <v>522</v>
      </c>
      <c r="B219" s="567" t="s">
        <v>524</v>
      </c>
      <c r="C219" s="568" t="s">
        <v>540</v>
      </c>
      <c r="D219" s="569" t="s">
        <v>541</v>
      </c>
      <c r="E219" s="568" t="s">
        <v>3131</v>
      </c>
      <c r="F219" s="569" t="s">
        <v>3132</v>
      </c>
      <c r="G219" s="568" t="s">
        <v>3481</v>
      </c>
      <c r="H219" s="568" t="s">
        <v>3482</v>
      </c>
      <c r="I219" s="570">
        <v>9.77</v>
      </c>
      <c r="J219" s="570">
        <v>12</v>
      </c>
      <c r="K219" s="571">
        <v>117.24</v>
      </c>
    </row>
    <row r="220" spans="1:11" ht="14.4" customHeight="1" x14ac:dyDescent="0.3">
      <c r="A220" s="566" t="s">
        <v>522</v>
      </c>
      <c r="B220" s="567" t="s">
        <v>524</v>
      </c>
      <c r="C220" s="568" t="s">
        <v>540</v>
      </c>
      <c r="D220" s="569" t="s">
        <v>541</v>
      </c>
      <c r="E220" s="568" t="s">
        <v>3131</v>
      </c>
      <c r="F220" s="569" t="s">
        <v>3132</v>
      </c>
      <c r="G220" s="568" t="s">
        <v>3229</v>
      </c>
      <c r="H220" s="568" t="s">
        <v>3230</v>
      </c>
      <c r="I220" s="570">
        <v>2.0628571428571432</v>
      </c>
      <c r="J220" s="570">
        <v>1350</v>
      </c>
      <c r="K220" s="571">
        <v>2783.5</v>
      </c>
    </row>
    <row r="221" spans="1:11" ht="14.4" customHeight="1" x14ac:dyDescent="0.3">
      <c r="A221" s="566" t="s">
        <v>522</v>
      </c>
      <c r="B221" s="567" t="s">
        <v>524</v>
      </c>
      <c r="C221" s="568" t="s">
        <v>540</v>
      </c>
      <c r="D221" s="569" t="s">
        <v>541</v>
      </c>
      <c r="E221" s="568" t="s">
        <v>3131</v>
      </c>
      <c r="F221" s="569" t="s">
        <v>3132</v>
      </c>
      <c r="G221" s="568" t="s">
        <v>3231</v>
      </c>
      <c r="H221" s="568" t="s">
        <v>3232</v>
      </c>
      <c r="I221" s="570">
        <v>5.8774999999999995</v>
      </c>
      <c r="J221" s="570">
        <v>350</v>
      </c>
      <c r="K221" s="571">
        <v>2056</v>
      </c>
    </row>
    <row r="222" spans="1:11" ht="14.4" customHeight="1" x14ac:dyDescent="0.3">
      <c r="A222" s="566" t="s">
        <v>522</v>
      </c>
      <c r="B222" s="567" t="s">
        <v>524</v>
      </c>
      <c r="C222" s="568" t="s">
        <v>540</v>
      </c>
      <c r="D222" s="569" t="s">
        <v>541</v>
      </c>
      <c r="E222" s="568" t="s">
        <v>3131</v>
      </c>
      <c r="F222" s="569" t="s">
        <v>3132</v>
      </c>
      <c r="G222" s="568" t="s">
        <v>3233</v>
      </c>
      <c r="H222" s="568" t="s">
        <v>3234</v>
      </c>
      <c r="I222" s="570">
        <v>1101.75</v>
      </c>
      <c r="J222" s="570">
        <v>2</v>
      </c>
      <c r="K222" s="571">
        <v>2203.5</v>
      </c>
    </row>
    <row r="223" spans="1:11" ht="14.4" customHeight="1" x14ac:dyDescent="0.3">
      <c r="A223" s="566" t="s">
        <v>522</v>
      </c>
      <c r="B223" s="567" t="s">
        <v>524</v>
      </c>
      <c r="C223" s="568" t="s">
        <v>540</v>
      </c>
      <c r="D223" s="569" t="s">
        <v>541</v>
      </c>
      <c r="E223" s="568" t="s">
        <v>3131</v>
      </c>
      <c r="F223" s="569" t="s">
        <v>3132</v>
      </c>
      <c r="G223" s="568" t="s">
        <v>3235</v>
      </c>
      <c r="H223" s="568" t="s">
        <v>3236</v>
      </c>
      <c r="I223" s="570">
        <v>1392.62</v>
      </c>
      <c r="J223" s="570">
        <v>17</v>
      </c>
      <c r="K223" s="571">
        <v>23674.239999999998</v>
      </c>
    </row>
    <row r="224" spans="1:11" ht="14.4" customHeight="1" x14ac:dyDescent="0.3">
      <c r="A224" s="566" t="s">
        <v>522</v>
      </c>
      <c r="B224" s="567" t="s">
        <v>524</v>
      </c>
      <c r="C224" s="568" t="s">
        <v>540</v>
      </c>
      <c r="D224" s="569" t="s">
        <v>541</v>
      </c>
      <c r="E224" s="568" t="s">
        <v>3131</v>
      </c>
      <c r="F224" s="569" t="s">
        <v>3132</v>
      </c>
      <c r="G224" s="568" t="s">
        <v>3237</v>
      </c>
      <c r="H224" s="568" t="s">
        <v>3238</v>
      </c>
      <c r="I224" s="570">
        <v>1655.7616666666665</v>
      </c>
      <c r="J224" s="570">
        <v>27</v>
      </c>
      <c r="K224" s="571">
        <v>44705.7</v>
      </c>
    </row>
    <row r="225" spans="1:11" ht="14.4" customHeight="1" x14ac:dyDescent="0.3">
      <c r="A225" s="566" t="s">
        <v>522</v>
      </c>
      <c r="B225" s="567" t="s">
        <v>524</v>
      </c>
      <c r="C225" s="568" t="s">
        <v>540</v>
      </c>
      <c r="D225" s="569" t="s">
        <v>541</v>
      </c>
      <c r="E225" s="568" t="s">
        <v>3131</v>
      </c>
      <c r="F225" s="569" t="s">
        <v>3132</v>
      </c>
      <c r="G225" s="568" t="s">
        <v>3239</v>
      </c>
      <c r="H225" s="568" t="s">
        <v>3240</v>
      </c>
      <c r="I225" s="570">
        <v>1464.7299999999998</v>
      </c>
      <c r="J225" s="570">
        <v>48</v>
      </c>
      <c r="K225" s="571">
        <v>70307.13</v>
      </c>
    </row>
    <row r="226" spans="1:11" ht="14.4" customHeight="1" x14ac:dyDescent="0.3">
      <c r="A226" s="566" t="s">
        <v>522</v>
      </c>
      <c r="B226" s="567" t="s">
        <v>524</v>
      </c>
      <c r="C226" s="568" t="s">
        <v>540</v>
      </c>
      <c r="D226" s="569" t="s">
        <v>541</v>
      </c>
      <c r="E226" s="568" t="s">
        <v>3131</v>
      </c>
      <c r="F226" s="569" t="s">
        <v>3132</v>
      </c>
      <c r="G226" s="568" t="s">
        <v>3483</v>
      </c>
      <c r="H226" s="568" t="s">
        <v>3484</v>
      </c>
      <c r="I226" s="570">
        <v>286.35000000000002</v>
      </c>
      <c r="J226" s="570">
        <v>5</v>
      </c>
      <c r="K226" s="571">
        <v>1431.75</v>
      </c>
    </row>
    <row r="227" spans="1:11" ht="14.4" customHeight="1" x14ac:dyDescent="0.3">
      <c r="A227" s="566" t="s">
        <v>522</v>
      </c>
      <c r="B227" s="567" t="s">
        <v>524</v>
      </c>
      <c r="C227" s="568" t="s">
        <v>540</v>
      </c>
      <c r="D227" s="569" t="s">
        <v>541</v>
      </c>
      <c r="E227" s="568" t="s">
        <v>3131</v>
      </c>
      <c r="F227" s="569" t="s">
        <v>3132</v>
      </c>
      <c r="G227" s="568" t="s">
        <v>3485</v>
      </c>
      <c r="H227" s="568" t="s">
        <v>3486</v>
      </c>
      <c r="I227" s="570">
        <v>0.16</v>
      </c>
      <c r="J227" s="570">
        <v>400</v>
      </c>
      <c r="K227" s="571">
        <v>64</v>
      </c>
    </row>
    <row r="228" spans="1:11" ht="14.4" customHeight="1" x14ac:dyDescent="0.3">
      <c r="A228" s="566" t="s">
        <v>522</v>
      </c>
      <c r="B228" s="567" t="s">
        <v>524</v>
      </c>
      <c r="C228" s="568" t="s">
        <v>540</v>
      </c>
      <c r="D228" s="569" t="s">
        <v>541</v>
      </c>
      <c r="E228" s="568" t="s">
        <v>3131</v>
      </c>
      <c r="F228" s="569" t="s">
        <v>3132</v>
      </c>
      <c r="G228" s="568" t="s">
        <v>3247</v>
      </c>
      <c r="H228" s="568" t="s">
        <v>3248</v>
      </c>
      <c r="I228" s="570">
        <v>69.074999999999989</v>
      </c>
      <c r="J228" s="570">
        <v>70</v>
      </c>
      <c r="K228" s="571">
        <v>4835.1000000000004</v>
      </c>
    </row>
    <row r="229" spans="1:11" ht="14.4" customHeight="1" x14ac:dyDescent="0.3">
      <c r="A229" s="566" t="s">
        <v>522</v>
      </c>
      <c r="B229" s="567" t="s">
        <v>524</v>
      </c>
      <c r="C229" s="568" t="s">
        <v>540</v>
      </c>
      <c r="D229" s="569" t="s">
        <v>541</v>
      </c>
      <c r="E229" s="568" t="s">
        <v>3131</v>
      </c>
      <c r="F229" s="569" t="s">
        <v>3132</v>
      </c>
      <c r="G229" s="568" t="s">
        <v>3487</v>
      </c>
      <c r="H229" s="568" t="s">
        <v>3488</v>
      </c>
      <c r="I229" s="570">
        <v>269.33</v>
      </c>
      <c r="J229" s="570">
        <v>5</v>
      </c>
      <c r="K229" s="571">
        <v>1346.63</v>
      </c>
    </row>
    <row r="230" spans="1:11" ht="14.4" customHeight="1" x14ac:dyDescent="0.3">
      <c r="A230" s="566" t="s">
        <v>522</v>
      </c>
      <c r="B230" s="567" t="s">
        <v>524</v>
      </c>
      <c r="C230" s="568" t="s">
        <v>540</v>
      </c>
      <c r="D230" s="569" t="s">
        <v>541</v>
      </c>
      <c r="E230" s="568" t="s">
        <v>3131</v>
      </c>
      <c r="F230" s="569" t="s">
        <v>3132</v>
      </c>
      <c r="G230" s="568" t="s">
        <v>3489</v>
      </c>
      <c r="H230" s="568" t="s">
        <v>3490</v>
      </c>
      <c r="I230" s="570">
        <v>1.21</v>
      </c>
      <c r="J230" s="570">
        <v>1</v>
      </c>
      <c r="K230" s="571">
        <v>1.21</v>
      </c>
    </row>
    <row r="231" spans="1:11" ht="14.4" customHeight="1" x14ac:dyDescent="0.3">
      <c r="A231" s="566" t="s">
        <v>522</v>
      </c>
      <c r="B231" s="567" t="s">
        <v>524</v>
      </c>
      <c r="C231" s="568" t="s">
        <v>540</v>
      </c>
      <c r="D231" s="569" t="s">
        <v>541</v>
      </c>
      <c r="E231" s="568" t="s">
        <v>3133</v>
      </c>
      <c r="F231" s="569" t="s">
        <v>3134</v>
      </c>
      <c r="G231" s="568" t="s">
        <v>3491</v>
      </c>
      <c r="H231" s="568" t="s">
        <v>3492</v>
      </c>
      <c r="I231" s="570">
        <v>454.71000000000004</v>
      </c>
      <c r="J231" s="570">
        <v>20</v>
      </c>
      <c r="K231" s="571">
        <v>9094.2000000000007</v>
      </c>
    </row>
    <row r="232" spans="1:11" ht="14.4" customHeight="1" x14ac:dyDescent="0.3">
      <c r="A232" s="566" t="s">
        <v>522</v>
      </c>
      <c r="B232" s="567" t="s">
        <v>524</v>
      </c>
      <c r="C232" s="568" t="s">
        <v>540</v>
      </c>
      <c r="D232" s="569" t="s">
        <v>541</v>
      </c>
      <c r="E232" s="568" t="s">
        <v>3133</v>
      </c>
      <c r="F232" s="569" t="s">
        <v>3134</v>
      </c>
      <c r="G232" s="568" t="s">
        <v>3493</v>
      </c>
      <c r="H232" s="568" t="s">
        <v>3494</v>
      </c>
      <c r="I232" s="570">
        <v>668.68</v>
      </c>
      <c r="J232" s="570">
        <v>10</v>
      </c>
      <c r="K232" s="571">
        <v>6686.8</v>
      </c>
    </row>
    <row r="233" spans="1:11" ht="14.4" customHeight="1" x14ac:dyDescent="0.3">
      <c r="A233" s="566" t="s">
        <v>522</v>
      </c>
      <c r="B233" s="567" t="s">
        <v>524</v>
      </c>
      <c r="C233" s="568" t="s">
        <v>540</v>
      </c>
      <c r="D233" s="569" t="s">
        <v>541</v>
      </c>
      <c r="E233" s="568" t="s">
        <v>3133</v>
      </c>
      <c r="F233" s="569" t="s">
        <v>3134</v>
      </c>
      <c r="G233" s="568" t="s">
        <v>3495</v>
      </c>
      <c r="H233" s="568" t="s">
        <v>3496</v>
      </c>
      <c r="I233" s="570">
        <v>63.357500000000002</v>
      </c>
      <c r="J233" s="570">
        <v>80</v>
      </c>
      <c r="K233" s="571">
        <v>5068.8100000000004</v>
      </c>
    </row>
    <row r="234" spans="1:11" ht="14.4" customHeight="1" x14ac:dyDescent="0.3">
      <c r="A234" s="566" t="s">
        <v>522</v>
      </c>
      <c r="B234" s="567" t="s">
        <v>524</v>
      </c>
      <c r="C234" s="568" t="s">
        <v>540</v>
      </c>
      <c r="D234" s="569" t="s">
        <v>541</v>
      </c>
      <c r="E234" s="568" t="s">
        <v>3133</v>
      </c>
      <c r="F234" s="569" t="s">
        <v>3134</v>
      </c>
      <c r="G234" s="568" t="s">
        <v>3497</v>
      </c>
      <c r="H234" s="568" t="s">
        <v>3498</v>
      </c>
      <c r="I234" s="570">
        <v>25.830000000000002</v>
      </c>
      <c r="J234" s="570">
        <v>2440</v>
      </c>
      <c r="K234" s="571">
        <v>63479.589999999982</v>
      </c>
    </row>
    <row r="235" spans="1:11" ht="14.4" customHeight="1" x14ac:dyDescent="0.3">
      <c r="A235" s="566" t="s">
        <v>522</v>
      </c>
      <c r="B235" s="567" t="s">
        <v>524</v>
      </c>
      <c r="C235" s="568" t="s">
        <v>540</v>
      </c>
      <c r="D235" s="569" t="s">
        <v>541</v>
      </c>
      <c r="E235" s="568" t="s">
        <v>3133</v>
      </c>
      <c r="F235" s="569" t="s">
        <v>3134</v>
      </c>
      <c r="G235" s="568" t="s">
        <v>3257</v>
      </c>
      <c r="H235" s="568" t="s">
        <v>3258</v>
      </c>
      <c r="I235" s="570">
        <v>3.5066666666666664</v>
      </c>
      <c r="J235" s="570">
        <v>30</v>
      </c>
      <c r="K235" s="571">
        <v>105.19999999999999</v>
      </c>
    </row>
    <row r="236" spans="1:11" ht="14.4" customHeight="1" x14ac:dyDescent="0.3">
      <c r="A236" s="566" t="s">
        <v>522</v>
      </c>
      <c r="B236" s="567" t="s">
        <v>524</v>
      </c>
      <c r="C236" s="568" t="s">
        <v>540</v>
      </c>
      <c r="D236" s="569" t="s">
        <v>541</v>
      </c>
      <c r="E236" s="568" t="s">
        <v>3133</v>
      </c>
      <c r="F236" s="569" t="s">
        <v>3134</v>
      </c>
      <c r="G236" s="568" t="s">
        <v>3259</v>
      </c>
      <c r="H236" s="568" t="s">
        <v>3260</v>
      </c>
      <c r="I236" s="570">
        <v>11.014285714285716</v>
      </c>
      <c r="J236" s="570">
        <v>1650</v>
      </c>
      <c r="K236" s="571">
        <v>18141</v>
      </c>
    </row>
    <row r="237" spans="1:11" ht="14.4" customHeight="1" x14ac:dyDescent="0.3">
      <c r="A237" s="566" t="s">
        <v>522</v>
      </c>
      <c r="B237" s="567" t="s">
        <v>524</v>
      </c>
      <c r="C237" s="568" t="s">
        <v>540</v>
      </c>
      <c r="D237" s="569" t="s">
        <v>541</v>
      </c>
      <c r="E237" s="568" t="s">
        <v>3133</v>
      </c>
      <c r="F237" s="569" t="s">
        <v>3134</v>
      </c>
      <c r="G237" s="568" t="s">
        <v>3263</v>
      </c>
      <c r="H237" s="568" t="s">
        <v>3264</v>
      </c>
      <c r="I237" s="570">
        <v>0.92142857142857149</v>
      </c>
      <c r="J237" s="570">
        <v>6700</v>
      </c>
      <c r="K237" s="571">
        <v>6171</v>
      </c>
    </row>
    <row r="238" spans="1:11" ht="14.4" customHeight="1" x14ac:dyDescent="0.3">
      <c r="A238" s="566" t="s">
        <v>522</v>
      </c>
      <c r="B238" s="567" t="s">
        <v>524</v>
      </c>
      <c r="C238" s="568" t="s">
        <v>540</v>
      </c>
      <c r="D238" s="569" t="s">
        <v>541</v>
      </c>
      <c r="E238" s="568" t="s">
        <v>3133</v>
      </c>
      <c r="F238" s="569" t="s">
        <v>3134</v>
      </c>
      <c r="G238" s="568" t="s">
        <v>3265</v>
      </c>
      <c r="H238" s="568" t="s">
        <v>3266</v>
      </c>
      <c r="I238" s="570">
        <v>1.4228571428571428</v>
      </c>
      <c r="J238" s="570">
        <v>3800</v>
      </c>
      <c r="K238" s="571">
        <v>5410</v>
      </c>
    </row>
    <row r="239" spans="1:11" ht="14.4" customHeight="1" x14ac:dyDescent="0.3">
      <c r="A239" s="566" t="s">
        <v>522</v>
      </c>
      <c r="B239" s="567" t="s">
        <v>524</v>
      </c>
      <c r="C239" s="568" t="s">
        <v>540</v>
      </c>
      <c r="D239" s="569" t="s">
        <v>541</v>
      </c>
      <c r="E239" s="568" t="s">
        <v>3133</v>
      </c>
      <c r="F239" s="569" t="s">
        <v>3134</v>
      </c>
      <c r="G239" s="568" t="s">
        <v>3267</v>
      </c>
      <c r="H239" s="568" t="s">
        <v>3268</v>
      </c>
      <c r="I239" s="570">
        <v>0.41428571428571426</v>
      </c>
      <c r="J239" s="570">
        <v>9000</v>
      </c>
      <c r="K239" s="571">
        <v>3725</v>
      </c>
    </row>
    <row r="240" spans="1:11" ht="14.4" customHeight="1" x14ac:dyDescent="0.3">
      <c r="A240" s="566" t="s">
        <v>522</v>
      </c>
      <c r="B240" s="567" t="s">
        <v>524</v>
      </c>
      <c r="C240" s="568" t="s">
        <v>540</v>
      </c>
      <c r="D240" s="569" t="s">
        <v>541</v>
      </c>
      <c r="E240" s="568" t="s">
        <v>3133</v>
      </c>
      <c r="F240" s="569" t="s">
        <v>3134</v>
      </c>
      <c r="G240" s="568" t="s">
        <v>3269</v>
      </c>
      <c r="H240" s="568" t="s">
        <v>3270</v>
      </c>
      <c r="I240" s="570">
        <v>0.5714285714285714</v>
      </c>
      <c r="J240" s="570">
        <v>2700</v>
      </c>
      <c r="K240" s="571">
        <v>1527</v>
      </c>
    </row>
    <row r="241" spans="1:11" ht="14.4" customHeight="1" x14ac:dyDescent="0.3">
      <c r="A241" s="566" t="s">
        <v>522</v>
      </c>
      <c r="B241" s="567" t="s">
        <v>524</v>
      </c>
      <c r="C241" s="568" t="s">
        <v>540</v>
      </c>
      <c r="D241" s="569" t="s">
        <v>541</v>
      </c>
      <c r="E241" s="568" t="s">
        <v>3133</v>
      </c>
      <c r="F241" s="569" t="s">
        <v>3134</v>
      </c>
      <c r="G241" s="568" t="s">
        <v>3271</v>
      </c>
      <c r="H241" s="568" t="s">
        <v>3272</v>
      </c>
      <c r="I241" s="570">
        <v>3.06</v>
      </c>
      <c r="J241" s="570">
        <v>80</v>
      </c>
      <c r="K241" s="571">
        <v>243.4</v>
      </c>
    </row>
    <row r="242" spans="1:11" ht="14.4" customHeight="1" x14ac:dyDescent="0.3">
      <c r="A242" s="566" t="s">
        <v>522</v>
      </c>
      <c r="B242" s="567" t="s">
        <v>524</v>
      </c>
      <c r="C242" s="568" t="s">
        <v>540</v>
      </c>
      <c r="D242" s="569" t="s">
        <v>541</v>
      </c>
      <c r="E242" s="568" t="s">
        <v>3133</v>
      </c>
      <c r="F242" s="569" t="s">
        <v>3134</v>
      </c>
      <c r="G242" s="568" t="s">
        <v>3499</v>
      </c>
      <c r="H242" s="568" t="s">
        <v>3500</v>
      </c>
      <c r="I242" s="570">
        <v>5.89</v>
      </c>
      <c r="J242" s="570">
        <v>3</v>
      </c>
      <c r="K242" s="571">
        <v>17.670000000000002</v>
      </c>
    </row>
    <row r="243" spans="1:11" ht="14.4" customHeight="1" x14ac:dyDescent="0.3">
      <c r="A243" s="566" t="s">
        <v>522</v>
      </c>
      <c r="B243" s="567" t="s">
        <v>524</v>
      </c>
      <c r="C243" s="568" t="s">
        <v>540</v>
      </c>
      <c r="D243" s="569" t="s">
        <v>541</v>
      </c>
      <c r="E243" s="568" t="s">
        <v>3133</v>
      </c>
      <c r="F243" s="569" t="s">
        <v>3134</v>
      </c>
      <c r="G243" s="568" t="s">
        <v>3273</v>
      </c>
      <c r="H243" s="568" t="s">
        <v>3274</v>
      </c>
      <c r="I243" s="570">
        <v>6.29</v>
      </c>
      <c r="J243" s="570">
        <v>2</v>
      </c>
      <c r="K243" s="571">
        <v>12.58</v>
      </c>
    </row>
    <row r="244" spans="1:11" ht="14.4" customHeight="1" x14ac:dyDescent="0.3">
      <c r="A244" s="566" t="s">
        <v>522</v>
      </c>
      <c r="B244" s="567" t="s">
        <v>524</v>
      </c>
      <c r="C244" s="568" t="s">
        <v>540</v>
      </c>
      <c r="D244" s="569" t="s">
        <v>541</v>
      </c>
      <c r="E244" s="568" t="s">
        <v>3133</v>
      </c>
      <c r="F244" s="569" t="s">
        <v>3134</v>
      </c>
      <c r="G244" s="568" t="s">
        <v>3501</v>
      </c>
      <c r="H244" s="568" t="s">
        <v>3502</v>
      </c>
      <c r="I244" s="570">
        <v>6.28</v>
      </c>
      <c r="J244" s="570">
        <v>5</v>
      </c>
      <c r="K244" s="571">
        <v>31.4</v>
      </c>
    </row>
    <row r="245" spans="1:11" ht="14.4" customHeight="1" x14ac:dyDescent="0.3">
      <c r="A245" s="566" t="s">
        <v>522</v>
      </c>
      <c r="B245" s="567" t="s">
        <v>524</v>
      </c>
      <c r="C245" s="568" t="s">
        <v>540</v>
      </c>
      <c r="D245" s="569" t="s">
        <v>541</v>
      </c>
      <c r="E245" s="568" t="s">
        <v>3133</v>
      </c>
      <c r="F245" s="569" t="s">
        <v>3134</v>
      </c>
      <c r="G245" s="568" t="s">
        <v>3503</v>
      </c>
      <c r="H245" s="568" t="s">
        <v>3504</v>
      </c>
      <c r="I245" s="570">
        <v>6.4960000000000004</v>
      </c>
      <c r="J245" s="570">
        <v>350</v>
      </c>
      <c r="K245" s="571">
        <v>2261.1</v>
      </c>
    </row>
    <row r="246" spans="1:11" ht="14.4" customHeight="1" x14ac:dyDescent="0.3">
      <c r="A246" s="566" t="s">
        <v>522</v>
      </c>
      <c r="B246" s="567" t="s">
        <v>524</v>
      </c>
      <c r="C246" s="568" t="s">
        <v>540</v>
      </c>
      <c r="D246" s="569" t="s">
        <v>541</v>
      </c>
      <c r="E246" s="568" t="s">
        <v>3133</v>
      </c>
      <c r="F246" s="569" t="s">
        <v>3134</v>
      </c>
      <c r="G246" s="568" t="s">
        <v>3505</v>
      </c>
      <c r="H246" s="568" t="s">
        <v>3506</v>
      </c>
      <c r="I246" s="570">
        <v>192.89250000000001</v>
      </c>
      <c r="J246" s="570">
        <v>110</v>
      </c>
      <c r="K246" s="571">
        <v>21288.45</v>
      </c>
    </row>
    <row r="247" spans="1:11" ht="14.4" customHeight="1" x14ac:dyDescent="0.3">
      <c r="A247" s="566" t="s">
        <v>522</v>
      </c>
      <c r="B247" s="567" t="s">
        <v>524</v>
      </c>
      <c r="C247" s="568" t="s">
        <v>540</v>
      </c>
      <c r="D247" s="569" t="s">
        <v>541</v>
      </c>
      <c r="E247" s="568" t="s">
        <v>3133</v>
      </c>
      <c r="F247" s="569" t="s">
        <v>3134</v>
      </c>
      <c r="G247" s="568" t="s">
        <v>3507</v>
      </c>
      <c r="H247" s="568" t="s">
        <v>3508</v>
      </c>
      <c r="I247" s="570">
        <v>81.73833333333333</v>
      </c>
      <c r="J247" s="570">
        <v>270</v>
      </c>
      <c r="K247" s="571">
        <v>22068.6</v>
      </c>
    </row>
    <row r="248" spans="1:11" ht="14.4" customHeight="1" x14ac:dyDescent="0.3">
      <c r="A248" s="566" t="s">
        <v>522</v>
      </c>
      <c r="B248" s="567" t="s">
        <v>524</v>
      </c>
      <c r="C248" s="568" t="s">
        <v>540</v>
      </c>
      <c r="D248" s="569" t="s">
        <v>541</v>
      </c>
      <c r="E248" s="568" t="s">
        <v>3133</v>
      </c>
      <c r="F248" s="569" t="s">
        <v>3134</v>
      </c>
      <c r="G248" s="568" t="s">
        <v>3509</v>
      </c>
      <c r="H248" s="568" t="s">
        <v>3510</v>
      </c>
      <c r="I248" s="570">
        <v>80.489999999999995</v>
      </c>
      <c r="J248" s="570">
        <v>135</v>
      </c>
      <c r="K248" s="571">
        <v>10866.15</v>
      </c>
    </row>
    <row r="249" spans="1:11" ht="14.4" customHeight="1" x14ac:dyDescent="0.3">
      <c r="A249" s="566" t="s">
        <v>522</v>
      </c>
      <c r="B249" s="567" t="s">
        <v>524</v>
      </c>
      <c r="C249" s="568" t="s">
        <v>540</v>
      </c>
      <c r="D249" s="569" t="s">
        <v>541</v>
      </c>
      <c r="E249" s="568" t="s">
        <v>3133</v>
      </c>
      <c r="F249" s="569" t="s">
        <v>3134</v>
      </c>
      <c r="G249" s="568" t="s">
        <v>3277</v>
      </c>
      <c r="H249" s="568" t="s">
        <v>3278</v>
      </c>
      <c r="I249" s="570">
        <v>94.38</v>
      </c>
      <c r="J249" s="570">
        <v>2</v>
      </c>
      <c r="K249" s="571">
        <v>188.76</v>
      </c>
    </row>
    <row r="250" spans="1:11" ht="14.4" customHeight="1" x14ac:dyDescent="0.3">
      <c r="A250" s="566" t="s">
        <v>522</v>
      </c>
      <c r="B250" s="567" t="s">
        <v>524</v>
      </c>
      <c r="C250" s="568" t="s">
        <v>540</v>
      </c>
      <c r="D250" s="569" t="s">
        <v>541</v>
      </c>
      <c r="E250" s="568" t="s">
        <v>3133</v>
      </c>
      <c r="F250" s="569" t="s">
        <v>3134</v>
      </c>
      <c r="G250" s="568" t="s">
        <v>3511</v>
      </c>
      <c r="H250" s="568" t="s">
        <v>3512</v>
      </c>
      <c r="I250" s="570">
        <v>5.51</v>
      </c>
      <c r="J250" s="570">
        <v>340</v>
      </c>
      <c r="K250" s="571">
        <v>1875.7</v>
      </c>
    </row>
    <row r="251" spans="1:11" ht="14.4" customHeight="1" x14ac:dyDescent="0.3">
      <c r="A251" s="566" t="s">
        <v>522</v>
      </c>
      <c r="B251" s="567" t="s">
        <v>524</v>
      </c>
      <c r="C251" s="568" t="s">
        <v>540</v>
      </c>
      <c r="D251" s="569" t="s">
        <v>541</v>
      </c>
      <c r="E251" s="568" t="s">
        <v>3133</v>
      </c>
      <c r="F251" s="569" t="s">
        <v>3134</v>
      </c>
      <c r="G251" s="568" t="s">
        <v>3513</v>
      </c>
      <c r="H251" s="568" t="s">
        <v>3514</v>
      </c>
      <c r="I251" s="570">
        <v>64.902499999999989</v>
      </c>
      <c r="J251" s="570">
        <v>420</v>
      </c>
      <c r="K251" s="571">
        <v>27258.82</v>
      </c>
    </row>
    <row r="252" spans="1:11" ht="14.4" customHeight="1" x14ac:dyDescent="0.3">
      <c r="A252" s="566" t="s">
        <v>522</v>
      </c>
      <c r="B252" s="567" t="s">
        <v>524</v>
      </c>
      <c r="C252" s="568" t="s">
        <v>540</v>
      </c>
      <c r="D252" s="569" t="s">
        <v>541</v>
      </c>
      <c r="E252" s="568" t="s">
        <v>3133</v>
      </c>
      <c r="F252" s="569" t="s">
        <v>3134</v>
      </c>
      <c r="G252" s="568" t="s">
        <v>3515</v>
      </c>
      <c r="H252" s="568" t="s">
        <v>3516</v>
      </c>
      <c r="I252" s="570">
        <v>57.48</v>
      </c>
      <c r="J252" s="570">
        <v>20</v>
      </c>
      <c r="K252" s="571">
        <v>1149.5</v>
      </c>
    </row>
    <row r="253" spans="1:11" ht="14.4" customHeight="1" x14ac:dyDescent="0.3">
      <c r="A253" s="566" t="s">
        <v>522</v>
      </c>
      <c r="B253" s="567" t="s">
        <v>524</v>
      </c>
      <c r="C253" s="568" t="s">
        <v>540</v>
      </c>
      <c r="D253" s="569" t="s">
        <v>541</v>
      </c>
      <c r="E253" s="568" t="s">
        <v>3133</v>
      </c>
      <c r="F253" s="569" t="s">
        <v>3134</v>
      </c>
      <c r="G253" s="568" t="s">
        <v>3517</v>
      </c>
      <c r="H253" s="568" t="s">
        <v>3518</v>
      </c>
      <c r="I253" s="570">
        <v>108.3</v>
      </c>
      <c r="J253" s="570">
        <v>40</v>
      </c>
      <c r="K253" s="571">
        <v>4331.8999999999996</v>
      </c>
    </row>
    <row r="254" spans="1:11" ht="14.4" customHeight="1" x14ac:dyDescent="0.3">
      <c r="A254" s="566" t="s">
        <v>522</v>
      </c>
      <c r="B254" s="567" t="s">
        <v>524</v>
      </c>
      <c r="C254" s="568" t="s">
        <v>540</v>
      </c>
      <c r="D254" s="569" t="s">
        <v>541</v>
      </c>
      <c r="E254" s="568" t="s">
        <v>3133</v>
      </c>
      <c r="F254" s="569" t="s">
        <v>3134</v>
      </c>
      <c r="G254" s="568" t="s">
        <v>3519</v>
      </c>
      <c r="H254" s="568" t="s">
        <v>3520</v>
      </c>
      <c r="I254" s="570">
        <v>60.674285714285716</v>
      </c>
      <c r="J254" s="570">
        <v>340</v>
      </c>
      <c r="K254" s="571">
        <v>20775.989999999994</v>
      </c>
    </row>
    <row r="255" spans="1:11" ht="14.4" customHeight="1" x14ac:dyDescent="0.3">
      <c r="A255" s="566" t="s">
        <v>522</v>
      </c>
      <c r="B255" s="567" t="s">
        <v>524</v>
      </c>
      <c r="C255" s="568" t="s">
        <v>540</v>
      </c>
      <c r="D255" s="569" t="s">
        <v>541</v>
      </c>
      <c r="E255" s="568" t="s">
        <v>3133</v>
      </c>
      <c r="F255" s="569" t="s">
        <v>3134</v>
      </c>
      <c r="G255" s="568" t="s">
        <v>3279</v>
      </c>
      <c r="H255" s="568" t="s">
        <v>3280</v>
      </c>
      <c r="I255" s="570">
        <v>20.743749999999999</v>
      </c>
      <c r="J255" s="570">
        <v>1300</v>
      </c>
      <c r="K255" s="571">
        <v>26980.68</v>
      </c>
    </row>
    <row r="256" spans="1:11" ht="14.4" customHeight="1" x14ac:dyDescent="0.3">
      <c r="A256" s="566" t="s">
        <v>522</v>
      </c>
      <c r="B256" s="567" t="s">
        <v>524</v>
      </c>
      <c r="C256" s="568" t="s">
        <v>540</v>
      </c>
      <c r="D256" s="569" t="s">
        <v>541</v>
      </c>
      <c r="E256" s="568" t="s">
        <v>3133</v>
      </c>
      <c r="F256" s="569" t="s">
        <v>3134</v>
      </c>
      <c r="G256" s="568" t="s">
        <v>3521</v>
      </c>
      <c r="H256" s="568" t="s">
        <v>3522</v>
      </c>
      <c r="I256" s="570">
        <v>2.7199999999999998</v>
      </c>
      <c r="J256" s="570">
        <v>3150</v>
      </c>
      <c r="K256" s="571">
        <v>8667.24</v>
      </c>
    </row>
    <row r="257" spans="1:11" ht="14.4" customHeight="1" x14ac:dyDescent="0.3">
      <c r="A257" s="566" t="s">
        <v>522</v>
      </c>
      <c r="B257" s="567" t="s">
        <v>524</v>
      </c>
      <c r="C257" s="568" t="s">
        <v>540</v>
      </c>
      <c r="D257" s="569" t="s">
        <v>541</v>
      </c>
      <c r="E257" s="568" t="s">
        <v>3133</v>
      </c>
      <c r="F257" s="569" t="s">
        <v>3134</v>
      </c>
      <c r="G257" s="568" t="s">
        <v>3523</v>
      </c>
      <c r="H257" s="568" t="s">
        <v>3524</v>
      </c>
      <c r="I257" s="570">
        <v>108.875</v>
      </c>
      <c r="J257" s="570">
        <v>60</v>
      </c>
      <c r="K257" s="571">
        <v>6532.29</v>
      </c>
    </row>
    <row r="258" spans="1:11" ht="14.4" customHeight="1" x14ac:dyDescent="0.3">
      <c r="A258" s="566" t="s">
        <v>522</v>
      </c>
      <c r="B258" s="567" t="s">
        <v>524</v>
      </c>
      <c r="C258" s="568" t="s">
        <v>540</v>
      </c>
      <c r="D258" s="569" t="s">
        <v>541</v>
      </c>
      <c r="E258" s="568" t="s">
        <v>3133</v>
      </c>
      <c r="F258" s="569" t="s">
        <v>3134</v>
      </c>
      <c r="G258" s="568" t="s">
        <v>3283</v>
      </c>
      <c r="H258" s="568" t="s">
        <v>3284</v>
      </c>
      <c r="I258" s="570">
        <v>169.52499999999998</v>
      </c>
      <c r="J258" s="570">
        <v>4</v>
      </c>
      <c r="K258" s="571">
        <v>678.09999999999991</v>
      </c>
    </row>
    <row r="259" spans="1:11" ht="14.4" customHeight="1" x14ac:dyDescent="0.3">
      <c r="A259" s="566" t="s">
        <v>522</v>
      </c>
      <c r="B259" s="567" t="s">
        <v>524</v>
      </c>
      <c r="C259" s="568" t="s">
        <v>540</v>
      </c>
      <c r="D259" s="569" t="s">
        <v>541</v>
      </c>
      <c r="E259" s="568" t="s">
        <v>3133</v>
      </c>
      <c r="F259" s="569" t="s">
        <v>3134</v>
      </c>
      <c r="G259" s="568" t="s">
        <v>3525</v>
      </c>
      <c r="H259" s="568" t="s">
        <v>3526</v>
      </c>
      <c r="I259" s="570">
        <v>24.41</v>
      </c>
      <c r="J259" s="570">
        <v>100</v>
      </c>
      <c r="K259" s="571">
        <v>2440.58</v>
      </c>
    </row>
    <row r="260" spans="1:11" ht="14.4" customHeight="1" x14ac:dyDescent="0.3">
      <c r="A260" s="566" t="s">
        <v>522</v>
      </c>
      <c r="B260" s="567" t="s">
        <v>524</v>
      </c>
      <c r="C260" s="568" t="s">
        <v>540</v>
      </c>
      <c r="D260" s="569" t="s">
        <v>541</v>
      </c>
      <c r="E260" s="568" t="s">
        <v>3133</v>
      </c>
      <c r="F260" s="569" t="s">
        <v>3134</v>
      </c>
      <c r="G260" s="568" t="s">
        <v>3527</v>
      </c>
      <c r="H260" s="568" t="s">
        <v>3528</v>
      </c>
      <c r="I260" s="570">
        <v>114.42</v>
      </c>
      <c r="J260" s="570">
        <v>25</v>
      </c>
      <c r="K260" s="571">
        <v>2860.5</v>
      </c>
    </row>
    <row r="261" spans="1:11" ht="14.4" customHeight="1" x14ac:dyDescent="0.3">
      <c r="A261" s="566" t="s">
        <v>522</v>
      </c>
      <c r="B261" s="567" t="s">
        <v>524</v>
      </c>
      <c r="C261" s="568" t="s">
        <v>540</v>
      </c>
      <c r="D261" s="569" t="s">
        <v>541</v>
      </c>
      <c r="E261" s="568" t="s">
        <v>3133</v>
      </c>
      <c r="F261" s="569" t="s">
        <v>3134</v>
      </c>
      <c r="G261" s="568" t="s">
        <v>3529</v>
      </c>
      <c r="H261" s="568" t="s">
        <v>3530</v>
      </c>
      <c r="I261" s="570">
        <v>19.461999999999996</v>
      </c>
      <c r="J261" s="570">
        <v>100</v>
      </c>
      <c r="K261" s="571">
        <v>1946.3</v>
      </c>
    </row>
    <row r="262" spans="1:11" ht="14.4" customHeight="1" x14ac:dyDescent="0.3">
      <c r="A262" s="566" t="s">
        <v>522</v>
      </c>
      <c r="B262" s="567" t="s">
        <v>524</v>
      </c>
      <c r="C262" s="568" t="s">
        <v>540</v>
      </c>
      <c r="D262" s="569" t="s">
        <v>541</v>
      </c>
      <c r="E262" s="568" t="s">
        <v>3133</v>
      </c>
      <c r="F262" s="569" t="s">
        <v>3134</v>
      </c>
      <c r="G262" s="568" t="s">
        <v>3287</v>
      </c>
      <c r="H262" s="568" t="s">
        <v>3288</v>
      </c>
      <c r="I262" s="570">
        <v>10.811428571428573</v>
      </c>
      <c r="J262" s="570">
        <v>1500</v>
      </c>
      <c r="K262" s="571">
        <v>16224</v>
      </c>
    </row>
    <row r="263" spans="1:11" ht="14.4" customHeight="1" x14ac:dyDescent="0.3">
      <c r="A263" s="566" t="s">
        <v>522</v>
      </c>
      <c r="B263" s="567" t="s">
        <v>524</v>
      </c>
      <c r="C263" s="568" t="s">
        <v>540</v>
      </c>
      <c r="D263" s="569" t="s">
        <v>541</v>
      </c>
      <c r="E263" s="568" t="s">
        <v>3133</v>
      </c>
      <c r="F263" s="569" t="s">
        <v>3134</v>
      </c>
      <c r="G263" s="568" t="s">
        <v>3289</v>
      </c>
      <c r="H263" s="568" t="s">
        <v>3290</v>
      </c>
      <c r="I263" s="570">
        <v>25.831428571428571</v>
      </c>
      <c r="J263" s="570">
        <v>1880</v>
      </c>
      <c r="K263" s="571">
        <v>48912.770000000004</v>
      </c>
    </row>
    <row r="264" spans="1:11" ht="14.4" customHeight="1" x14ac:dyDescent="0.3">
      <c r="A264" s="566" t="s">
        <v>522</v>
      </c>
      <c r="B264" s="567" t="s">
        <v>524</v>
      </c>
      <c r="C264" s="568" t="s">
        <v>540</v>
      </c>
      <c r="D264" s="569" t="s">
        <v>541</v>
      </c>
      <c r="E264" s="568" t="s">
        <v>3133</v>
      </c>
      <c r="F264" s="569" t="s">
        <v>3134</v>
      </c>
      <c r="G264" s="568" t="s">
        <v>3297</v>
      </c>
      <c r="H264" s="568" t="s">
        <v>3298</v>
      </c>
      <c r="I264" s="570">
        <v>23.243749999999999</v>
      </c>
      <c r="J264" s="570">
        <v>690</v>
      </c>
      <c r="K264" s="571">
        <v>16108.8</v>
      </c>
    </row>
    <row r="265" spans="1:11" ht="14.4" customHeight="1" x14ac:dyDescent="0.3">
      <c r="A265" s="566" t="s">
        <v>522</v>
      </c>
      <c r="B265" s="567" t="s">
        <v>524</v>
      </c>
      <c r="C265" s="568" t="s">
        <v>540</v>
      </c>
      <c r="D265" s="569" t="s">
        <v>541</v>
      </c>
      <c r="E265" s="568" t="s">
        <v>3133</v>
      </c>
      <c r="F265" s="569" t="s">
        <v>3134</v>
      </c>
      <c r="G265" s="568" t="s">
        <v>3299</v>
      </c>
      <c r="H265" s="568" t="s">
        <v>3300</v>
      </c>
      <c r="I265" s="570">
        <v>1.7599999999999998</v>
      </c>
      <c r="J265" s="570">
        <v>1750</v>
      </c>
      <c r="K265" s="571">
        <v>3078.5</v>
      </c>
    </row>
    <row r="266" spans="1:11" ht="14.4" customHeight="1" x14ac:dyDescent="0.3">
      <c r="A266" s="566" t="s">
        <v>522</v>
      </c>
      <c r="B266" s="567" t="s">
        <v>524</v>
      </c>
      <c r="C266" s="568" t="s">
        <v>540</v>
      </c>
      <c r="D266" s="569" t="s">
        <v>541</v>
      </c>
      <c r="E266" s="568" t="s">
        <v>3133</v>
      </c>
      <c r="F266" s="569" t="s">
        <v>3134</v>
      </c>
      <c r="G266" s="568" t="s">
        <v>3301</v>
      </c>
      <c r="H266" s="568" t="s">
        <v>3302</v>
      </c>
      <c r="I266" s="570">
        <v>1.7633333333333334</v>
      </c>
      <c r="J266" s="570">
        <v>150</v>
      </c>
      <c r="K266" s="571">
        <v>264.5</v>
      </c>
    </row>
    <row r="267" spans="1:11" ht="14.4" customHeight="1" x14ac:dyDescent="0.3">
      <c r="A267" s="566" t="s">
        <v>522</v>
      </c>
      <c r="B267" s="567" t="s">
        <v>524</v>
      </c>
      <c r="C267" s="568" t="s">
        <v>540</v>
      </c>
      <c r="D267" s="569" t="s">
        <v>541</v>
      </c>
      <c r="E267" s="568" t="s">
        <v>3133</v>
      </c>
      <c r="F267" s="569" t="s">
        <v>3134</v>
      </c>
      <c r="G267" s="568" t="s">
        <v>3303</v>
      </c>
      <c r="H267" s="568" t="s">
        <v>3304</v>
      </c>
      <c r="I267" s="570">
        <v>2.7471428571428573</v>
      </c>
      <c r="J267" s="570">
        <v>350</v>
      </c>
      <c r="K267" s="571">
        <v>961.5</v>
      </c>
    </row>
    <row r="268" spans="1:11" ht="14.4" customHeight="1" x14ac:dyDescent="0.3">
      <c r="A268" s="566" t="s">
        <v>522</v>
      </c>
      <c r="B268" s="567" t="s">
        <v>524</v>
      </c>
      <c r="C268" s="568" t="s">
        <v>540</v>
      </c>
      <c r="D268" s="569" t="s">
        <v>541</v>
      </c>
      <c r="E268" s="568" t="s">
        <v>3133</v>
      </c>
      <c r="F268" s="569" t="s">
        <v>3134</v>
      </c>
      <c r="G268" s="568" t="s">
        <v>3305</v>
      </c>
      <c r="H268" s="568" t="s">
        <v>3306</v>
      </c>
      <c r="I268" s="570">
        <v>1.71</v>
      </c>
      <c r="J268" s="570">
        <v>100</v>
      </c>
      <c r="K268" s="571">
        <v>171</v>
      </c>
    </row>
    <row r="269" spans="1:11" ht="14.4" customHeight="1" x14ac:dyDescent="0.3">
      <c r="A269" s="566" t="s">
        <v>522</v>
      </c>
      <c r="B269" s="567" t="s">
        <v>524</v>
      </c>
      <c r="C269" s="568" t="s">
        <v>540</v>
      </c>
      <c r="D269" s="569" t="s">
        <v>541</v>
      </c>
      <c r="E269" s="568" t="s">
        <v>3133</v>
      </c>
      <c r="F269" s="569" t="s">
        <v>3134</v>
      </c>
      <c r="G269" s="568" t="s">
        <v>3531</v>
      </c>
      <c r="H269" s="568" t="s">
        <v>3532</v>
      </c>
      <c r="I269" s="570">
        <v>1.7</v>
      </c>
      <c r="J269" s="570">
        <v>300</v>
      </c>
      <c r="K269" s="571">
        <v>510</v>
      </c>
    </row>
    <row r="270" spans="1:11" ht="14.4" customHeight="1" x14ac:dyDescent="0.3">
      <c r="A270" s="566" t="s">
        <v>522</v>
      </c>
      <c r="B270" s="567" t="s">
        <v>524</v>
      </c>
      <c r="C270" s="568" t="s">
        <v>540</v>
      </c>
      <c r="D270" s="569" t="s">
        <v>541</v>
      </c>
      <c r="E270" s="568" t="s">
        <v>3133</v>
      </c>
      <c r="F270" s="569" t="s">
        <v>3134</v>
      </c>
      <c r="G270" s="568" t="s">
        <v>3307</v>
      </c>
      <c r="H270" s="568" t="s">
        <v>3308</v>
      </c>
      <c r="I270" s="570">
        <v>1.7275</v>
      </c>
      <c r="J270" s="570">
        <v>700</v>
      </c>
      <c r="K270" s="571">
        <v>1217</v>
      </c>
    </row>
    <row r="271" spans="1:11" ht="14.4" customHeight="1" x14ac:dyDescent="0.3">
      <c r="A271" s="566" t="s">
        <v>522</v>
      </c>
      <c r="B271" s="567" t="s">
        <v>524</v>
      </c>
      <c r="C271" s="568" t="s">
        <v>540</v>
      </c>
      <c r="D271" s="569" t="s">
        <v>541</v>
      </c>
      <c r="E271" s="568" t="s">
        <v>3133</v>
      </c>
      <c r="F271" s="569" t="s">
        <v>3134</v>
      </c>
      <c r="G271" s="568" t="s">
        <v>3533</v>
      </c>
      <c r="H271" s="568" t="s">
        <v>3534</v>
      </c>
      <c r="I271" s="570">
        <v>1.73</v>
      </c>
      <c r="J271" s="570">
        <v>1000</v>
      </c>
      <c r="K271" s="571">
        <v>1741</v>
      </c>
    </row>
    <row r="272" spans="1:11" ht="14.4" customHeight="1" x14ac:dyDescent="0.3">
      <c r="A272" s="566" t="s">
        <v>522</v>
      </c>
      <c r="B272" s="567" t="s">
        <v>524</v>
      </c>
      <c r="C272" s="568" t="s">
        <v>540</v>
      </c>
      <c r="D272" s="569" t="s">
        <v>541</v>
      </c>
      <c r="E272" s="568" t="s">
        <v>3133</v>
      </c>
      <c r="F272" s="569" t="s">
        <v>3134</v>
      </c>
      <c r="G272" s="568" t="s">
        <v>3309</v>
      </c>
      <c r="H272" s="568" t="s">
        <v>3310</v>
      </c>
      <c r="I272" s="570">
        <v>1.1428571428571429E-2</v>
      </c>
      <c r="J272" s="570">
        <v>1700</v>
      </c>
      <c r="K272" s="571">
        <v>20</v>
      </c>
    </row>
    <row r="273" spans="1:11" ht="14.4" customHeight="1" x14ac:dyDescent="0.3">
      <c r="A273" s="566" t="s">
        <v>522</v>
      </c>
      <c r="B273" s="567" t="s">
        <v>524</v>
      </c>
      <c r="C273" s="568" t="s">
        <v>540</v>
      </c>
      <c r="D273" s="569" t="s">
        <v>541</v>
      </c>
      <c r="E273" s="568" t="s">
        <v>3133</v>
      </c>
      <c r="F273" s="569" t="s">
        <v>3134</v>
      </c>
      <c r="G273" s="568" t="s">
        <v>3535</v>
      </c>
      <c r="H273" s="568" t="s">
        <v>3536</v>
      </c>
      <c r="I273" s="570">
        <v>1.9824999999999999</v>
      </c>
      <c r="J273" s="570">
        <v>600</v>
      </c>
      <c r="K273" s="571">
        <v>1201</v>
      </c>
    </row>
    <row r="274" spans="1:11" ht="14.4" customHeight="1" x14ac:dyDescent="0.3">
      <c r="A274" s="566" t="s">
        <v>522</v>
      </c>
      <c r="B274" s="567" t="s">
        <v>524</v>
      </c>
      <c r="C274" s="568" t="s">
        <v>540</v>
      </c>
      <c r="D274" s="569" t="s">
        <v>541</v>
      </c>
      <c r="E274" s="568" t="s">
        <v>3133</v>
      </c>
      <c r="F274" s="569" t="s">
        <v>3134</v>
      </c>
      <c r="G274" s="568" t="s">
        <v>3311</v>
      </c>
      <c r="H274" s="568" t="s">
        <v>3312</v>
      </c>
      <c r="I274" s="570">
        <v>2.7025000000000001</v>
      </c>
      <c r="J274" s="570">
        <v>500</v>
      </c>
      <c r="K274" s="571">
        <v>1355</v>
      </c>
    </row>
    <row r="275" spans="1:11" ht="14.4" customHeight="1" x14ac:dyDescent="0.3">
      <c r="A275" s="566" t="s">
        <v>522</v>
      </c>
      <c r="B275" s="567" t="s">
        <v>524</v>
      </c>
      <c r="C275" s="568" t="s">
        <v>540</v>
      </c>
      <c r="D275" s="569" t="s">
        <v>541</v>
      </c>
      <c r="E275" s="568" t="s">
        <v>3133</v>
      </c>
      <c r="F275" s="569" t="s">
        <v>3134</v>
      </c>
      <c r="G275" s="568" t="s">
        <v>3313</v>
      </c>
      <c r="H275" s="568" t="s">
        <v>3314</v>
      </c>
      <c r="I275" s="570">
        <v>1.9716666666666669</v>
      </c>
      <c r="J275" s="570">
        <v>550</v>
      </c>
      <c r="K275" s="571">
        <v>1083</v>
      </c>
    </row>
    <row r="276" spans="1:11" ht="14.4" customHeight="1" x14ac:dyDescent="0.3">
      <c r="A276" s="566" t="s">
        <v>522</v>
      </c>
      <c r="B276" s="567" t="s">
        <v>524</v>
      </c>
      <c r="C276" s="568" t="s">
        <v>540</v>
      </c>
      <c r="D276" s="569" t="s">
        <v>541</v>
      </c>
      <c r="E276" s="568" t="s">
        <v>3133</v>
      </c>
      <c r="F276" s="569" t="s">
        <v>3134</v>
      </c>
      <c r="G276" s="568" t="s">
        <v>3537</v>
      </c>
      <c r="H276" s="568" t="s">
        <v>3538</v>
      </c>
      <c r="I276" s="570">
        <v>2.371428571428571</v>
      </c>
      <c r="J276" s="570">
        <v>1100</v>
      </c>
      <c r="K276" s="571">
        <v>2610</v>
      </c>
    </row>
    <row r="277" spans="1:11" ht="14.4" customHeight="1" x14ac:dyDescent="0.3">
      <c r="A277" s="566" t="s">
        <v>522</v>
      </c>
      <c r="B277" s="567" t="s">
        <v>524</v>
      </c>
      <c r="C277" s="568" t="s">
        <v>540</v>
      </c>
      <c r="D277" s="569" t="s">
        <v>541</v>
      </c>
      <c r="E277" s="568" t="s">
        <v>3133</v>
      </c>
      <c r="F277" s="569" t="s">
        <v>3134</v>
      </c>
      <c r="G277" s="568" t="s">
        <v>3539</v>
      </c>
      <c r="H277" s="568" t="s">
        <v>3540</v>
      </c>
      <c r="I277" s="570">
        <v>4.2360000000000007</v>
      </c>
      <c r="J277" s="570">
        <v>50</v>
      </c>
      <c r="K277" s="571">
        <v>211.8</v>
      </c>
    </row>
    <row r="278" spans="1:11" ht="14.4" customHeight="1" x14ac:dyDescent="0.3">
      <c r="A278" s="566" t="s">
        <v>522</v>
      </c>
      <c r="B278" s="567" t="s">
        <v>524</v>
      </c>
      <c r="C278" s="568" t="s">
        <v>540</v>
      </c>
      <c r="D278" s="569" t="s">
        <v>541</v>
      </c>
      <c r="E278" s="568" t="s">
        <v>3133</v>
      </c>
      <c r="F278" s="569" t="s">
        <v>3134</v>
      </c>
      <c r="G278" s="568" t="s">
        <v>3541</v>
      </c>
      <c r="H278" s="568" t="s">
        <v>3542</v>
      </c>
      <c r="I278" s="570">
        <v>134.745</v>
      </c>
      <c r="J278" s="570">
        <v>60</v>
      </c>
      <c r="K278" s="571">
        <v>8017.42</v>
      </c>
    </row>
    <row r="279" spans="1:11" ht="14.4" customHeight="1" x14ac:dyDescent="0.3">
      <c r="A279" s="566" t="s">
        <v>522</v>
      </c>
      <c r="B279" s="567" t="s">
        <v>524</v>
      </c>
      <c r="C279" s="568" t="s">
        <v>540</v>
      </c>
      <c r="D279" s="569" t="s">
        <v>541</v>
      </c>
      <c r="E279" s="568" t="s">
        <v>3133</v>
      </c>
      <c r="F279" s="569" t="s">
        <v>3134</v>
      </c>
      <c r="G279" s="568" t="s">
        <v>3315</v>
      </c>
      <c r="H279" s="568" t="s">
        <v>3316</v>
      </c>
      <c r="I279" s="570">
        <v>14.652857142857144</v>
      </c>
      <c r="J279" s="570">
        <v>800</v>
      </c>
      <c r="K279" s="571">
        <v>11722.560000000001</v>
      </c>
    </row>
    <row r="280" spans="1:11" ht="14.4" customHeight="1" x14ac:dyDescent="0.3">
      <c r="A280" s="566" t="s">
        <v>522</v>
      </c>
      <c r="B280" s="567" t="s">
        <v>524</v>
      </c>
      <c r="C280" s="568" t="s">
        <v>540</v>
      </c>
      <c r="D280" s="569" t="s">
        <v>541</v>
      </c>
      <c r="E280" s="568" t="s">
        <v>3133</v>
      </c>
      <c r="F280" s="569" t="s">
        <v>3134</v>
      </c>
      <c r="G280" s="568" t="s">
        <v>3317</v>
      </c>
      <c r="H280" s="568" t="s">
        <v>3318</v>
      </c>
      <c r="I280" s="570">
        <v>7.1599999999999984</v>
      </c>
      <c r="J280" s="570">
        <v>2200</v>
      </c>
      <c r="K280" s="571">
        <v>15747.25</v>
      </c>
    </row>
    <row r="281" spans="1:11" ht="14.4" customHeight="1" x14ac:dyDescent="0.3">
      <c r="A281" s="566" t="s">
        <v>522</v>
      </c>
      <c r="B281" s="567" t="s">
        <v>524</v>
      </c>
      <c r="C281" s="568" t="s">
        <v>540</v>
      </c>
      <c r="D281" s="569" t="s">
        <v>541</v>
      </c>
      <c r="E281" s="568" t="s">
        <v>3133</v>
      </c>
      <c r="F281" s="569" t="s">
        <v>3134</v>
      </c>
      <c r="G281" s="568" t="s">
        <v>3323</v>
      </c>
      <c r="H281" s="568" t="s">
        <v>3324</v>
      </c>
      <c r="I281" s="570">
        <v>2.508</v>
      </c>
      <c r="J281" s="570">
        <v>900</v>
      </c>
      <c r="K281" s="571">
        <v>2129</v>
      </c>
    </row>
    <row r="282" spans="1:11" ht="14.4" customHeight="1" x14ac:dyDescent="0.3">
      <c r="A282" s="566" t="s">
        <v>522</v>
      </c>
      <c r="B282" s="567" t="s">
        <v>524</v>
      </c>
      <c r="C282" s="568" t="s">
        <v>540</v>
      </c>
      <c r="D282" s="569" t="s">
        <v>541</v>
      </c>
      <c r="E282" s="568" t="s">
        <v>3133</v>
      </c>
      <c r="F282" s="569" t="s">
        <v>3134</v>
      </c>
      <c r="G282" s="568" t="s">
        <v>3325</v>
      </c>
      <c r="H282" s="568" t="s">
        <v>3326</v>
      </c>
      <c r="I282" s="570">
        <v>2.895</v>
      </c>
      <c r="J282" s="570">
        <v>700</v>
      </c>
      <c r="K282" s="571">
        <v>2026</v>
      </c>
    </row>
    <row r="283" spans="1:11" ht="14.4" customHeight="1" x14ac:dyDescent="0.3">
      <c r="A283" s="566" t="s">
        <v>522</v>
      </c>
      <c r="B283" s="567" t="s">
        <v>524</v>
      </c>
      <c r="C283" s="568" t="s">
        <v>540</v>
      </c>
      <c r="D283" s="569" t="s">
        <v>541</v>
      </c>
      <c r="E283" s="568" t="s">
        <v>3133</v>
      </c>
      <c r="F283" s="569" t="s">
        <v>3134</v>
      </c>
      <c r="G283" s="568" t="s">
        <v>3543</v>
      </c>
      <c r="H283" s="568" t="s">
        <v>3544</v>
      </c>
      <c r="I283" s="570">
        <v>1249.6600000000001</v>
      </c>
      <c r="J283" s="570">
        <v>42</v>
      </c>
      <c r="K283" s="571">
        <v>52485.81</v>
      </c>
    </row>
    <row r="284" spans="1:11" ht="14.4" customHeight="1" x14ac:dyDescent="0.3">
      <c r="A284" s="566" t="s">
        <v>522</v>
      </c>
      <c r="B284" s="567" t="s">
        <v>524</v>
      </c>
      <c r="C284" s="568" t="s">
        <v>540</v>
      </c>
      <c r="D284" s="569" t="s">
        <v>541</v>
      </c>
      <c r="E284" s="568" t="s">
        <v>3133</v>
      </c>
      <c r="F284" s="569" t="s">
        <v>3134</v>
      </c>
      <c r="G284" s="568" t="s">
        <v>3545</v>
      </c>
      <c r="H284" s="568" t="s">
        <v>3546</v>
      </c>
      <c r="I284" s="570">
        <v>439.04</v>
      </c>
      <c r="J284" s="570">
        <v>9</v>
      </c>
      <c r="K284" s="571">
        <v>3951.33</v>
      </c>
    </row>
    <row r="285" spans="1:11" ht="14.4" customHeight="1" x14ac:dyDescent="0.3">
      <c r="A285" s="566" t="s">
        <v>522</v>
      </c>
      <c r="B285" s="567" t="s">
        <v>524</v>
      </c>
      <c r="C285" s="568" t="s">
        <v>540</v>
      </c>
      <c r="D285" s="569" t="s">
        <v>541</v>
      </c>
      <c r="E285" s="568" t="s">
        <v>3133</v>
      </c>
      <c r="F285" s="569" t="s">
        <v>3134</v>
      </c>
      <c r="G285" s="568" t="s">
        <v>3329</v>
      </c>
      <c r="H285" s="568" t="s">
        <v>3330</v>
      </c>
      <c r="I285" s="570">
        <v>266.2</v>
      </c>
      <c r="J285" s="570">
        <v>60</v>
      </c>
      <c r="K285" s="571">
        <v>15972</v>
      </c>
    </row>
    <row r="286" spans="1:11" ht="14.4" customHeight="1" x14ac:dyDescent="0.3">
      <c r="A286" s="566" t="s">
        <v>522</v>
      </c>
      <c r="B286" s="567" t="s">
        <v>524</v>
      </c>
      <c r="C286" s="568" t="s">
        <v>540</v>
      </c>
      <c r="D286" s="569" t="s">
        <v>541</v>
      </c>
      <c r="E286" s="568" t="s">
        <v>3133</v>
      </c>
      <c r="F286" s="569" t="s">
        <v>3134</v>
      </c>
      <c r="G286" s="568" t="s">
        <v>3547</v>
      </c>
      <c r="H286" s="568" t="s">
        <v>3548</v>
      </c>
      <c r="I286" s="570">
        <v>0.67</v>
      </c>
      <c r="J286" s="570">
        <v>3000</v>
      </c>
      <c r="K286" s="571">
        <v>2007</v>
      </c>
    </row>
    <row r="287" spans="1:11" ht="14.4" customHeight="1" x14ac:dyDescent="0.3">
      <c r="A287" s="566" t="s">
        <v>522</v>
      </c>
      <c r="B287" s="567" t="s">
        <v>524</v>
      </c>
      <c r="C287" s="568" t="s">
        <v>540</v>
      </c>
      <c r="D287" s="569" t="s">
        <v>541</v>
      </c>
      <c r="E287" s="568" t="s">
        <v>3133</v>
      </c>
      <c r="F287" s="569" t="s">
        <v>3134</v>
      </c>
      <c r="G287" s="568" t="s">
        <v>3549</v>
      </c>
      <c r="H287" s="568" t="s">
        <v>3550</v>
      </c>
      <c r="I287" s="570">
        <v>31.891428571428573</v>
      </c>
      <c r="J287" s="570">
        <v>300</v>
      </c>
      <c r="K287" s="571">
        <v>9567.81</v>
      </c>
    </row>
    <row r="288" spans="1:11" ht="14.4" customHeight="1" x14ac:dyDescent="0.3">
      <c r="A288" s="566" t="s">
        <v>522</v>
      </c>
      <c r="B288" s="567" t="s">
        <v>524</v>
      </c>
      <c r="C288" s="568" t="s">
        <v>540</v>
      </c>
      <c r="D288" s="569" t="s">
        <v>541</v>
      </c>
      <c r="E288" s="568" t="s">
        <v>3133</v>
      </c>
      <c r="F288" s="569" t="s">
        <v>3134</v>
      </c>
      <c r="G288" s="568" t="s">
        <v>3551</v>
      </c>
      <c r="H288" s="568" t="s">
        <v>3552</v>
      </c>
      <c r="I288" s="570">
        <v>4798.4750000000004</v>
      </c>
      <c r="J288" s="570">
        <v>15</v>
      </c>
      <c r="K288" s="571">
        <v>73289.7</v>
      </c>
    </row>
    <row r="289" spans="1:11" ht="14.4" customHeight="1" x14ac:dyDescent="0.3">
      <c r="A289" s="566" t="s">
        <v>522</v>
      </c>
      <c r="B289" s="567" t="s">
        <v>524</v>
      </c>
      <c r="C289" s="568" t="s">
        <v>540</v>
      </c>
      <c r="D289" s="569" t="s">
        <v>541</v>
      </c>
      <c r="E289" s="568" t="s">
        <v>3133</v>
      </c>
      <c r="F289" s="569" t="s">
        <v>3134</v>
      </c>
      <c r="G289" s="568" t="s">
        <v>3553</v>
      </c>
      <c r="H289" s="568" t="s">
        <v>3554</v>
      </c>
      <c r="I289" s="570">
        <v>66.400000000000006</v>
      </c>
      <c r="J289" s="570">
        <v>50</v>
      </c>
      <c r="K289" s="571">
        <v>3320.24</v>
      </c>
    </row>
    <row r="290" spans="1:11" ht="14.4" customHeight="1" x14ac:dyDescent="0.3">
      <c r="A290" s="566" t="s">
        <v>522</v>
      </c>
      <c r="B290" s="567" t="s">
        <v>524</v>
      </c>
      <c r="C290" s="568" t="s">
        <v>540</v>
      </c>
      <c r="D290" s="569" t="s">
        <v>541</v>
      </c>
      <c r="E290" s="568" t="s">
        <v>3133</v>
      </c>
      <c r="F290" s="569" t="s">
        <v>3134</v>
      </c>
      <c r="G290" s="568" t="s">
        <v>3555</v>
      </c>
      <c r="H290" s="568" t="s">
        <v>3556</v>
      </c>
      <c r="I290" s="570">
        <v>31.783333333333335</v>
      </c>
      <c r="J290" s="570">
        <v>350</v>
      </c>
      <c r="K290" s="571">
        <v>11217.5</v>
      </c>
    </row>
    <row r="291" spans="1:11" ht="14.4" customHeight="1" x14ac:dyDescent="0.3">
      <c r="A291" s="566" t="s">
        <v>522</v>
      </c>
      <c r="B291" s="567" t="s">
        <v>524</v>
      </c>
      <c r="C291" s="568" t="s">
        <v>540</v>
      </c>
      <c r="D291" s="569" t="s">
        <v>541</v>
      </c>
      <c r="E291" s="568" t="s">
        <v>3133</v>
      </c>
      <c r="F291" s="569" t="s">
        <v>3134</v>
      </c>
      <c r="G291" s="568" t="s">
        <v>3557</v>
      </c>
      <c r="H291" s="568" t="s">
        <v>3558</v>
      </c>
      <c r="I291" s="570">
        <v>40.090000000000003</v>
      </c>
      <c r="J291" s="570">
        <v>100</v>
      </c>
      <c r="K291" s="571">
        <v>4009</v>
      </c>
    </row>
    <row r="292" spans="1:11" ht="14.4" customHeight="1" x14ac:dyDescent="0.3">
      <c r="A292" s="566" t="s">
        <v>522</v>
      </c>
      <c r="B292" s="567" t="s">
        <v>524</v>
      </c>
      <c r="C292" s="568" t="s">
        <v>540</v>
      </c>
      <c r="D292" s="569" t="s">
        <v>541</v>
      </c>
      <c r="E292" s="568" t="s">
        <v>3133</v>
      </c>
      <c r="F292" s="569" t="s">
        <v>3134</v>
      </c>
      <c r="G292" s="568" t="s">
        <v>3559</v>
      </c>
      <c r="H292" s="568" t="s">
        <v>3560</v>
      </c>
      <c r="I292" s="570">
        <v>839.58</v>
      </c>
      <c r="J292" s="570">
        <v>10</v>
      </c>
      <c r="K292" s="571">
        <v>8395.83</v>
      </c>
    </row>
    <row r="293" spans="1:11" ht="14.4" customHeight="1" x14ac:dyDescent="0.3">
      <c r="A293" s="566" t="s">
        <v>522</v>
      </c>
      <c r="B293" s="567" t="s">
        <v>524</v>
      </c>
      <c r="C293" s="568" t="s">
        <v>540</v>
      </c>
      <c r="D293" s="569" t="s">
        <v>541</v>
      </c>
      <c r="E293" s="568" t="s">
        <v>3133</v>
      </c>
      <c r="F293" s="569" t="s">
        <v>3134</v>
      </c>
      <c r="G293" s="568" t="s">
        <v>3561</v>
      </c>
      <c r="H293" s="568" t="s">
        <v>3562</v>
      </c>
      <c r="I293" s="570">
        <v>116.28</v>
      </c>
      <c r="J293" s="570">
        <v>2</v>
      </c>
      <c r="K293" s="571">
        <v>232.56</v>
      </c>
    </row>
    <row r="294" spans="1:11" ht="14.4" customHeight="1" x14ac:dyDescent="0.3">
      <c r="A294" s="566" t="s">
        <v>522</v>
      </c>
      <c r="B294" s="567" t="s">
        <v>524</v>
      </c>
      <c r="C294" s="568" t="s">
        <v>540</v>
      </c>
      <c r="D294" s="569" t="s">
        <v>541</v>
      </c>
      <c r="E294" s="568" t="s">
        <v>3133</v>
      </c>
      <c r="F294" s="569" t="s">
        <v>3134</v>
      </c>
      <c r="G294" s="568" t="s">
        <v>3563</v>
      </c>
      <c r="H294" s="568" t="s">
        <v>3564</v>
      </c>
      <c r="I294" s="570">
        <v>22.3</v>
      </c>
      <c r="J294" s="570">
        <v>90</v>
      </c>
      <c r="K294" s="571">
        <v>2007</v>
      </c>
    </row>
    <row r="295" spans="1:11" ht="14.4" customHeight="1" x14ac:dyDescent="0.3">
      <c r="A295" s="566" t="s">
        <v>522</v>
      </c>
      <c r="B295" s="567" t="s">
        <v>524</v>
      </c>
      <c r="C295" s="568" t="s">
        <v>540</v>
      </c>
      <c r="D295" s="569" t="s">
        <v>541</v>
      </c>
      <c r="E295" s="568" t="s">
        <v>3133</v>
      </c>
      <c r="F295" s="569" t="s">
        <v>3134</v>
      </c>
      <c r="G295" s="568" t="s">
        <v>3565</v>
      </c>
      <c r="H295" s="568" t="s">
        <v>3566</v>
      </c>
      <c r="I295" s="570">
        <v>13.121666666666668</v>
      </c>
      <c r="J295" s="570">
        <v>400</v>
      </c>
      <c r="K295" s="571">
        <v>5248.92</v>
      </c>
    </row>
    <row r="296" spans="1:11" ht="14.4" customHeight="1" x14ac:dyDescent="0.3">
      <c r="A296" s="566" t="s">
        <v>522</v>
      </c>
      <c r="B296" s="567" t="s">
        <v>524</v>
      </c>
      <c r="C296" s="568" t="s">
        <v>540</v>
      </c>
      <c r="D296" s="569" t="s">
        <v>541</v>
      </c>
      <c r="E296" s="568" t="s">
        <v>3133</v>
      </c>
      <c r="F296" s="569" t="s">
        <v>3134</v>
      </c>
      <c r="G296" s="568" t="s">
        <v>3343</v>
      </c>
      <c r="H296" s="568" t="s">
        <v>3344</v>
      </c>
      <c r="I296" s="570">
        <v>84.90857142857142</v>
      </c>
      <c r="J296" s="570">
        <v>300</v>
      </c>
      <c r="K296" s="571">
        <v>25472.65</v>
      </c>
    </row>
    <row r="297" spans="1:11" ht="14.4" customHeight="1" x14ac:dyDescent="0.3">
      <c r="A297" s="566" t="s">
        <v>522</v>
      </c>
      <c r="B297" s="567" t="s">
        <v>524</v>
      </c>
      <c r="C297" s="568" t="s">
        <v>540</v>
      </c>
      <c r="D297" s="569" t="s">
        <v>541</v>
      </c>
      <c r="E297" s="568" t="s">
        <v>3133</v>
      </c>
      <c r="F297" s="569" t="s">
        <v>3134</v>
      </c>
      <c r="G297" s="568" t="s">
        <v>3345</v>
      </c>
      <c r="H297" s="568" t="s">
        <v>3346</v>
      </c>
      <c r="I297" s="570">
        <v>833.69</v>
      </c>
      <c r="J297" s="570">
        <v>32</v>
      </c>
      <c r="K297" s="571">
        <v>26678.14</v>
      </c>
    </row>
    <row r="298" spans="1:11" ht="14.4" customHeight="1" x14ac:dyDescent="0.3">
      <c r="A298" s="566" t="s">
        <v>522</v>
      </c>
      <c r="B298" s="567" t="s">
        <v>524</v>
      </c>
      <c r="C298" s="568" t="s">
        <v>540</v>
      </c>
      <c r="D298" s="569" t="s">
        <v>541</v>
      </c>
      <c r="E298" s="568" t="s">
        <v>3133</v>
      </c>
      <c r="F298" s="569" t="s">
        <v>3134</v>
      </c>
      <c r="G298" s="568" t="s">
        <v>3567</v>
      </c>
      <c r="H298" s="568" t="s">
        <v>3568</v>
      </c>
      <c r="I298" s="570">
        <v>41.77</v>
      </c>
      <c r="J298" s="570">
        <v>80</v>
      </c>
      <c r="K298" s="571">
        <v>3341.54</v>
      </c>
    </row>
    <row r="299" spans="1:11" ht="14.4" customHeight="1" x14ac:dyDescent="0.3">
      <c r="A299" s="566" t="s">
        <v>522</v>
      </c>
      <c r="B299" s="567" t="s">
        <v>524</v>
      </c>
      <c r="C299" s="568" t="s">
        <v>540</v>
      </c>
      <c r="D299" s="569" t="s">
        <v>541</v>
      </c>
      <c r="E299" s="568" t="s">
        <v>3133</v>
      </c>
      <c r="F299" s="569" t="s">
        <v>3134</v>
      </c>
      <c r="G299" s="568" t="s">
        <v>3569</v>
      </c>
      <c r="H299" s="568" t="s">
        <v>3570</v>
      </c>
      <c r="I299" s="570">
        <v>1.68</v>
      </c>
      <c r="J299" s="570">
        <v>10</v>
      </c>
      <c r="K299" s="571">
        <v>16.8</v>
      </c>
    </row>
    <row r="300" spans="1:11" ht="14.4" customHeight="1" x14ac:dyDescent="0.3">
      <c r="A300" s="566" t="s">
        <v>522</v>
      </c>
      <c r="B300" s="567" t="s">
        <v>524</v>
      </c>
      <c r="C300" s="568" t="s">
        <v>540</v>
      </c>
      <c r="D300" s="569" t="s">
        <v>541</v>
      </c>
      <c r="E300" s="568" t="s">
        <v>3133</v>
      </c>
      <c r="F300" s="569" t="s">
        <v>3134</v>
      </c>
      <c r="G300" s="568" t="s">
        <v>3571</v>
      </c>
      <c r="H300" s="568" t="s">
        <v>3572</v>
      </c>
      <c r="I300" s="570">
        <v>134.84875</v>
      </c>
      <c r="J300" s="570">
        <v>360</v>
      </c>
      <c r="K300" s="571">
        <v>48545</v>
      </c>
    </row>
    <row r="301" spans="1:11" ht="14.4" customHeight="1" x14ac:dyDescent="0.3">
      <c r="A301" s="566" t="s">
        <v>522</v>
      </c>
      <c r="B301" s="567" t="s">
        <v>524</v>
      </c>
      <c r="C301" s="568" t="s">
        <v>540</v>
      </c>
      <c r="D301" s="569" t="s">
        <v>541</v>
      </c>
      <c r="E301" s="568" t="s">
        <v>3133</v>
      </c>
      <c r="F301" s="569" t="s">
        <v>3134</v>
      </c>
      <c r="G301" s="568" t="s">
        <v>3573</v>
      </c>
      <c r="H301" s="568" t="s">
        <v>3574</v>
      </c>
      <c r="I301" s="570">
        <v>123.18000000000002</v>
      </c>
      <c r="J301" s="570">
        <v>300</v>
      </c>
      <c r="K301" s="571">
        <v>36953.410000000003</v>
      </c>
    </row>
    <row r="302" spans="1:11" ht="14.4" customHeight="1" x14ac:dyDescent="0.3">
      <c r="A302" s="566" t="s">
        <v>522</v>
      </c>
      <c r="B302" s="567" t="s">
        <v>524</v>
      </c>
      <c r="C302" s="568" t="s">
        <v>540</v>
      </c>
      <c r="D302" s="569" t="s">
        <v>541</v>
      </c>
      <c r="E302" s="568" t="s">
        <v>3133</v>
      </c>
      <c r="F302" s="569" t="s">
        <v>3134</v>
      </c>
      <c r="G302" s="568" t="s">
        <v>3353</v>
      </c>
      <c r="H302" s="568" t="s">
        <v>3354</v>
      </c>
      <c r="I302" s="570">
        <v>14.976666666666667</v>
      </c>
      <c r="J302" s="570">
        <v>210</v>
      </c>
      <c r="K302" s="571">
        <v>3146.2000000000003</v>
      </c>
    </row>
    <row r="303" spans="1:11" ht="14.4" customHeight="1" x14ac:dyDescent="0.3">
      <c r="A303" s="566" t="s">
        <v>522</v>
      </c>
      <c r="B303" s="567" t="s">
        <v>524</v>
      </c>
      <c r="C303" s="568" t="s">
        <v>540</v>
      </c>
      <c r="D303" s="569" t="s">
        <v>541</v>
      </c>
      <c r="E303" s="568" t="s">
        <v>3133</v>
      </c>
      <c r="F303" s="569" t="s">
        <v>3134</v>
      </c>
      <c r="G303" s="568" t="s">
        <v>3575</v>
      </c>
      <c r="H303" s="568" t="s">
        <v>3576</v>
      </c>
      <c r="I303" s="570">
        <v>5693.2</v>
      </c>
      <c r="J303" s="570">
        <v>1</v>
      </c>
      <c r="K303" s="571">
        <v>5693.2</v>
      </c>
    </row>
    <row r="304" spans="1:11" ht="14.4" customHeight="1" x14ac:dyDescent="0.3">
      <c r="A304" s="566" t="s">
        <v>522</v>
      </c>
      <c r="B304" s="567" t="s">
        <v>524</v>
      </c>
      <c r="C304" s="568" t="s">
        <v>540</v>
      </c>
      <c r="D304" s="569" t="s">
        <v>541</v>
      </c>
      <c r="E304" s="568" t="s">
        <v>3133</v>
      </c>
      <c r="F304" s="569" t="s">
        <v>3134</v>
      </c>
      <c r="G304" s="568" t="s">
        <v>3355</v>
      </c>
      <c r="H304" s="568" t="s">
        <v>3356</v>
      </c>
      <c r="I304" s="570">
        <v>12.084</v>
      </c>
      <c r="J304" s="570">
        <v>50</v>
      </c>
      <c r="K304" s="571">
        <v>604.20000000000005</v>
      </c>
    </row>
    <row r="305" spans="1:11" ht="14.4" customHeight="1" x14ac:dyDescent="0.3">
      <c r="A305" s="566" t="s">
        <v>522</v>
      </c>
      <c r="B305" s="567" t="s">
        <v>524</v>
      </c>
      <c r="C305" s="568" t="s">
        <v>540</v>
      </c>
      <c r="D305" s="569" t="s">
        <v>541</v>
      </c>
      <c r="E305" s="568" t="s">
        <v>3133</v>
      </c>
      <c r="F305" s="569" t="s">
        <v>3134</v>
      </c>
      <c r="G305" s="568" t="s">
        <v>3577</v>
      </c>
      <c r="H305" s="568" t="s">
        <v>3578</v>
      </c>
      <c r="I305" s="570">
        <v>32.9</v>
      </c>
      <c r="J305" s="570">
        <v>90</v>
      </c>
      <c r="K305" s="571">
        <v>2961</v>
      </c>
    </row>
    <row r="306" spans="1:11" ht="14.4" customHeight="1" x14ac:dyDescent="0.3">
      <c r="A306" s="566" t="s">
        <v>522</v>
      </c>
      <c r="B306" s="567" t="s">
        <v>524</v>
      </c>
      <c r="C306" s="568" t="s">
        <v>540</v>
      </c>
      <c r="D306" s="569" t="s">
        <v>541</v>
      </c>
      <c r="E306" s="568" t="s">
        <v>3133</v>
      </c>
      <c r="F306" s="569" t="s">
        <v>3134</v>
      </c>
      <c r="G306" s="568" t="s">
        <v>3579</v>
      </c>
      <c r="H306" s="568" t="s">
        <v>3580</v>
      </c>
      <c r="I306" s="570">
        <v>60.294285714285714</v>
      </c>
      <c r="J306" s="570">
        <v>450</v>
      </c>
      <c r="K306" s="571">
        <v>27261.55</v>
      </c>
    </row>
    <row r="307" spans="1:11" ht="14.4" customHeight="1" x14ac:dyDescent="0.3">
      <c r="A307" s="566" t="s">
        <v>522</v>
      </c>
      <c r="B307" s="567" t="s">
        <v>524</v>
      </c>
      <c r="C307" s="568" t="s">
        <v>540</v>
      </c>
      <c r="D307" s="569" t="s">
        <v>541</v>
      </c>
      <c r="E307" s="568" t="s">
        <v>3133</v>
      </c>
      <c r="F307" s="569" t="s">
        <v>3134</v>
      </c>
      <c r="G307" s="568" t="s">
        <v>3581</v>
      </c>
      <c r="H307" s="568" t="s">
        <v>3582</v>
      </c>
      <c r="I307" s="570">
        <v>84.34</v>
      </c>
      <c r="J307" s="570">
        <v>70</v>
      </c>
      <c r="K307" s="571">
        <v>5903.53</v>
      </c>
    </row>
    <row r="308" spans="1:11" ht="14.4" customHeight="1" x14ac:dyDescent="0.3">
      <c r="A308" s="566" t="s">
        <v>522</v>
      </c>
      <c r="B308" s="567" t="s">
        <v>524</v>
      </c>
      <c r="C308" s="568" t="s">
        <v>540</v>
      </c>
      <c r="D308" s="569" t="s">
        <v>541</v>
      </c>
      <c r="E308" s="568" t="s">
        <v>3133</v>
      </c>
      <c r="F308" s="569" t="s">
        <v>3134</v>
      </c>
      <c r="G308" s="568" t="s">
        <v>3357</v>
      </c>
      <c r="H308" s="568" t="s">
        <v>3358</v>
      </c>
      <c r="I308" s="570">
        <v>2.8</v>
      </c>
      <c r="J308" s="570">
        <v>200</v>
      </c>
      <c r="K308" s="571">
        <v>560</v>
      </c>
    </row>
    <row r="309" spans="1:11" ht="14.4" customHeight="1" x14ac:dyDescent="0.3">
      <c r="A309" s="566" t="s">
        <v>522</v>
      </c>
      <c r="B309" s="567" t="s">
        <v>524</v>
      </c>
      <c r="C309" s="568" t="s">
        <v>540</v>
      </c>
      <c r="D309" s="569" t="s">
        <v>541</v>
      </c>
      <c r="E309" s="568" t="s">
        <v>3133</v>
      </c>
      <c r="F309" s="569" t="s">
        <v>3134</v>
      </c>
      <c r="G309" s="568" t="s">
        <v>3583</v>
      </c>
      <c r="H309" s="568" t="s">
        <v>3584</v>
      </c>
      <c r="I309" s="570">
        <v>1.855</v>
      </c>
      <c r="J309" s="570">
        <v>200</v>
      </c>
      <c r="K309" s="571">
        <v>371</v>
      </c>
    </row>
    <row r="310" spans="1:11" ht="14.4" customHeight="1" x14ac:dyDescent="0.3">
      <c r="A310" s="566" t="s">
        <v>522</v>
      </c>
      <c r="B310" s="567" t="s">
        <v>524</v>
      </c>
      <c r="C310" s="568" t="s">
        <v>540</v>
      </c>
      <c r="D310" s="569" t="s">
        <v>541</v>
      </c>
      <c r="E310" s="568" t="s">
        <v>3133</v>
      </c>
      <c r="F310" s="569" t="s">
        <v>3134</v>
      </c>
      <c r="G310" s="568" t="s">
        <v>3359</v>
      </c>
      <c r="H310" s="568" t="s">
        <v>3360</v>
      </c>
      <c r="I310" s="570">
        <v>5.46</v>
      </c>
      <c r="J310" s="570">
        <v>7415</v>
      </c>
      <c r="K310" s="571">
        <v>40394.85</v>
      </c>
    </row>
    <row r="311" spans="1:11" ht="14.4" customHeight="1" x14ac:dyDescent="0.3">
      <c r="A311" s="566" t="s">
        <v>522</v>
      </c>
      <c r="B311" s="567" t="s">
        <v>524</v>
      </c>
      <c r="C311" s="568" t="s">
        <v>540</v>
      </c>
      <c r="D311" s="569" t="s">
        <v>541</v>
      </c>
      <c r="E311" s="568" t="s">
        <v>3133</v>
      </c>
      <c r="F311" s="569" t="s">
        <v>3134</v>
      </c>
      <c r="G311" s="568" t="s">
        <v>3363</v>
      </c>
      <c r="H311" s="568" t="s">
        <v>3364</v>
      </c>
      <c r="I311" s="570">
        <v>13.19</v>
      </c>
      <c r="J311" s="570">
        <v>10</v>
      </c>
      <c r="K311" s="571">
        <v>131.9</v>
      </c>
    </row>
    <row r="312" spans="1:11" ht="14.4" customHeight="1" x14ac:dyDescent="0.3">
      <c r="A312" s="566" t="s">
        <v>522</v>
      </c>
      <c r="B312" s="567" t="s">
        <v>524</v>
      </c>
      <c r="C312" s="568" t="s">
        <v>540</v>
      </c>
      <c r="D312" s="569" t="s">
        <v>541</v>
      </c>
      <c r="E312" s="568" t="s">
        <v>3133</v>
      </c>
      <c r="F312" s="569" t="s">
        <v>3134</v>
      </c>
      <c r="G312" s="568" t="s">
        <v>3365</v>
      </c>
      <c r="H312" s="568" t="s">
        <v>3366</v>
      </c>
      <c r="I312" s="570">
        <v>1.5514285714285716</v>
      </c>
      <c r="J312" s="570">
        <v>900</v>
      </c>
      <c r="K312" s="571">
        <v>1397.25</v>
      </c>
    </row>
    <row r="313" spans="1:11" ht="14.4" customHeight="1" x14ac:dyDescent="0.3">
      <c r="A313" s="566" t="s">
        <v>522</v>
      </c>
      <c r="B313" s="567" t="s">
        <v>524</v>
      </c>
      <c r="C313" s="568" t="s">
        <v>540</v>
      </c>
      <c r="D313" s="569" t="s">
        <v>541</v>
      </c>
      <c r="E313" s="568" t="s">
        <v>3133</v>
      </c>
      <c r="F313" s="569" t="s">
        <v>3134</v>
      </c>
      <c r="G313" s="568" t="s">
        <v>3369</v>
      </c>
      <c r="H313" s="568" t="s">
        <v>3370</v>
      </c>
      <c r="I313" s="570">
        <v>21.234999999999999</v>
      </c>
      <c r="J313" s="570">
        <v>80</v>
      </c>
      <c r="K313" s="571">
        <v>1698.9</v>
      </c>
    </row>
    <row r="314" spans="1:11" ht="14.4" customHeight="1" x14ac:dyDescent="0.3">
      <c r="A314" s="566" t="s">
        <v>522</v>
      </c>
      <c r="B314" s="567" t="s">
        <v>524</v>
      </c>
      <c r="C314" s="568" t="s">
        <v>540</v>
      </c>
      <c r="D314" s="569" t="s">
        <v>541</v>
      </c>
      <c r="E314" s="568" t="s">
        <v>3133</v>
      </c>
      <c r="F314" s="569" t="s">
        <v>3134</v>
      </c>
      <c r="G314" s="568" t="s">
        <v>3585</v>
      </c>
      <c r="H314" s="568" t="s">
        <v>3586</v>
      </c>
      <c r="I314" s="570">
        <v>6.3033333333333337</v>
      </c>
      <c r="J314" s="570">
        <v>25</v>
      </c>
      <c r="K314" s="571">
        <v>157.44999999999999</v>
      </c>
    </row>
    <row r="315" spans="1:11" ht="14.4" customHeight="1" x14ac:dyDescent="0.3">
      <c r="A315" s="566" t="s">
        <v>522</v>
      </c>
      <c r="B315" s="567" t="s">
        <v>524</v>
      </c>
      <c r="C315" s="568" t="s">
        <v>540</v>
      </c>
      <c r="D315" s="569" t="s">
        <v>541</v>
      </c>
      <c r="E315" s="568" t="s">
        <v>3133</v>
      </c>
      <c r="F315" s="569" t="s">
        <v>3134</v>
      </c>
      <c r="G315" s="568" t="s">
        <v>3373</v>
      </c>
      <c r="H315" s="568" t="s">
        <v>3374</v>
      </c>
      <c r="I315" s="570">
        <v>11.300000000000002</v>
      </c>
      <c r="J315" s="570">
        <v>450</v>
      </c>
      <c r="K315" s="571">
        <v>5101</v>
      </c>
    </row>
    <row r="316" spans="1:11" ht="14.4" customHeight="1" x14ac:dyDescent="0.3">
      <c r="A316" s="566" t="s">
        <v>522</v>
      </c>
      <c r="B316" s="567" t="s">
        <v>524</v>
      </c>
      <c r="C316" s="568" t="s">
        <v>540</v>
      </c>
      <c r="D316" s="569" t="s">
        <v>541</v>
      </c>
      <c r="E316" s="568" t="s">
        <v>3133</v>
      </c>
      <c r="F316" s="569" t="s">
        <v>3134</v>
      </c>
      <c r="G316" s="568" t="s">
        <v>3587</v>
      </c>
      <c r="H316" s="568" t="s">
        <v>3588</v>
      </c>
      <c r="I316" s="570">
        <v>6.3579999999999988</v>
      </c>
      <c r="J316" s="570">
        <v>45</v>
      </c>
      <c r="K316" s="571">
        <v>286.35000000000002</v>
      </c>
    </row>
    <row r="317" spans="1:11" ht="14.4" customHeight="1" x14ac:dyDescent="0.3">
      <c r="A317" s="566" t="s">
        <v>522</v>
      </c>
      <c r="B317" s="567" t="s">
        <v>524</v>
      </c>
      <c r="C317" s="568" t="s">
        <v>540</v>
      </c>
      <c r="D317" s="569" t="s">
        <v>541</v>
      </c>
      <c r="E317" s="568" t="s">
        <v>3133</v>
      </c>
      <c r="F317" s="569" t="s">
        <v>3134</v>
      </c>
      <c r="G317" s="568" t="s">
        <v>3589</v>
      </c>
      <c r="H317" s="568" t="s">
        <v>3590</v>
      </c>
      <c r="I317" s="570">
        <v>6.3049999999999997</v>
      </c>
      <c r="J317" s="570">
        <v>10</v>
      </c>
      <c r="K317" s="571">
        <v>63.05</v>
      </c>
    </row>
    <row r="318" spans="1:11" ht="14.4" customHeight="1" x14ac:dyDescent="0.3">
      <c r="A318" s="566" t="s">
        <v>522</v>
      </c>
      <c r="B318" s="567" t="s">
        <v>524</v>
      </c>
      <c r="C318" s="568" t="s">
        <v>540</v>
      </c>
      <c r="D318" s="569" t="s">
        <v>541</v>
      </c>
      <c r="E318" s="568" t="s">
        <v>3133</v>
      </c>
      <c r="F318" s="569" t="s">
        <v>3134</v>
      </c>
      <c r="G318" s="568" t="s">
        <v>3591</v>
      </c>
      <c r="H318" s="568" t="s">
        <v>3592</v>
      </c>
      <c r="I318" s="570">
        <v>157.30000000000001</v>
      </c>
      <c r="J318" s="570">
        <v>40</v>
      </c>
      <c r="K318" s="571">
        <v>6292</v>
      </c>
    </row>
    <row r="319" spans="1:11" ht="14.4" customHeight="1" x14ac:dyDescent="0.3">
      <c r="A319" s="566" t="s">
        <v>522</v>
      </c>
      <c r="B319" s="567" t="s">
        <v>524</v>
      </c>
      <c r="C319" s="568" t="s">
        <v>540</v>
      </c>
      <c r="D319" s="569" t="s">
        <v>541</v>
      </c>
      <c r="E319" s="568" t="s">
        <v>3133</v>
      </c>
      <c r="F319" s="569" t="s">
        <v>3134</v>
      </c>
      <c r="G319" s="568" t="s">
        <v>3375</v>
      </c>
      <c r="H319" s="568" t="s">
        <v>3376</v>
      </c>
      <c r="I319" s="570">
        <v>0.45857142857142857</v>
      </c>
      <c r="J319" s="570">
        <v>7300</v>
      </c>
      <c r="K319" s="571">
        <v>3354</v>
      </c>
    </row>
    <row r="320" spans="1:11" ht="14.4" customHeight="1" x14ac:dyDescent="0.3">
      <c r="A320" s="566" t="s">
        <v>522</v>
      </c>
      <c r="B320" s="567" t="s">
        <v>524</v>
      </c>
      <c r="C320" s="568" t="s">
        <v>540</v>
      </c>
      <c r="D320" s="569" t="s">
        <v>541</v>
      </c>
      <c r="E320" s="568" t="s">
        <v>3133</v>
      </c>
      <c r="F320" s="569" t="s">
        <v>3134</v>
      </c>
      <c r="G320" s="568" t="s">
        <v>3593</v>
      </c>
      <c r="H320" s="568" t="s">
        <v>3594</v>
      </c>
      <c r="I320" s="570">
        <v>0.44</v>
      </c>
      <c r="J320" s="570">
        <v>100</v>
      </c>
      <c r="K320" s="571">
        <v>44</v>
      </c>
    </row>
    <row r="321" spans="1:11" ht="14.4" customHeight="1" x14ac:dyDescent="0.3">
      <c r="A321" s="566" t="s">
        <v>522</v>
      </c>
      <c r="B321" s="567" t="s">
        <v>524</v>
      </c>
      <c r="C321" s="568" t="s">
        <v>540</v>
      </c>
      <c r="D321" s="569" t="s">
        <v>541</v>
      </c>
      <c r="E321" s="568" t="s">
        <v>3133</v>
      </c>
      <c r="F321" s="569" t="s">
        <v>3134</v>
      </c>
      <c r="G321" s="568" t="s">
        <v>3377</v>
      </c>
      <c r="H321" s="568" t="s">
        <v>3378</v>
      </c>
      <c r="I321" s="570">
        <v>3.975000000000001</v>
      </c>
      <c r="J321" s="570">
        <v>1150</v>
      </c>
      <c r="K321" s="571">
        <v>4601.5</v>
      </c>
    </row>
    <row r="322" spans="1:11" ht="14.4" customHeight="1" x14ac:dyDescent="0.3">
      <c r="A322" s="566" t="s">
        <v>522</v>
      </c>
      <c r="B322" s="567" t="s">
        <v>524</v>
      </c>
      <c r="C322" s="568" t="s">
        <v>540</v>
      </c>
      <c r="D322" s="569" t="s">
        <v>541</v>
      </c>
      <c r="E322" s="568" t="s">
        <v>3133</v>
      </c>
      <c r="F322" s="569" t="s">
        <v>3134</v>
      </c>
      <c r="G322" s="568" t="s">
        <v>3595</v>
      </c>
      <c r="H322" s="568" t="s">
        <v>3596</v>
      </c>
      <c r="I322" s="570">
        <v>2.5539999999999998</v>
      </c>
      <c r="J322" s="570">
        <v>550</v>
      </c>
      <c r="K322" s="571">
        <v>1408</v>
      </c>
    </row>
    <row r="323" spans="1:11" ht="14.4" customHeight="1" x14ac:dyDescent="0.3">
      <c r="A323" s="566" t="s">
        <v>522</v>
      </c>
      <c r="B323" s="567" t="s">
        <v>524</v>
      </c>
      <c r="C323" s="568" t="s">
        <v>540</v>
      </c>
      <c r="D323" s="569" t="s">
        <v>541</v>
      </c>
      <c r="E323" s="568" t="s">
        <v>3133</v>
      </c>
      <c r="F323" s="569" t="s">
        <v>3134</v>
      </c>
      <c r="G323" s="568" t="s">
        <v>3597</v>
      </c>
      <c r="H323" s="568" t="s">
        <v>3598</v>
      </c>
      <c r="I323" s="570">
        <v>2.5666666666666669</v>
      </c>
      <c r="J323" s="570">
        <v>1200</v>
      </c>
      <c r="K323" s="571">
        <v>3060</v>
      </c>
    </row>
    <row r="324" spans="1:11" ht="14.4" customHeight="1" x14ac:dyDescent="0.3">
      <c r="A324" s="566" t="s">
        <v>522</v>
      </c>
      <c r="B324" s="567" t="s">
        <v>524</v>
      </c>
      <c r="C324" s="568" t="s">
        <v>540</v>
      </c>
      <c r="D324" s="569" t="s">
        <v>541</v>
      </c>
      <c r="E324" s="568" t="s">
        <v>3133</v>
      </c>
      <c r="F324" s="569" t="s">
        <v>3134</v>
      </c>
      <c r="G324" s="568" t="s">
        <v>3599</v>
      </c>
      <c r="H324" s="568" t="s">
        <v>3600</v>
      </c>
      <c r="I324" s="570">
        <v>2.5460000000000003</v>
      </c>
      <c r="J324" s="570">
        <v>1100</v>
      </c>
      <c r="K324" s="571">
        <v>2784</v>
      </c>
    </row>
    <row r="325" spans="1:11" ht="14.4" customHeight="1" x14ac:dyDescent="0.3">
      <c r="A325" s="566" t="s">
        <v>522</v>
      </c>
      <c r="B325" s="567" t="s">
        <v>524</v>
      </c>
      <c r="C325" s="568" t="s">
        <v>540</v>
      </c>
      <c r="D325" s="569" t="s">
        <v>541</v>
      </c>
      <c r="E325" s="568" t="s">
        <v>3133</v>
      </c>
      <c r="F325" s="569" t="s">
        <v>3134</v>
      </c>
      <c r="G325" s="568" t="s">
        <v>3601</v>
      </c>
      <c r="H325" s="568" t="s">
        <v>3602</v>
      </c>
      <c r="I325" s="570">
        <v>2.52</v>
      </c>
      <c r="J325" s="570">
        <v>50</v>
      </c>
      <c r="K325" s="571">
        <v>126</v>
      </c>
    </row>
    <row r="326" spans="1:11" ht="14.4" customHeight="1" x14ac:dyDescent="0.3">
      <c r="A326" s="566" t="s">
        <v>522</v>
      </c>
      <c r="B326" s="567" t="s">
        <v>524</v>
      </c>
      <c r="C326" s="568" t="s">
        <v>540</v>
      </c>
      <c r="D326" s="569" t="s">
        <v>541</v>
      </c>
      <c r="E326" s="568" t="s">
        <v>3133</v>
      </c>
      <c r="F326" s="569" t="s">
        <v>3134</v>
      </c>
      <c r="G326" s="568" t="s">
        <v>3603</v>
      </c>
      <c r="H326" s="568" t="s">
        <v>3604</v>
      </c>
      <c r="I326" s="570">
        <v>221.83999999999997</v>
      </c>
      <c r="J326" s="570">
        <v>50</v>
      </c>
      <c r="K326" s="571">
        <v>11373.98</v>
      </c>
    </row>
    <row r="327" spans="1:11" ht="14.4" customHeight="1" x14ac:dyDescent="0.3">
      <c r="A327" s="566" t="s">
        <v>522</v>
      </c>
      <c r="B327" s="567" t="s">
        <v>524</v>
      </c>
      <c r="C327" s="568" t="s">
        <v>540</v>
      </c>
      <c r="D327" s="569" t="s">
        <v>541</v>
      </c>
      <c r="E327" s="568" t="s">
        <v>3133</v>
      </c>
      <c r="F327" s="569" t="s">
        <v>3134</v>
      </c>
      <c r="G327" s="568" t="s">
        <v>3605</v>
      </c>
      <c r="H327" s="568" t="s">
        <v>3606</v>
      </c>
      <c r="I327" s="570">
        <v>227.48</v>
      </c>
      <c r="J327" s="570">
        <v>50</v>
      </c>
      <c r="K327" s="571">
        <v>11374</v>
      </c>
    </row>
    <row r="328" spans="1:11" ht="14.4" customHeight="1" x14ac:dyDescent="0.3">
      <c r="A328" s="566" t="s">
        <v>522</v>
      </c>
      <c r="B328" s="567" t="s">
        <v>524</v>
      </c>
      <c r="C328" s="568" t="s">
        <v>540</v>
      </c>
      <c r="D328" s="569" t="s">
        <v>541</v>
      </c>
      <c r="E328" s="568" t="s">
        <v>3133</v>
      </c>
      <c r="F328" s="569" t="s">
        <v>3134</v>
      </c>
      <c r="G328" s="568" t="s">
        <v>3607</v>
      </c>
      <c r="H328" s="568" t="s">
        <v>3608</v>
      </c>
      <c r="I328" s="570">
        <v>15.280000000000001</v>
      </c>
      <c r="J328" s="570">
        <v>1000</v>
      </c>
      <c r="K328" s="571">
        <v>15347.1</v>
      </c>
    </row>
    <row r="329" spans="1:11" ht="14.4" customHeight="1" x14ac:dyDescent="0.3">
      <c r="A329" s="566" t="s">
        <v>522</v>
      </c>
      <c r="B329" s="567" t="s">
        <v>524</v>
      </c>
      <c r="C329" s="568" t="s">
        <v>540</v>
      </c>
      <c r="D329" s="569" t="s">
        <v>541</v>
      </c>
      <c r="E329" s="568" t="s">
        <v>3133</v>
      </c>
      <c r="F329" s="569" t="s">
        <v>3134</v>
      </c>
      <c r="G329" s="568" t="s">
        <v>3609</v>
      </c>
      <c r="H329" s="568" t="s">
        <v>3610</v>
      </c>
      <c r="I329" s="570">
        <v>227.48</v>
      </c>
      <c r="J329" s="570">
        <v>50</v>
      </c>
      <c r="K329" s="571">
        <v>11374</v>
      </c>
    </row>
    <row r="330" spans="1:11" ht="14.4" customHeight="1" x14ac:dyDescent="0.3">
      <c r="A330" s="566" t="s">
        <v>522</v>
      </c>
      <c r="B330" s="567" t="s">
        <v>524</v>
      </c>
      <c r="C330" s="568" t="s">
        <v>540</v>
      </c>
      <c r="D330" s="569" t="s">
        <v>541</v>
      </c>
      <c r="E330" s="568" t="s">
        <v>3133</v>
      </c>
      <c r="F330" s="569" t="s">
        <v>3134</v>
      </c>
      <c r="G330" s="568" t="s">
        <v>3611</v>
      </c>
      <c r="H330" s="568" t="s">
        <v>3612</v>
      </c>
      <c r="I330" s="570">
        <v>773.2</v>
      </c>
      <c r="J330" s="570">
        <v>1</v>
      </c>
      <c r="K330" s="571">
        <v>773.2</v>
      </c>
    </row>
    <row r="331" spans="1:11" ht="14.4" customHeight="1" x14ac:dyDescent="0.3">
      <c r="A331" s="566" t="s">
        <v>522</v>
      </c>
      <c r="B331" s="567" t="s">
        <v>524</v>
      </c>
      <c r="C331" s="568" t="s">
        <v>540</v>
      </c>
      <c r="D331" s="569" t="s">
        <v>541</v>
      </c>
      <c r="E331" s="568" t="s">
        <v>3133</v>
      </c>
      <c r="F331" s="569" t="s">
        <v>3134</v>
      </c>
      <c r="G331" s="568" t="s">
        <v>3613</v>
      </c>
      <c r="H331" s="568" t="s">
        <v>3614</v>
      </c>
      <c r="I331" s="570">
        <v>72.84</v>
      </c>
      <c r="J331" s="570">
        <v>100</v>
      </c>
      <c r="K331" s="571">
        <v>7284.2</v>
      </c>
    </row>
    <row r="332" spans="1:11" ht="14.4" customHeight="1" x14ac:dyDescent="0.3">
      <c r="A332" s="566" t="s">
        <v>522</v>
      </c>
      <c r="B332" s="567" t="s">
        <v>524</v>
      </c>
      <c r="C332" s="568" t="s">
        <v>540</v>
      </c>
      <c r="D332" s="569" t="s">
        <v>541</v>
      </c>
      <c r="E332" s="568" t="s">
        <v>3133</v>
      </c>
      <c r="F332" s="569" t="s">
        <v>3134</v>
      </c>
      <c r="G332" s="568" t="s">
        <v>3615</v>
      </c>
      <c r="H332" s="568" t="s">
        <v>3616</v>
      </c>
      <c r="I332" s="570">
        <v>153.5625</v>
      </c>
      <c r="J332" s="570">
        <v>90</v>
      </c>
      <c r="K332" s="571">
        <v>13666.69</v>
      </c>
    </row>
    <row r="333" spans="1:11" ht="14.4" customHeight="1" x14ac:dyDescent="0.3">
      <c r="A333" s="566" t="s">
        <v>522</v>
      </c>
      <c r="B333" s="567" t="s">
        <v>524</v>
      </c>
      <c r="C333" s="568" t="s">
        <v>540</v>
      </c>
      <c r="D333" s="569" t="s">
        <v>541</v>
      </c>
      <c r="E333" s="568" t="s">
        <v>3133</v>
      </c>
      <c r="F333" s="569" t="s">
        <v>3134</v>
      </c>
      <c r="G333" s="568" t="s">
        <v>3379</v>
      </c>
      <c r="H333" s="568" t="s">
        <v>3380</v>
      </c>
      <c r="I333" s="570">
        <v>42.772000000000006</v>
      </c>
      <c r="J333" s="570">
        <v>150</v>
      </c>
      <c r="K333" s="571">
        <v>6479.66</v>
      </c>
    </row>
    <row r="334" spans="1:11" ht="14.4" customHeight="1" x14ac:dyDescent="0.3">
      <c r="A334" s="566" t="s">
        <v>522</v>
      </c>
      <c r="B334" s="567" t="s">
        <v>524</v>
      </c>
      <c r="C334" s="568" t="s">
        <v>540</v>
      </c>
      <c r="D334" s="569" t="s">
        <v>541</v>
      </c>
      <c r="E334" s="568" t="s">
        <v>3133</v>
      </c>
      <c r="F334" s="569" t="s">
        <v>3134</v>
      </c>
      <c r="G334" s="568" t="s">
        <v>3381</v>
      </c>
      <c r="H334" s="568" t="s">
        <v>3382</v>
      </c>
      <c r="I334" s="570">
        <v>41.77</v>
      </c>
      <c r="J334" s="570">
        <v>50</v>
      </c>
      <c r="K334" s="571">
        <v>2088.46</v>
      </c>
    </row>
    <row r="335" spans="1:11" ht="14.4" customHeight="1" x14ac:dyDescent="0.3">
      <c r="A335" s="566" t="s">
        <v>522</v>
      </c>
      <c r="B335" s="567" t="s">
        <v>524</v>
      </c>
      <c r="C335" s="568" t="s">
        <v>540</v>
      </c>
      <c r="D335" s="569" t="s">
        <v>541</v>
      </c>
      <c r="E335" s="568" t="s">
        <v>3133</v>
      </c>
      <c r="F335" s="569" t="s">
        <v>3134</v>
      </c>
      <c r="G335" s="568" t="s">
        <v>3617</v>
      </c>
      <c r="H335" s="568" t="s">
        <v>3618</v>
      </c>
      <c r="I335" s="570">
        <v>646.75</v>
      </c>
      <c r="J335" s="570">
        <v>4</v>
      </c>
      <c r="K335" s="571">
        <v>2587</v>
      </c>
    </row>
    <row r="336" spans="1:11" ht="14.4" customHeight="1" x14ac:dyDescent="0.3">
      <c r="A336" s="566" t="s">
        <v>522</v>
      </c>
      <c r="B336" s="567" t="s">
        <v>524</v>
      </c>
      <c r="C336" s="568" t="s">
        <v>540</v>
      </c>
      <c r="D336" s="569" t="s">
        <v>541</v>
      </c>
      <c r="E336" s="568" t="s">
        <v>3133</v>
      </c>
      <c r="F336" s="569" t="s">
        <v>3134</v>
      </c>
      <c r="G336" s="568" t="s">
        <v>3619</v>
      </c>
      <c r="H336" s="568" t="s">
        <v>3620</v>
      </c>
      <c r="I336" s="570">
        <v>242</v>
      </c>
      <c r="J336" s="570">
        <v>10</v>
      </c>
      <c r="K336" s="571">
        <v>2420</v>
      </c>
    </row>
    <row r="337" spans="1:11" ht="14.4" customHeight="1" x14ac:dyDescent="0.3">
      <c r="A337" s="566" t="s">
        <v>522</v>
      </c>
      <c r="B337" s="567" t="s">
        <v>524</v>
      </c>
      <c r="C337" s="568" t="s">
        <v>540</v>
      </c>
      <c r="D337" s="569" t="s">
        <v>541</v>
      </c>
      <c r="E337" s="568" t="s">
        <v>3133</v>
      </c>
      <c r="F337" s="569" t="s">
        <v>3134</v>
      </c>
      <c r="G337" s="568" t="s">
        <v>3385</v>
      </c>
      <c r="H337" s="568" t="s">
        <v>3386</v>
      </c>
      <c r="I337" s="570">
        <v>8.1433333333333326</v>
      </c>
      <c r="J337" s="570">
        <v>30</v>
      </c>
      <c r="K337" s="571">
        <v>244.3</v>
      </c>
    </row>
    <row r="338" spans="1:11" ht="14.4" customHeight="1" x14ac:dyDescent="0.3">
      <c r="A338" s="566" t="s">
        <v>522</v>
      </c>
      <c r="B338" s="567" t="s">
        <v>524</v>
      </c>
      <c r="C338" s="568" t="s">
        <v>540</v>
      </c>
      <c r="D338" s="569" t="s">
        <v>541</v>
      </c>
      <c r="E338" s="568" t="s">
        <v>3133</v>
      </c>
      <c r="F338" s="569" t="s">
        <v>3134</v>
      </c>
      <c r="G338" s="568" t="s">
        <v>3621</v>
      </c>
      <c r="H338" s="568" t="s">
        <v>3622</v>
      </c>
      <c r="I338" s="570">
        <v>91.04</v>
      </c>
      <c r="J338" s="570">
        <v>20</v>
      </c>
      <c r="K338" s="571">
        <v>1820.81</v>
      </c>
    </row>
    <row r="339" spans="1:11" ht="14.4" customHeight="1" x14ac:dyDescent="0.3">
      <c r="A339" s="566" t="s">
        <v>522</v>
      </c>
      <c r="B339" s="567" t="s">
        <v>524</v>
      </c>
      <c r="C339" s="568" t="s">
        <v>540</v>
      </c>
      <c r="D339" s="569" t="s">
        <v>541</v>
      </c>
      <c r="E339" s="568" t="s">
        <v>3133</v>
      </c>
      <c r="F339" s="569" t="s">
        <v>3134</v>
      </c>
      <c r="G339" s="568" t="s">
        <v>3623</v>
      </c>
      <c r="H339" s="568" t="s">
        <v>3624</v>
      </c>
      <c r="I339" s="570">
        <v>91.04</v>
      </c>
      <c r="J339" s="570">
        <v>20</v>
      </c>
      <c r="K339" s="571">
        <v>1820.81</v>
      </c>
    </row>
    <row r="340" spans="1:11" ht="14.4" customHeight="1" x14ac:dyDescent="0.3">
      <c r="A340" s="566" t="s">
        <v>522</v>
      </c>
      <c r="B340" s="567" t="s">
        <v>524</v>
      </c>
      <c r="C340" s="568" t="s">
        <v>540</v>
      </c>
      <c r="D340" s="569" t="s">
        <v>541</v>
      </c>
      <c r="E340" s="568" t="s">
        <v>3133</v>
      </c>
      <c r="F340" s="569" t="s">
        <v>3134</v>
      </c>
      <c r="G340" s="568" t="s">
        <v>3389</v>
      </c>
      <c r="H340" s="568" t="s">
        <v>3390</v>
      </c>
      <c r="I340" s="570">
        <v>49.91</v>
      </c>
      <c r="J340" s="570">
        <v>20</v>
      </c>
      <c r="K340" s="571">
        <v>998.2</v>
      </c>
    </row>
    <row r="341" spans="1:11" ht="14.4" customHeight="1" x14ac:dyDescent="0.3">
      <c r="A341" s="566" t="s">
        <v>522</v>
      </c>
      <c r="B341" s="567" t="s">
        <v>524</v>
      </c>
      <c r="C341" s="568" t="s">
        <v>540</v>
      </c>
      <c r="D341" s="569" t="s">
        <v>541</v>
      </c>
      <c r="E341" s="568" t="s">
        <v>3133</v>
      </c>
      <c r="F341" s="569" t="s">
        <v>3134</v>
      </c>
      <c r="G341" s="568" t="s">
        <v>3393</v>
      </c>
      <c r="H341" s="568" t="s">
        <v>3394</v>
      </c>
      <c r="I341" s="570">
        <v>61.06</v>
      </c>
      <c r="J341" s="570">
        <v>50</v>
      </c>
      <c r="K341" s="571">
        <v>3052.83</v>
      </c>
    </row>
    <row r="342" spans="1:11" ht="14.4" customHeight="1" x14ac:dyDescent="0.3">
      <c r="A342" s="566" t="s">
        <v>522</v>
      </c>
      <c r="B342" s="567" t="s">
        <v>524</v>
      </c>
      <c r="C342" s="568" t="s">
        <v>540</v>
      </c>
      <c r="D342" s="569" t="s">
        <v>541</v>
      </c>
      <c r="E342" s="568" t="s">
        <v>3133</v>
      </c>
      <c r="F342" s="569" t="s">
        <v>3134</v>
      </c>
      <c r="G342" s="568" t="s">
        <v>3625</v>
      </c>
      <c r="H342" s="568" t="s">
        <v>3626</v>
      </c>
      <c r="I342" s="570">
        <v>411.4</v>
      </c>
      <c r="J342" s="570">
        <v>10</v>
      </c>
      <c r="K342" s="571">
        <v>4114</v>
      </c>
    </row>
    <row r="343" spans="1:11" ht="14.4" customHeight="1" x14ac:dyDescent="0.3">
      <c r="A343" s="566" t="s">
        <v>522</v>
      </c>
      <c r="B343" s="567" t="s">
        <v>524</v>
      </c>
      <c r="C343" s="568" t="s">
        <v>540</v>
      </c>
      <c r="D343" s="569" t="s">
        <v>541</v>
      </c>
      <c r="E343" s="568" t="s">
        <v>3133</v>
      </c>
      <c r="F343" s="569" t="s">
        <v>3134</v>
      </c>
      <c r="G343" s="568" t="s">
        <v>3627</v>
      </c>
      <c r="H343" s="568" t="s">
        <v>3628</v>
      </c>
      <c r="I343" s="570">
        <v>20.57</v>
      </c>
      <c r="J343" s="570">
        <v>50</v>
      </c>
      <c r="K343" s="571">
        <v>1028.5</v>
      </c>
    </row>
    <row r="344" spans="1:11" ht="14.4" customHeight="1" x14ac:dyDescent="0.3">
      <c r="A344" s="566" t="s">
        <v>522</v>
      </c>
      <c r="B344" s="567" t="s">
        <v>524</v>
      </c>
      <c r="C344" s="568" t="s">
        <v>540</v>
      </c>
      <c r="D344" s="569" t="s">
        <v>541</v>
      </c>
      <c r="E344" s="568" t="s">
        <v>3133</v>
      </c>
      <c r="F344" s="569" t="s">
        <v>3134</v>
      </c>
      <c r="G344" s="568" t="s">
        <v>3629</v>
      </c>
      <c r="H344" s="568" t="s">
        <v>3630</v>
      </c>
      <c r="I344" s="570">
        <v>177.6</v>
      </c>
      <c r="J344" s="570">
        <v>10</v>
      </c>
      <c r="K344" s="571">
        <v>1776</v>
      </c>
    </row>
    <row r="345" spans="1:11" ht="14.4" customHeight="1" x14ac:dyDescent="0.3">
      <c r="A345" s="566" t="s">
        <v>522</v>
      </c>
      <c r="B345" s="567" t="s">
        <v>524</v>
      </c>
      <c r="C345" s="568" t="s">
        <v>540</v>
      </c>
      <c r="D345" s="569" t="s">
        <v>541</v>
      </c>
      <c r="E345" s="568" t="s">
        <v>3133</v>
      </c>
      <c r="F345" s="569" t="s">
        <v>3134</v>
      </c>
      <c r="G345" s="568" t="s">
        <v>3631</v>
      </c>
      <c r="H345" s="568" t="s">
        <v>3632</v>
      </c>
      <c r="I345" s="570">
        <v>688.91</v>
      </c>
      <c r="J345" s="570">
        <v>6</v>
      </c>
      <c r="K345" s="571">
        <v>4133.4799999999996</v>
      </c>
    </row>
    <row r="346" spans="1:11" ht="14.4" customHeight="1" x14ac:dyDescent="0.3">
      <c r="A346" s="566" t="s">
        <v>522</v>
      </c>
      <c r="B346" s="567" t="s">
        <v>524</v>
      </c>
      <c r="C346" s="568" t="s">
        <v>540</v>
      </c>
      <c r="D346" s="569" t="s">
        <v>541</v>
      </c>
      <c r="E346" s="568" t="s">
        <v>3133</v>
      </c>
      <c r="F346" s="569" t="s">
        <v>3134</v>
      </c>
      <c r="G346" s="568" t="s">
        <v>3399</v>
      </c>
      <c r="H346" s="568" t="s">
        <v>3400</v>
      </c>
      <c r="I346" s="570">
        <v>3.39</v>
      </c>
      <c r="J346" s="570">
        <v>200</v>
      </c>
      <c r="K346" s="571">
        <v>678</v>
      </c>
    </row>
    <row r="347" spans="1:11" ht="14.4" customHeight="1" x14ac:dyDescent="0.3">
      <c r="A347" s="566" t="s">
        <v>522</v>
      </c>
      <c r="B347" s="567" t="s">
        <v>524</v>
      </c>
      <c r="C347" s="568" t="s">
        <v>540</v>
      </c>
      <c r="D347" s="569" t="s">
        <v>541</v>
      </c>
      <c r="E347" s="568" t="s">
        <v>3133</v>
      </c>
      <c r="F347" s="569" t="s">
        <v>3134</v>
      </c>
      <c r="G347" s="568" t="s">
        <v>3633</v>
      </c>
      <c r="H347" s="568" t="s">
        <v>3634</v>
      </c>
      <c r="I347" s="570">
        <v>129</v>
      </c>
      <c r="J347" s="570">
        <v>2</v>
      </c>
      <c r="K347" s="571">
        <v>258</v>
      </c>
    </row>
    <row r="348" spans="1:11" ht="14.4" customHeight="1" x14ac:dyDescent="0.3">
      <c r="A348" s="566" t="s">
        <v>522</v>
      </c>
      <c r="B348" s="567" t="s">
        <v>524</v>
      </c>
      <c r="C348" s="568" t="s">
        <v>540</v>
      </c>
      <c r="D348" s="569" t="s">
        <v>541</v>
      </c>
      <c r="E348" s="568" t="s">
        <v>3133</v>
      </c>
      <c r="F348" s="569" t="s">
        <v>3134</v>
      </c>
      <c r="G348" s="568" t="s">
        <v>3635</v>
      </c>
      <c r="H348" s="568" t="s">
        <v>3636</v>
      </c>
      <c r="I348" s="570">
        <v>2196.5</v>
      </c>
      <c r="J348" s="570">
        <v>2</v>
      </c>
      <c r="K348" s="571">
        <v>4622.2</v>
      </c>
    </row>
    <row r="349" spans="1:11" ht="14.4" customHeight="1" x14ac:dyDescent="0.3">
      <c r="A349" s="566" t="s">
        <v>522</v>
      </c>
      <c r="B349" s="567" t="s">
        <v>524</v>
      </c>
      <c r="C349" s="568" t="s">
        <v>540</v>
      </c>
      <c r="D349" s="569" t="s">
        <v>541</v>
      </c>
      <c r="E349" s="568" t="s">
        <v>3133</v>
      </c>
      <c r="F349" s="569" t="s">
        <v>3134</v>
      </c>
      <c r="G349" s="568" t="s">
        <v>3637</v>
      </c>
      <c r="H349" s="568" t="s">
        <v>3638</v>
      </c>
      <c r="I349" s="570">
        <v>2196.5</v>
      </c>
      <c r="J349" s="570">
        <v>2</v>
      </c>
      <c r="K349" s="571">
        <v>4622.2</v>
      </c>
    </row>
    <row r="350" spans="1:11" ht="14.4" customHeight="1" x14ac:dyDescent="0.3">
      <c r="A350" s="566" t="s">
        <v>522</v>
      </c>
      <c r="B350" s="567" t="s">
        <v>524</v>
      </c>
      <c r="C350" s="568" t="s">
        <v>540</v>
      </c>
      <c r="D350" s="569" t="s">
        <v>541</v>
      </c>
      <c r="E350" s="568" t="s">
        <v>3133</v>
      </c>
      <c r="F350" s="569" t="s">
        <v>3134</v>
      </c>
      <c r="G350" s="568" t="s">
        <v>3403</v>
      </c>
      <c r="H350" s="568" t="s">
        <v>3404</v>
      </c>
      <c r="I350" s="570">
        <v>803.87</v>
      </c>
      <c r="J350" s="570">
        <v>2</v>
      </c>
      <c r="K350" s="571">
        <v>1607.74</v>
      </c>
    </row>
    <row r="351" spans="1:11" ht="14.4" customHeight="1" x14ac:dyDescent="0.3">
      <c r="A351" s="566" t="s">
        <v>522</v>
      </c>
      <c r="B351" s="567" t="s">
        <v>524</v>
      </c>
      <c r="C351" s="568" t="s">
        <v>540</v>
      </c>
      <c r="D351" s="569" t="s">
        <v>541</v>
      </c>
      <c r="E351" s="568" t="s">
        <v>3133</v>
      </c>
      <c r="F351" s="569" t="s">
        <v>3134</v>
      </c>
      <c r="G351" s="568" t="s">
        <v>3639</v>
      </c>
      <c r="H351" s="568" t="s">
        <v>3640</v>
      </c>
      <c r="I351" s="570">
        <v>1249.6600000000001</v>
      </c>
      <c r="J351" s="570">
        <v>6</v>
      </c>
      <c r="K351" s="571">
        <v>7497.98</v>
      </c>
    </row>
    <row r="352" spans="1:11" ht="14.4" customHeight="1" x14ac:dyDescent="0.3">
      <c r="A352" s="566" t="s">
        <v>522</v>
      </c>
      <c r="B352" s="567" t="s">
        <v>524</v>
      </c>
      <c r="C352" s="568" t="s">
        <v>540</v>
      </c>
      <c r="D352" s="569" t="s">
        <v>541</v>
      </c>
      <c r="E352" s="568" t="s">
        <v>3133</v>
      </c>
      <c r="F352" s="569" t="s">
        <v>3134</v>
      </c>
      <c r="G352" s="568" t="s">
        <v>3641</v>
      </c>
      <c r="H352" s="568" t="s">
        <v>3642</v>
      </c>
      <c r="I352" s="570">
        <v>232.32</v>
      </c>
      <c r="J352" s="570">
        <v>10</v>
      </c>
      <c r="K352" s="571">
        <v>2323.1999999999998</v>
      </c>
    </row>
    <row r="353" spans="1:11" ht="14.4" customHeight="1" x14ac:dyDescent="0.3">
      <c r="A353" s="566" t="s">
        <v>522</v>
      </c>
      <c r="B353" s="567" t="s">
        <v>524</v>
      </c>
      <c r="C353" s="568" t="s">
        <v>540</v>
      </c>
      <c r="D353" s="569" t="s">
        <v>541</v>
      </c>
      <c r="E353" s="568" t="s">
        <v>3133</v>
      </c>
      <c r="F353" s="569" t="s">
        <v>3134</v>
      </c>
      <c r="G353" s="568" t="s">
        <v>3643</v>
      </c>
      <c r="H353" s="568" t="s">
        <v>3644</v>
      </c>
      <c r="I353" s="570">
        <v>568.70000000000005</v>
      </c>
      <c r="J353" s="570">
        <v>10</v>
      </c>
      <c r="K353" s="571">
        <v>5687</v>
      </c>
    </row>
    <row r="354" spans="1:11" ht="14.4" customHeight="1" x14ac:dyDescent="0.3">
      <c r="A354" s="566" t="s">
        <v>522</v>
      </c>
      <c r="B354" s="567" t="s">
        <v>524</v>
      </c>
      <c r="C354" s="568" t="s">
        <v>540</v>
      </c>
      <c r="D354" s="569" t="s">
        <v>541</v>
      </c>
      <c r="E354" s="568" t="s">
        <v>3133</v>
      </c>
      <c r="F354" s="569" t="s">
        <v>3134</v>
      </c>
      <c r="G354" s="568" t="s">
        <v>3645</v>
      </c>
      <c r="H354" s="568" t="s">
        <v>3646</v>
      </c>
      <c r="I354" s="570">
        <v>7738</v>
      </c>
      <c r="J354" s="570">
        <v>1</v>
      </c>
      <c r="K354" s="571">
        <v>7738</v>
      </c>
    </row>
    <row r="355" spans="1:11" ht="14.4" customHeight="1" x14ac:dyDescent="0.3">
      <c r="A355" s="566" t="s">
        <v>522</v>
      </c>
      <c r="B355" s="567" t="s">
        <v>524</v>
      </c>
      <c r="C355" s="568" t="s">
        <v>540</v>
      </c>
      <c r="D355" s="569" t="s">
        <v>541</v>
      </c>
      <c r="E355" s="568" t="s">
        <v>3133</v>
      </c>
      <c r="F355" s="569" t="s">
        <v>3134</v>
      </c>
      <c r="G355" s="568" t="s">
        <v>3647</v>
      </c>
      <c r="H355" s="568" t="s">
        <v>3648</v>
      </c>
      <c r="I355" s="570">
        <v>6438.08</v>
      </c>
      <c r="J355" s="570">
        <v>3</v>
      </c>
      <c r="K355" s="571">
        <v>19314.25</v>
      </c>
    </row>
    <row r="356" spans="1:11" ht="14.4" customHeight="1" x14ac:dyDescent="0.3">
      <c r="A356" s="566" t="s">
        <v>522</v>
      </c>
      <c r="B356" s="567" t="s">
        <v>524</v>
      </c>
      <c r="C356" s="568" t="s">
        <v>540</v>
      </c>
      <c r="D356" s="569" t="s">
        <v>541</v>
      </c>
      <c r="E356" s="568" t="s">
        <v>3133</v>
      </c>
      <c r="F356" s="569" t="s">
        <v>3134</v>
      </c>
      <c r="G356" s="568" t="s">
        <v>3649</v>
      </c>
      <c r="H356" s="568" t="s">
        <v>3650</v>
      </c>
      <c r="I356" s="570">
        <v>228.69</v>
      </c>
      <c r="J356" s="570">
        <v>50</v>
      </c>
      <c r="K356" s="571">
        <v>11434.5</v>
      </c>
    </row>
    <row r="357" spans="1:11" ht="14.4" customHeight="1" x14ac:dyDescent="0.3">
      <c r="A357" s="566" t="s">
        <v>522</v>
      </c>
      <c r="B357" s="567" t="s">
        <v>524</v>
      </c>
      <c r="C357" s="568" t="s">
        <v>540</v>
      </c>
      <c r="D357" s="569" t="s">
        <v>541</v>
      </c>
      <c r="E357" s="568" t="s">
        <v>3133</v>
      </c>
      <c r="F357" s="569" t="s">
        <v>3134</v>
      </c>
      <c r="G357" s="568" t="s">
        <v>3651</v>
      </c>
      <c r="H357" s="568" t="s">
        <v>3652</v>
      </c>
      <c r="I357" s="570">
        <v>150</v>
      </c>
      <c r="J357" s="570">
        <v>5</v>
      </c>
      <c r="K357" s="571">
        <v>750</v>
      </c>
    </row>
    <row r="358" spans="1:11" ht="14.4" customHeight="1" x14ac:dyDescent="0.3">
      <c r="A358" s="566" t="s">
        <v>522</v>
      </c>
      <c r="B358" s="567" t="s">
        <v>524</v>
      </c>
      <c r="C358" s="568" t="s">
        <v>540</v>
      </c>
      <c r="D358" s="569" t="s">
        <v>541</v>
      </c>
      <c r="E358" s="568" t="s">
        <v>3135</v>
      </c>
      <c r="F358" s="569" t="s">
        <v>3136</v>
      </c>
      <c r="G358" s="568" t="s">
        <v>3653</v>
      </c>
      <c r="H358" s="568" t="s">
        <v>3654</v>
      </c>
      <c r="I358" s="570">
        <v>36.299999999999997</v>
      </c>
      <c r="J358" s="570">
        <v>5</v>
      </c>
      <c r="K358" s="571">
        <v>181.5</v>
      </c>
    </row>
    <row r="359" spans="1:11" ht="14.4" customHeight="1" x14ac:dyDescent="0.3">
      <c r="A359" s="566" t="s">
        <v>522</v>
      </c>
      <c r="B359" s="567" t="s">
        <v>524</v>
      </c>
      <c r="C359" s="568" t="s">
        <v>540</v>
      </c>
      <c r="D359" s="569" t="s">
        <v>541</v>
      </c>
      <c r="E359" s="568" t="s">
        <v>3135</v>
      </c>
      <c r="F359" s="569" t="s">
        <v>3136</v>
      </c>
      <c r="G359" s="568" t="s">
        <v>3655</v>
      </c>
      <c r="H359" s="568" t="s">
        <v>3656</v>
      </c>
      <c r="I359" s="570">
        <v>0.76</v>
      </c>
      <c r="J359" s="570">
        <v>300</v>
      </c>
      <c r="K359" s="571">
        <v>229</v>
      </c>
    </row>
    <row r="360" spans="1:11" ht="14.4" customHeight="1" x14ac:dyDescent="0.3">
      <c r="A360" s="566" t="s">
        <v>522</v>
      </c>
      <c r="B360" s="567" t="s">
        <v>524</v>
      </c>
      <c r="C360" s="568" t="s">
        <v>540</v>
      </c>
      <c r="D360" s="569" t="s">
        <v>541</v>
      </c>
      <c r="E360" s="568" t="s">
        <v>3139</v>
      </c>
      <c r="F360" s="569" t="s">
        <v>3140</v>
      </c>
      <c r="G360" s="568" t="s">
        <v>3657</v>
      </c>
      <c r="H360" s="568" t="s">
        <v>3658</v>
      </c>
      <c r="I360" s="570">
        <v>319.91000000000003</v>
      </c>
      <c r="J360" s="570">
        <v>20</v>
      </c>
      <c r="K360" s="571">
        <v>6398.2</v>
      </c>
    </row>
    <row r="361" spans="1:11" ht="14.4" customHeight="1" x14ac:dyDescent="0.3">
      <c r="A361" s="566" t="s">
        <v>522</v>
      </c>
      <c r="B361" s="567" t="s">
        <v>524</v>
      </c>
      <c r="C361" s="568" t="s">
        <v>540</v>
      </c>
      <c r="D361" s="569" t="s">
        <v>541</v>
      </c>
      <c r="E361" s="568" t="s">
        <v>3139</v>
      </c>
      <c r="F361" s="569" t="s">
        <v>3140</v>
      </c>
      <c r="G361" s="568" t="s">
        <v>3659</v>
      </c>
      <c r="H361" s="568" t="s">
        <v>3660</v>
      </c>
      <c r="I361" s="570">
        <v>414.55</v>
      </c>
      <c r="J361" s="570">
        <v>5</v>
      </c>
      <c r="K361" s="571">
        <v>2072.73</v>
      </c>
    </row>
    <row r="362" spans="1:11" ht="14.4" customHeight="1" x14ac:dyDescent="0.3">
      <c r="A362" s="566" t="s">
        <v>522</v>
      </c>
      <c r="B362" s="567" t="s">
        <v>524</v>
      </c>
      <c r="C362" s="568" t="s">
        <v>540</v>
      </c>
      <c r="D362" s="569" t="s">
        <v>541</v>
      </c>
      <c r="E362" s="568" t="s">
        <v>3139</v>
      </c>
      <c r="F362" s="569" t="s">
        <v>3140</v>
      </c>
      <c r="G362" s="568" t="s">
        <v>3661</v>
      </c>
      <c r="H362" s="568" t="s">
        <v>3662</v>
      </c>
      <c r="I362" s="570">
        <v>7004.7</v>
      </c>
      <c r="J362" s="570">
        <v>1</v>
      </c>
      <c r="K362" s="571">
        <v>7004.7</v>
      </c>
    </row>
    <row r="363" spans="1:11" ht="14.4" customHeight="1" x14ac:dyDescent="0.3">
      <c r="A363" s="566" t="s">
        <v>522</v>
      </c>
      <c r="B363" s="567" t="s">
        <v>524</v>
      </c>
      <c r="C363" s="568" t="s">
        <v>540</v>
      </c>
      <c r="D363" s="569" t="s">
        <v>541</v>
      </c>
      <c r="E363" s="568" t="s">
        <v>3139</v>
      </c>
      <c r="F363" s="569" t="s">
        <v>3140</v>
      </c>
      <c r="G363" s="568" t="s">
        <v>3663</v>
      </c>
      <c r="H363" s="568" t="s">
        <v>3664</v>
      </c>
      <c r="I363" s="570">
        <v>350.26</v>
      </c>
      <c r="J363" s="570">
        <v>20</v>
      </c>
      <c r="K363" s="571">
        <v>7005.17</v>
      </c>
    </row>
    <row r="364" spans="1:11" ht="14.4" customHeight="1" x14ac:dyDescent="0.3">
      <c r="A364" s="566" t="s">
        <v>522</v>
      </c>
      <c r="B364" s="567" t="s">
        <v>524</v>
      </c>
      <c r="C364" s="568" t="s">
        <v>540</v>
      </c>
      <c r="D364" s="569" t="s">
        <v>541</v>
      </c>
      <c r="E364" s="568" t="s">
        <v>3139</v>
      </c>
      <c r="F364" s="569" t="s">
        <v>3140</v>
      </c>
      <c r="G364" s="568" t="s">
        <v>3665</v>
      </c>
      <c r="H364" s="568" t="s">
        <v>3666</v>
      </c>
      <c r="I364" s="570">
        <v>2640</v>
      </c>
      <c r="J364" s="570">
        <v>5</v>
      </c>
      <c r="K364" s="571">
        <v>13200</v>
      </c>
    </row>
    <row r="365" spans="1:11" ht="14.4" customHeight="1" x14ac:dyDescent="0.3">
      <c r="A365" s="566" t="s">
        <v>522</v>
      </c>
      <c r="B365" s="567" t="s">
        <v>524</v>
      </c>
      <c r="C365" s="568" t="s">
        <v>540</v>
      </c>
      <c r="D365" s="569" t="s">
        <v>541</v>
      </c>
      <c r="E365" s="568" t="s">
        <v>3139</v>
      </c>
      <c r="F365" s="569" t="s">
        <v>3140</v>
      </c>
      <c r="G365" s="568" t="s">
        <v>3667</v>
      </c>
      <c r="H365" s="568" t="s">
        <v>3668</v>
      </c>
      <c r="I365" s="570">
        <v>1849.91</v>
      </c>
      <c r="J365" s="570">
        <v>5</v>
      </c>
      <c r="K365" s="571">
        <v>9249.5400000000009</v>
      </c>
    </row>
    <row r="366" spans="1:11" ht="14.4" customHeight="1" x14ac:dyDescent="0.3">
      <c r="A366" s="566" t="s">
        <v>522</v>
      </c>
      <c r="B366" s="567" t="s">
        <v>524</v>
      </c>
      <c r="C366" s="568" t="s">
        <v>540</v>
      </c>
      <c r="D366" s="569" t="s">
        <v>541</v>
      </c>
      <c r="E366" s="568" t="s">
        <v>3139</v>
      </c>
      <c r="F366" s="569" t="s">
        <v>3140</v>
      </c>
      <c r="G366" s="568" t="s">
        <v>3669</v>
      </c>
      <c r="H366" s="568" t="s">
        <v>3670</v>
      </c>
      <c r="I366" s="570">
        <v>158.79</v>
      </c>
      <c r="J366" s="570">
        <v>25</v>
      </c>
      <c r="K366" s="571">
        <v>3969.71</v>
      </c>
    </row>
    <row r="367" spans="1:11" ht="14.4" customHeight="1" x14ac:dyDescent="0.3">
      <c r="A367" s="566" t="s">
        <v>522</v>
      </c>
      <c r="B367" s="567" t="s">
        <v>524</v>
      </c>
      <c r="C367" s="568" t="s">
        <v>540</v>
      </c>
      <c r="D367" s="569" t="s">
        <v>541</v>
      </c>
      <c r="E367" s="568" t="s">
        <v>3139</v>
      </c>
      <c r="F367" s="569" t="s">
        <v>3140</v>
      </c>
      <c r="G367" s="568" t="s">
        <v>3671</v>
      </c>
      <c r="H367" s="568" t="s">
        <v>3672</v>
      </c>
      <c r="I367" s="570">
        <v>289.83999999999997</v>
      </c>
      <c r="J367" s="570">
        <v>20</v>
      </c>
      <c r="K367" s="571">
        <v>5796.86</v>
      </c>
    </row>
    <row r="368" spans="1:11" ht="14.4" customHeight="1" x14ac:dyDescent="0.3">
      <c r="A368" s="566" t="s">
        <v>522</v>
      </c>
      <c r="B368" s="567" t="s">
        <v>524</v>
      </c>
      <c r="C368" s="568" t="s">
        <v>540</v>
      </c>
      <c r="D368" s="569" t="s">
        <v>541</v>
      </c>
      <c r="E368" s="568" t="s">
        <v>3143</v>
      </c>
      <c r="F368" s="569" t="s">
        <v>3144</v>
      </c>
      <c r="G368" s="568" t="s">
        <v>3409</v>
      </c>
      <c r="H368" s="568" t="s">
        <v>3410</v>
      </c>
      <c r="I368" s="570">
        <v>8.0549999999999997</v>
      </c>
      <c r="J368" s="570">
        <v>3100</v>
      </c>
      <c r="K368" s="571">
        <v>25027</v>
      </c>
    </row>
    <row r="369" spans="1:11" ht="14.4" customHeight="1" x14ac:dyDescent="0.3">
      <c r="A369" s="566" t="s">
        <v>522</v>
      </c>
      <c r="B369" s="567" t="s">
        <v>524</v>
      </c>
      <c r="C369" s="568" t="s">
        <v>540</v>
      </c>
      <c r="D369" s="569" t="s">
        <v>541</v>
      </c>
      <c r="E369" s="568" t="s">
        <v>3143</v>
      </c>
      <c r="F369" s="569" t="s">
        <v>3144</v>
      </c>
      <c r="G369" s="568" t="s">
        <v>3411</v>
      </c>
      <c r="H369" s="568" t="s">
        <v>3412</v>
      </c>
      <c r="I369" s="570">
        <v>251.10250000000002</v>
      </c>
      <c r="J369" s="570">
        <v>40</v>
      </c>
      <c r="K369" s="571">
        <v>10044.099999999999</v>
      </c>
    </row>
    <row r="370" spans="1:11" ht="14.4" customHeight="1" x14ac:dyDescent="0.3">
      <c r="A370" s="566" t="s">
        <v>522</v>
      </c>
      <c r="B370" s="567" t="s">
        <v>524</v>
      </c>
      <c r="C370" s="568" t="s">
        <v>540</v>
      </c>
      <c r="D370" s="569" t="s">
        <v>541</v>
      </c>
      <c r="E370" s="568" t="s">
        <v>3143</v>
      </c>
      <c r="F370" s="569" t="s">
        <v>3144</v>
      </c>
      <c r="G370" s="568" t="s">
        <v>3673</v>
      </c>
      <c r="H370" s="568" t="s">
        <v>3674</v>
      </c>
      <c r="I370" s="570">
        <v>12.226666666666667</v>
      </c>
      <c r="J370" s="570">
        <v>300</v>
      </c>
      <c r="K370" s="571">
        <v>3668</v>
      </c>
    </row>
    <row r="371" spans="1:11" ht="14.4" customHeight="1" x14ac:dyDescent="0.3">
      <c r="A371" s="566" t="s">
        <v>522</v>
      </c>
      <c r="B371" s="567" t="s">
        <v>524</v>
      </c>
      <c r="C371" s="568" t="s">
        <v>540</v>
      </c>
      <c r="D371" s="569" t="s">
        <v>541</v>
      </c>
      <c r="E371" s="568" t="s">
        <v>3143</v>
      </c>
      <c r="F371" s="569" t="s">
        <v>3144</v>
      </c>
      <c r="G371" s="568" t="s">
        <v>3413</v>
      </c>
      <c r="H371" s="568" t="s">
        <v>3414</v>
      </c>
      <c r="I371" s="570">
        <v>12.686666666666666</v>
      </c>
      <c r="J371" s="570">
        <v>300</v>
      </c>
      <c r="K371" s="571">
        <v>3806</v>
      </c>
    </row>
    <row r="372" spans="1:11" ht="14.4" customHeight="1" x14ac:dyDescent="0.3">
      <c r="A372" s="566" t="s">
        <v>522</v>
      </c>
      <c r="B372" s="567" t="s">
        <v>524</v>
      </c>
      <c r="C372" s="568" t="s">
        <v>540</v>
      </c>
      <c r="D372" s="569" t="s">
        <v>541</v>
      </c>
      <c r="E372" s="568" t="s">
        <v>3147</v>
      </c>
      <c r="F372" s="569" t="s">
        <v>3148</v>
      </c>
      <c r="G372" s="568" t="s">
        <v>3675</v>
      </c>
      <c r="H372" s="568" t="s">
        <v>3676</v>
      </c>
      <c r="I372" s="570">
        <v>0.29714285714285715</v>
      </c>
      <c r="J372" s="570">
        <v>3900</v>
      </c>
      <c r="K372" s="571">
        <v>1158</v>
      </c>
    </row>
    <row r="373" spans="1:11" ht="14.4" customHeight="1" x14ac:dyDescent="0.3">
      <c r="A373" s="566" t="s">
        <v>522</v>
      </c>
      <c r="B373" s="567" t="s">
        <v>524</v>
      </c>
      <c r="C373" s="568" t="s">
        <v>540</v>
      </c>
      <c r="D373" s="569" t="s">
        <v>541</v>
      </c>
      <c r="E373" s="568" t="s">
        <v>3147</v>
      </c>
      <c r="F373" s="569" t="s">
        <v>3148</v>
      </c>
      <c r="G373" s="568" t="s">
        <v>3677</v>
      </c>
      <c r="H373" s="568" t="s">
        <v>3678</v>
      </c>
      <c r="I373" s="570">
        <v>0.29400000000000004</v>
      </c>
      <c r="J373" s="570">
        <v>1500</v>
      </c>
      <c r="K373" s="571">
        <v>445</v>
      </c>
    </row>
    <row r="374" spans="1:11" ht="14.4" customHeight="1" x14ac:dyDescent="0.3">
      <c r="A374" s="566" t="s">
        <v>522</v>
      </c>
      <c r="B374" s="567" t="s">
        <v>524</v>
      </c>
      <c r="C374" s="568" t="s">
        <v>540</v>
      </c>
      <c r="D374" s="569" t="s">
        <v>541</v>
      </c>
      <c r="E374" s="568" t="s">
        <v>3147</v>
      </c>
      <c r="F374" s="569" t="s">
        <v>3148</v>
      </c>
      <c r="G374" s="568" t="s">
        <v>3415</v>
      </c>
      <c r="H374" s="568" t="s">
        <v>3416</v>
      </c>
      <c r="I374" s="570">
        <v>0.29799999999999999</v>
      </c>
      <c r="J374" s="570">
        <v>1300</v>
      </c>
      <c r="K374" s="571">
        <v>389</v>
      </c>
    </row>
    <row r="375" spans="1:11" ht="14.4" customHeight="1" x14ac:dyDescent="0.3">
      <c r="A375" s="566" t="s">
        <v>522</v>
      </c>
      <c r="B375" s="567" t="s">
        <v>524</v>
      </c>
      <c r="C375" s="568" t="s">
        <v>540</v>
      </c>
      <c r="D375" s="569" t="s">
        <v>541</v>
      </c>
      <c r="E375" s="568" t="s">
        <v>3147</v>
      </c>
      <c r="F375" s="569" t="s">
        <v>3148</v>
      </c>
      <c r="G375" s="568" t="s">
        <v>3679</v>
      </c>
      <c r="H375" s="568" t="s">
        <v>3680</v>
      </c>
      <c r="I375" s="570">
        <v>0.64</v>
      </c>
      <c r="J375" s="570">
        <v>100</v>
      </c>
      <c r="K375" s="571">
        <v>64</v>
      </c>
    </row>
    <row r="376" spans="1:11" ht="14.4" customHeight="1" x14ac:dyDescent="0.3">
      <c r="A376" s="566" t="s">
        <v>522</v>
      </c>
      <c r="B376" s="567" t="s">
        <v>524</v>
      </c>
      <c r="C376" s="568" t="s">
        <v>540</v>
      </c>
      <c r="D376" s="569" t="s">
        <v>541</v>
      </c>
      <c r="E376" s="568" t="s">
        <v>3147</v>
      </c>
      <c r="F376" s="569" t="s">
        <v>3148</v>
      </c>
      <c r="G376" s="568" t="s">
        <v>3421</v>
      </c>
      <c r="H376" s="568" t="s">
        <v>3422</v>
      </c>
      <c r="I376" s="570">
        <v>0.29857142857142854</v>
      </c>
      <c r="J376" s="570">
        <v>13000</v>
      </c>
      <c r="K376" s="571">
        <v>3880</v>
      </c>
    </row>
    <row r="377" spans="1:11" ht="14.4" customHeight="1" x14ac:dyDescent="0.3">
      <c r="A377" s="566" t="s">
        <v>522</v>
      </c>
      <c r="B377" s="567" t="s">
        <v>524</v>
      </c>
      <c r="C377" s="568" t="s">
        <v>540</v>
      </c>
      <c r="D377" s="569" t="s">
        <v>541</v>
      </c>
      <c r="E377" s="568" t="s">
        <v>3149</v>
      </c>
      <c r="F377" s="569" t="s">
        <v>3150</v>
      </c>
      <c r="G377" s="568" t="s">
        <v>3423</v>
      </c>
      <c r="H377" s="568" t="s">
        <v>3424</v>
      </c>
      <c r="I377" s="570">
        <v>0.79000000000000015</v>
      </c>
      <c r="J377" s="570">
        <v>55500</v>
      </c>
      <c r="K377" s="571">
        <v>43530</v>
      </c>
    </row>
    <row r="378" spans="1:11" ht="14.4" customHeight="1" x14ac:dyDescent="0.3">
      <c r="A378" s="566" t="s">
        <v>522</v>
      </c>
      <c r="B378" s="567" t="s">
        <v>524</v>
      </c>
      <c r="C378" s="568" t="s">
        <v>540</v>
      </c>
      <c r="D378" s="569" t="s">
        <v>541</v>
      </c>
      <c r="E378" s="568" t="s">
        <v>3149</v>
      </c>
      <c r="F378" s="569" t="s">
        <v>3150</v>
      </c>
      <c r="G378" s="568" t="s">
        <v>3681</v>
      </c>
      <c r="H378" s="568" t="s">
        <v>3682</v>
      </c>
      <c r="I378" s="570">
        <v>0.64500000000000002</v>
      </c>
      <c r="J378" s="570">
        <v>2000</v>
      </c>
      <c r="K378" s="571">
        <v>1290</v>
      </c>
    </row>
    <row r="379" spans="1:11" ht="14.4" customHeight="1" x14ac:dyDescent="0.3">
      <c r="A379" s="566" t="s">
        <v>522</v>
      </c>
      <c r="B379" s="567" t="s">
        <v>524</v>
      </c>
      <c r="C379" s="568" t="s">
        <v>540</v>
      </c>
      <c r="D379" s="569" t="s">
        <v>541</v>
      </c>
      <c r="E379" s="568" t="s">
        <v>3149</v>
      </c>
      <c r="F379" s="569" t="s">
        <v>3150</v>
      </c>
      <c r="G379" s="568" t="s">
        <v>3429</v>
      </c>
      <c r="H379" s="568" t="s">
        <v>3430</v>
      </c>
      <c r="I379" s="570">
        <v>7.37</v>
      </c>
      <c r="J379" s="570">
        <v>70</v>
      </c>
      <c r="K379" s="571">
        <v>515.9</v>
      </c>
    </row>
    <row r="380" spans="1:11" ht="14.4" customHeight="1" x14ac:dyDescent="0.3">
      <c r="A380" s="566" t="s">
        <v>522</v>
      </c>
      <c r="B380" s="567" t="s">
        <v>524</v>
      </c>
      <c r="C380" s="568" t="s">
        <v>540</v>
      </c>
      <c r="D380" s="569" t="s">
        <v>541</v>
      </c>
      <c r="E380" s="568" t="s">
        <v>3149</v>
      </c>
      <c r="F380" s="569" t="s">
        <v>3150</v>
      </c>
      <c r="G380" s="568" t="s">
        <v>3433</v>
      </c>
      <c r="H380" s="568" t="s">
        <v>3434</v>
      </c>
      <c r="I380" s="570">
        <v>0.79111111111111121</v>
      </c>
      <c r="J380" s="570">
        <v>15000</v>
      </c>
      <c r="K380" s="571">
        <v>11770</v>
      </c>
    </row>
    <row r="381" spans="1:11" ht="14.4" customHeight="1" x14ac:dyDescent="0.3">
      <c r="A381" s="566" t="s">
        <v>522</v>
      </c>
      <c r="B381" s="567" t="s">
        <v>524</v>
      </c>
      <c r="C381" s="568" t="s">
        <v>540</v>
      </c>
      <c r="D381" s="569" t="s">
        <v>541</v>
      </c>
      <c r="E381" s="568" t="s">
        <v>3149</v>
      </c>
      <c r="F381" s="569" t="s">
        <v>3150</v>
      </c>
      <c r="G381" s="568" t="s">
        <v>3435</v>
      </c>
      <c r="H381" s="568" t="s">
        <v>3436</v>
      </c>
      <c r="I381" s="570">
        <v>0.78333333333333344</v>
      </c>
      <c r="J381" s="570">
        <v>14300</v>
      </c>
      <c r="K381" s="571">
        <v>11254</v>
      </c>
    </row>
    <row r="382" spans="1:11" ht="14.4" customHeight="1" x14ac:dyDescent="0.3">
      <c r="A382" s="566" t="s">
        <v>522</v>
      </c>
      <c r="B382" s="567" t="s">
        <v>524</v>
      </c>
      <c r="C382" s="568" t="s">
        <v>540</v>
      </c>
      <c r="D382" s="569" t="s">
        <v>541</v>
      </c>
      <c r="E382" s="568" t="s">
        <v>3149</v>
      </c>
      <c r="F382" s="569" t="s">
        <v>3150</v>
      </c>
      <c r="G382" s="568" t="s">
        <v>3437</v>
      </c>
      <c r="H382" s="568" t="s">
        <v>3438</v>
      </c>
      <c r="I382" s="570">
        <v>0.87</v>
      </c>
      <c r="J382" s="570">
        <v>100</v>
      </c>
      <c r="K382" s="571">
        <v>86.6</v>
      </c>
    </row>
    <row r="383" spans="1:11" ht="14.4" customHeight="1" x14ac:dyDescent="0.3">
      <c r="A383" s="566" t="s">
        <v>522</v>
      </c>
      <c r="B383" s="567" t="s">
        <v>524</v>
      </c>
      <c r="C383" s="568" t="s">
        <v>542</v>
      </c>
      <c r="D383" s="569" t="s">
        <v>543</v>
      </c>
      <c r="E383" s="568" t="s">
        <v>3131</v>
      </c>
      <c r="F383" s="569" t="s">
        <v>3132</v>
      </c>
      <c r="G383" s="568" t="s">
        <v>3683</v>
      </c>
      <c r="H383" s="568" t="s">
        <v>3684</v>
      </c>
      <c r="I383" s="570">
        <v>4.3285714285714292</v>
      </c>
      <c r="J383" s="570">
        <v>168</v>
      </c>
      <c r="K383" s="571">
        <v>727.19999999999993</v>
      </c>
    </row>
    <row r="384" spans="1:11" ht="14.4" customHeight="1" x14ac:dyDescent="0.3">
      <c r="A384" s="566" t="s">
        <v>522</v>
      </c>
      <c r="B384" s="567" t="s">
        <v>524</v>
      </c>
      <c r="C384" s="568" t="s">
        <v>542</v>
      </c>
      <c r="D384" s="569" t="s">
        <v>543</v>
      </c>
      <c r="E384" s="568" t="s">
        <v>3131</v>
      </c>
      <c r="F384" s="569" t="s">
        <v>3132</v>
      </c>
      <c r="G384" s="568" t="s">
        <v>3155</v>
      </c>
      <c r="H384" s="568" t="s">
        <v>3156</v>
      </c>
      <c r="I384" s="570">
        <v>35.04</v>
      </c>
      <c r="J384" s="570">
        <v>24</v>
      </c>
      <c r="K384" s="571">
        <v>841.02</v>
      </c>
    </row>
    <row r="385" spans="1:11" ht="14.4" customHeight="1" x14ac:dyDescent="0.3">
      <c r="A385" s="566" t="s">
        <v>522</v>
      </c>
      <c r="B385" s="567" t="s">
        <v>524</v>
      </c>
      <c r="C385" s="568" t="s">
        <v>542</v>
      </c>
      <c r="D385" s="569" t="s">
        <v>543</v>
      </c>
      <c r="E385" s="568" t="s">
        <v>3131</v>
      </c>
      <c r="F385" s="569" t="s">
        <v>3132</v>
      </c>
      <c r="G385" s="568" t="s">
        <v>3685</v>
      </c>
      <c r="H385" s="568" t="s">
        <v>3686</v>
      </c>
      <c r="I385" s="570">
        <v>5.37</v>
      </c>
      <c r="J385" s="570">
        <v>48</v>
      </c>
      <c r="K385" s="571">
        <v>257.62</v>
      </c>
    </row>
    <row r="386" spans="1:11" ht="14.4" customHeight="1" x14ac:dyDescent="0.3">
      <c r="A386" s="566" t="s">
        <v>522</v>
      </c>
      <c r="B386" s="567" t="s">
        <v>524</v>
      </c>
      <c r="C386" s="568" t="s">
        <v>542</v>
      </c>
      <c r="D386" s="569" t="s">
        <v>543</v>
      </c>
      <c r="E386" s="568" t="s">
        <v>3131</v>
      </c>
      <c r="F386" s="569" t="s">
        <v>3132</v>
      </c>
      <c r="G386" s="568" t="s">
        <v>3687</v>
      </c>
      <c r="H386" s="568" t="s">
        <v>3688</v>
      </c>
      <c r="I386" s="570">
        <v>0.4</v>
      </c>
      <c r="J386" s="570">
        <v>5000</v>
      </c>
      <c r="K386" s="571">
        <v>2000</v>
      </c>
    </row>
    <row r="387" spans="1:11" ht="14.4" customHeight="1" x14ac:dyDescent="0.3">
      <c r="A387" s="566" t="s">
        <v>522</v>
      </c>
      <c r="B387" s="567" t="s">
        <v>524</v>
      </c>
      <c r="C387" s="568" t="s">
        <v>542</v>
      </c>
      <c r="D387" s="569" t="s">
        <v>543</v>
      </c>
      <c r="E387" s="568" t="s">
        <v>3131</v>
      </c>
      <c r="F387" s="569" t="s">
        <v>3132</v>
      </c>
      <c r="G387" s="568" t="s">
        <v>3689</v>
      </c>
      <c r="H387" s="568" t="s">
        <v>3690</v>
      </c>
      <c r="I387" s="570">
        <v>92.302000000000007</v>
      </c>
      <c r="J387" s="570">
        <v>60</v>
      </c>
      <c r="K387" s="571">
        <v>5267.0999999999995</v>
      </c>
    </row>
    <row r="388" spans="1:11" ht="14.4" customHeight="1" x14ac:dyDescent="0.3">
      <c r="A388" s="566" t="s">
        <v>522</v>
      </c>
      <c r="B388" s="567" t="s">
        <v>524</v>
      </c>
      <c r="C388" s="568" t="s">
        <v>542</v>
      </c>
      <c r="D388" s="569" t="s">
        <v>543</v>
      </c>
      <c r="E388" s="568" t="s">
        <v>3131</v>
      </c>
      <c r="F388" s="569" t="s">
        <v>3132</v>
      </c>
      <c r="G388" s="568" t="s">
        <v>3691</v>
      </c>
      <c r="H388" s="568" t="s">
        <v>3692</v>
      </c>
      <c r="I388" s="570">
        <v>68.58</v>
      </c>
      <c r="J388" s="570">
        <v>100</v>
      </c>
      <c r="K388" s="571">
        <v>6858</v>
      </c>
    </row>
    <row r="389" spans="1:11" ht="14.4" customHeight="1" x14ac:dyDescent="0.3">
      <c r="A389" s="566" t="s">
        <v>522</v>
      </c>
      <c r="B389" s="567" t="s">
        <v>524</v>
      </c>
      <c r="C389" s="568" t="s">
        <v>542</v>
      </c>
      <c r="D389" s="569" t="s">
        <v>543</v>
      </c>
      <c r="E389" s="568" t="s">
        <v>3131</v>
      </c>
      <c r="F389" s="569" t="s">
        <v>3132</v>
      </c>
      <c r="G389" s="568" t="s">
        <v>3693</v>
      </c>
      <c r="H389" s="568" t="s">
        <v>3694</v>
      </c>
      <c r="I389" s="570">
        <v>2.2849999999999997</v>
      </c>
      <c r="J389" s="570">
        <v>2400</v>
      </c>
      <c r="K389" s="571">
        <v>5484</v>
      </c>
    </row>
    <row r="390" spans="1:11" ht="14.4" customHeight="1" x14ac:dyDescent="0.3">
      <c r="A390" s="566" t="s">
        <v>522</v>
      </c>
      <c r="B390" s="567" t="s">
        <v>524</v>
      </c>
      <c r="C390" s="568" t="s">
        <v>542</v>
      </c>
      <c r="D390" s="569" t="s">
        <v>543</v>
      </c>
      <c r="E390" s="568" t="s">
        <v>3131</v>
      </c>
      <c r="F390" s="569" t="s">
        <v>3132</v>
      </c>
      <c r="G390" s="568" t="s">
        <v>3695</v>
      </c>
      <c r="H390" s="568" t="s">
        <v>3696</v>
      </c>
      <c r="I390" s="570">
        <v>474.55166666666668</v>
      </c>
      <c r="J390" s="570">
        <v>9</v>
      </c>
      <c r="K390" s="571">
        <v>4203.3099999999995</v>
      </c>
    </row>
    <row r="391" spans="1:11" ht="14.4" customHeight="1" x14ac:dyDescent="0.3">
      <c r="A391" s="566" t="s">
        <v>522</v>
      </c>
      <c r="B391" s="567" t="s">
        <v>524</v>
      </c>
      <c r="C391" s="568" t="s">
        <v>542</v>
      </c>
      <c r="D391" s="569" t="s">
        <v>543</v>
      </c>
      <c r="E391" s="568" t="s">
        <v>3131</v>
      </c>
      <c r="F391" s="569" t="s">
        <v>3132</v>
      </c>
      <c r="G391" s="568" t="s">
        <v>3459</v>
      </c>
      <c r="H391" s="568" t="s">
        <v>3460</v>
      </c>
      <c r="I391" s="570">
        <v>0.245</v>
      </c>
      <c r="J391" s="570">
        <v>6000</v>
      </c>
      <c r="K391" s="571">
        <v>1470</v>
      </c>
    </row>
    <row r="392" spans="1:11" ht="14.4" customHeight="1" x14ac:dyDescent="0.3">
      <c r="A392" s="566" t="s">
        <v>522</v>
      </c>
      <c r="B392" s="567" t="s">
        <v>524</v>
      </c>
      <c r="C392" s="568" t="s">
        <v>542</v>
      </c>
      <c r="D392" s="569" t="s">
        <v>543</v>
      </c>
      <c r="E392" s="568" t="s">
        <v>3131</v>
      </c>
      <c r="F392" s="569" t="s">
        <v>3132</v>
      </c>
      <c r="G392" s="568" t="s">
        <v>3181</v>
      </c>
      <c r="H392" s="568" t="s">
        <v>3182</v>
      </c>
      <c r="I392" s="570">
        <v>61.23</v>
      </c>
      <c r="J392" s="570">
        <v>1</v>
      </c>
      <c r="K392" s="571">
        <v>61.23</v>
      </c>
    </row>
    <row r="393" spans="1:11" ht="14.4" customHeight="1" x14ac:dyDescent="0.3">
      <c r="A393" s="566" t="s">
        <v>522</v>
      </c>
      <c r="B393" s="567" t="s">
        <v>524</v>
      </c>
      <c r="C393" s="568" t="s">
        <v>542</v>
      </c>
      <c r="D393" s="569" t="s">
        <v>543</v>
      </c>
      <c r="E393" s="568" t="s">
        <v>3131</v>
      </c>
      <c r="F393" s="569" t="s">
        <v>3132</v>
      </c>
      <c r="G393" s="568" t="s">
        <v>3187</v>
      </c>
      <c r="H393" s="568" t="s">
        <v>3188</v>
      </c>
      <c r="I393" s="570">
        <v>1.5414285714285714</v>
      </c>
      <c r="J393" s="570">
        <v>1250</v>
      </c>
      <c r="K393" s="571">
        <v>1918.5</v>
      </c>
    </row>
    <row r="394" spans="1:11" ht="14.4" customHeight="1" x14ac:dyDescent="0.3">
      <c r="A394" s="566" t="s">
        <v>522</v>
      </c>
      <c r="B394" s="567" t="s">
        <v>524</v>
      </c>
      <c r="C394" s="568" t="s">
        <v>542</v>
      </c>
      <c r="D394" s="569" t="s">
        <v>543</v>
      </c>
      <c r="E394" s="568" t="s">
        <v>3131</v>
      </c>
      <c r="F394" s="569" t="s">
        <v>3132</v>
      </c>
      <c r="G394" s="568" t="s">
        <v>3193</v>
      </c>
      <c r="H394" s="568" t="s">
        <v>3194</v>
      </c>
      <c r="I394" s="570">
        <v>3.13</v>
      </c>
      <c r="J394" s="570">
        <v>400</v>
      </c>
      <c r="K394" s="571">
        <v>1252</v>
      </c>
    </row>
    <row r="395" spans="1:11" ht="14.4" customHeight="1" x14ac:dyDescent="0.3">
      <c r="A395" s="566" t="s">
        <v>522</v>
      </c>
      <c r="B395" s="567" t="s">
        <v>524</v>
      </c>
      <c r="C395" s="568" t="s">
        <v>542</v>
      </c>
      <c r="D395" s="569" t="s">
        <v>543</v>
      </c>
      <c r="E395" s="568" t="s">
        <v>3131</v>
      </c>
      <c r="F395" s="569" t="s">
        <v>3132</v>
      </c>
      <c r="G395" s="568" t="s">
        <v>3697</v>
      </c>
      <c r="H395" s="568" t="s">
        <v>3698</v>
      </c>
      <c r="I395" s="570">
        <v>3</v>
      </c>
      <c r="J395" s="570">
        <v>100</v>
      </c>
      <c r="K395" s="571">
        <v>300</v>
      </c>
    </row>
    <row r="396" spans="1:11" ht="14.4" customHeight="1" x14ac:dyDescent="0.3">
      <c r="A396" s="566" t="s">
        <v>522</v>
      </c>
      <c r="B396" s="567" t="s">
        <v>524</v>
      </c>
      <c r="C396" s="568" t="s">
        <v>542</v>
      </c>
      <c r="D396" s="569" t="s">
        <v>543</v>
      </c>
      <c r="E396" s="568" t="s">
        <v>3131</v>
      </c>
      <c r="F396" s="569" t="s">
        <v>3132</v>
      </c>
      <c r="G396" s="568" t="s">
        <v>3209</v>
      </c>
      <c r="H396" s="568" t="s">
        <v>3210</v>
      </c>
      <c r="I396" s="570">
        <v>9.98</v>
      </c>
      <c r="J396" s="570">
        <v>40</v>
      </c>
      <c r="K396" s="571">
        <v>399.2</v>
      </c>
    </row>
    <row r="397" spans="1:11" ht="14.4" customHeight="1" x14ac:dyDescent="0.3">
      <c r="A397" s="566" t="s">
        <v>522</v>
      </c>
      <c r="B397" s="567" t="s">
        <v>524</v>
      </c>
      <c r="C397" s="568" t="s">
        <v>542</v>
      </c>
      <c r="D397" s="569" t="s">
        <v>543</v>
      </c>
      <c r="E397" s="568" t="s">
        <v>3131</v>
      </c>
      <c r="F397" s="569" t="s">
        <v>3132</v>
      </c>
      <c r="G397" s="568" t="s">
        <v>3215</v>
      </c>
      <c r="H397" s="568" t="s">
        <v>3216</v>
      </c>
      <c r="I397" s="570">
        <v>98.5</v>
      </c>
      <c r="J397" s="570">
        <v>5</v>
      </c>
      <c r="K397" s="571">
        <v>492.5</v>
      </c>
    </row>
    <row r="398" spans="1:11" ht="14.4" customHeight="1" x14ac:dyDescent="0.3">
      <c r="A398" s="566" t="s">
        <v>522</v>
      </c>
      <c r="B398" s="567" t="s">
        <v>524</v>
      </c>
      <c r="C398" s="568" t="s">
        <v>542</v>
      </c>
      <c r="D398" s="569" t="s">
        <v>543</v>
      </c>
      <c r="E398" s="568" t="s">
        <v>3131</v>
      </c>
      <c r="F398" s="569" t="s">
        <v>3132</v>
      </c>
      <c r="G398" s="568" t="s">
        <v>3699</v>
      </c>
      <c r="H398" s="568" t="s">
        <v>3700</v>
      </c>
      <c r="I398" s="570">
        <v>9.8227272727272723</v>
      </c>
      <c r="J398" s="570">
        <v>16000</v>
      </c>
      <c r="K398" s="571">
        <v>156183.38</v>
      </c>
    </row>
    <row r="399" spans="1:11" ht="14.4" customHeight="1" x14ac:dyDescent="0.3">
      <c r="A399" s="566" t="s">
        <v>522</v>
      </c>
      <c r="B399" s="567" t="s">
        <v>524</v>
      </c>
      <c r="C399" s="568" t="s">
        <v>542</v>
      </c>
      <c r="D399" s="569" t="s">
        <v>543</v>
      </c>
      <c r="E399" s="568" t="s">
        <v>3131</v>
      </c>
      <c r="F399" s="569" t="s">
        <v>3132</v>
      </c>
      <c r="G399" s="568" t="s">
        <v>3229</v>
      </c>
      <c r="H399" s="568" t="s">
        <v>3230</v>
      </c>
      <c r="I399" s="570">
        <v>2.061666666666667</v>
      </c>
      <c r="J399" s="570">
        <v>700</v>
      </c>
      <c r="K399" s="571">
        <v>1443.5</v>
      </c>
    </row>
    <row r="400" spans="1:11" ht="14.4" customHeight="1" x14ac:dyDescent="0.3">
      <c r="A400" s="566" t="s">
        <v>522</v>
      </c>
      <c r="B400" s="567" t="s">
        <v>524</v>
      </c>
      <c r="C400" s="568" t="s">
        <v>542</v>
      </c>
      <c r="D400" s="569" t="s">
        <v>543</v>
      </c>
      <c r="E400" s="568" t="s">
        <v>3131</v>
      </c>
      <c r="F400" s="569" t="s">
        <v>3132</v>
      </c>
      <c r="G400" s="568" t="s">
        <v>3231</v>
      </c>
      <c r="H400" s="568" t="s">
        <v>3232</v>
      </c>
      <c r="I400" s="570">
        <v>5.873333333333334</v>
      </c>
      <c r="J400" s="570">
        <v>550</v>
      </c>
      <c r="K400" s="571">
        <v>3230.5</v>
      </c>
    </row>
    <row r="401" spans="1:11" ht="14.4" customHeight="1" x14ac:dyDescent="0.3">
      <c r="A401" s="566" t="s">
        <v>522</v>
      </c>
      <c r="B401" s="567" t="s">
        <v>524</v>
      </c>
      <c r="C401" s="568" t="s">
        <v>542</v>
      </c>
      <c r="D401" s="569" t="s">
        <v>543</v>
      </c>
      <c r="E401" s="568" t="s">
        <v>3131</v>
      </c>
      <c r="F401" s="569" t="s">
        <v>3132</v>
      </c>
      <c r="G401" s="568" t="s">
        <v>3701</v>
      </c>
      <c r="H401" s="568" t="s">
        <v>3702</v>
      </c>
      <c r="I401" s="570">
        <v>0.32</v>
      </c>
      <c r="J401" s="570">
        <v>12000</v>
      </c>
      <c r="K401" s="571">
        <v>3864</v>
      </c>
    </row>
    <row r="402" spans="1:11" ht="14.4" customHeight="1" x14ac:dyDescent="0.3">
      <c r="A402" s="566" t="s">
        <v>522</v>
      </c>
      <c r="B402" s="567" t="s">
        <v>524</v>
      </c>
      <c r="C402" s="568" t="s">
        <v>542</v>
      </c>
      <c r="D402" s="569" t="s">
        <v>543</v>
      </c>
      <c r="E402" s="568" t="s">
        <v>3131</v>
      </c>
      <c r="F402" s="569" t="s">
        <v>3132</v>
      </c>
      <c r="G402" s="568" t="s">
        <v>3703</v>
      </c>
      <c r="H402" s="568" t="s">
        <v>3704</v>
      </c>
      <c r="I402" s="570">
        <v>138</v>
      </c>
      <c r="J402" s="570">
        <v>30</v>
      </c>
      <c r="K402" s="571">
        <v>4140</v>
      </c>
    </row>
    <row r="403" spans="1:11" ht="14.4" customHeight="1" x14ac:dyDescent="0.3">
      <c r="A403" s="566" t="s">
        <v>522</v>
      </c>
      <c r="B403" s="567" t="s">
        <v>524</v>
      </c>
      <c r="C403" s="568" t="s">
        <v>542</v>
      </c>
      <c r="D403" s="569" t="s">
        <v>543</v>
      </c>
      <c r="E403" s="568" t="s">
        <v>3133</v>
      </c>
      <c r="F403" s="569" t="s">
        <v>3134</v>
      </c>
      <c r="G403" s="568" t="s">
        <v>3705</v>
      </c>
      <c r="H403" s="568" t="s">
        <v>3706</v>
      </c>
      <c r="I403" s="570">
        <v>439.27</v>
      </c>
      <c r="J403" s="570">
        <v>6</v>
      </c>
      <c r="K403" s="571">
        <v>2635.59</v>
      </c>
    </row>
    <row r="404" spans="1:11" ht="14.4" customHeight="1" x14ac:dyDescent="0.3">
      <c r="A404" s="566" t="s">
        <v>522</v>
      </c>
      <c r="B404" s="567" t="s">
        <v>524</v>
      </c>
      <c r="C404" s="568" t="s">
        <v>542</v>
      </c>
      <c r="D404" s="569" t="s">
        <v>543</v>
      </c>
      <c r="E404" s="568" t="s">
        <v>3133</v>
      </c>
      <c r="F404" s="569" t="s">
        <v>3134</v>
      </c>
      <c r="G404" s="568" t="s">
        <v>3707</v>
      </c>
      <c r="H404" s="568" t="s">
        <v>3708</v>
      </c>
      <c r="I404" s="570">
        <v>7228.4662500000004</v>
      </c>
      <c r="J404" s="570">
        <v>81</v>
      </c>
      <c r="K404" s="571">
        <v>584632.59</v>
      </c>
    </row>
    <row r="405" spans="1:11" ht="14.4" customHeight="1" x14ac:dyDescent="0.3">
      <c r="A405" s="566" t="s">
        <v>522</v>
      </c>
      <c r="B405" s="567" t="s">
        <v>524</v>
      </c>
      <c r="C405" s="568" t="s">
        <v>542</v>
      </c>
      <c r="D405" s="569" t="s">
        <v>543</v>
      </c>
      <c r="E405" s="568" t="s">
        <v>3133</v>
      </c>
      <c r="F405" s="569" t="s">
        <v>3134</v>
      </c>
      <c r="G405" s="568" t="s">
        <v>3709</v>
      </c>
      <c r="H405" s="568" t="s">
        <v>3710</v>
      </c>
      <c r="I405" s="570">
        <v>3238.98875</v>
      </c>
      <c r="J405" s="570">
        <v>83</v>
      </c>
      <c r="K405" s="571">
        <v>268573.35000000003</v>
      </c>
    </row>
    <row r="406" spans="1:11" ht="14.4" customHeight="1" x14ac:dyDescent="0.3">
      <c r="A406" s="566" t="s">
        <v>522</v>
      </c>
      <c r="B406" s="567" t="s">
        <v>524</v>
      </c>
      <c r="C406" s="568" t="s">
        <v>542</v>
      </c>
      <c r="D406" s="569" t="s">
        <v>543</v>
      </c>
      <c r="E406" s="568" t="s">
        <v>3133</v>
      </c>
      <c r="F406" s="569" t="s">
        <v>3134</v>
      </c>
      <c r="G406" s="568" t="s">
        <v>3711</v>
      </c>
      <c r="H406" s="568" t="s">
        <v>3712</v>
      </c>
      <c r="I406" s="570">
        <v>2060.9012500000003</v>
      </c>
      <c r="J406" s="570">
        <v>175</v>
      </c>
      <c r="K406" s="571">
        <v>359420.82</v>
      </c>
    </row>
    <row r="407" spans="1:11" ht="14.4" customHeight="1" x14ac:dyDescent="0.3">
      <c r="A407" s="566" t="s">
        <v>522</v>
      </c>
      <c r="B407" s="567" t="s">
        <v>524</v>
      </c>
      <c r="C407" s="568" t="s">
        <v>542</v>
      </c>
      <c r="D407" s="569" t="s">
        <v>543</v>
      </c>
      <c r="E407" s="568" t="s">
        <v>3133</v>
      </c>
      <c r="F407" s="569" t="s">
        <v>3134</v>
      </c>
      <c r="G407" s="568" t="s">
        <v>3713</v>
      </c>
      <c r="H407" s="568" t="s">
        <v>3714</v>
      </c>
      <c r="I407" s="570">
        <v>1717.3987499999996</v>
      </c>
      <c r="J407" s="570">
        <v>82</v>
      </c>
      <c r="K407" s="571">
        <v>140584.54</v>
      </c>
    </row>
    <row r="408" spans="1:11" ht="14.4" customHeight="1" x14ac:dyDescent="0.3">
      <c r="A408" s="566" t="s">
        <v>522</v>
      </c>
      <c r="B408" s="567" t="s">
        <v>524</v>
      </c>
      <c r="C408" s="568" t="s">
        <v>542</v>
      </c>
      <c r="D408" s="569" t="s">
        <v>543</v>
      </c>
      <c r="E408" s="568" t="s">
        <v>3133</v>
      </c>
      <c r="F408" s="569" t="s">
        <v>3134</v>
      </c>
      <c r="G408" s="568" t="s">
        <v>3715</v>
      </c>
      <c r="H408" s="568" t="s">
        <v>3716</v>
      </c>
      <c r="I408" s="570">
        <v>3238.98875</v>
      </c>
      <c r="J408" s="570">
        <v>83</v>
      </c>
      <c r="K408" s="571">
        <v>268573.35000000003</v>
      </c>
    </row>
    <row r="409" spans="1:11" ht="14.4" customHeight="1" x14ac:dyDescent="0.3">
      <c r="A409" s="566" t="s">
        <v>522</v>
      </c>
      <c r="B409" s="567" t="s">
        <v>524</v>
      </c>
      <c r="C409" s="568" t="s">
        <v>542</v>
      </c>
      <c r="D409" s="569" t="s">
        <v>543</v>
      </c>
      <c r="E409" s="568" t="s">
        <v>3133</v>
      </c>
      <c r="F409" s="569" t="s">
        <v>3134</v>
      </c>
      <c r="G409" s="568" t="s">
        <v>3717</v>
      </c>
      <c r="H409" s="568" t="s">
        <v>3718</v>
      </c>
      <c r="I409" s="570">
        <v>2372.9</v>
      </c>
      <c r="J409" s="570">
        <v>81</v>
      </c>
      <c r="K409" s="571">
        <v>191918.46</v>
      </c>
    </row>
    <row r="410" spans="1:11" ht="14.4" customHeight="1" x14ac:dyDescent="0.3">
      <c r="A410" s="566" t="s">
        <v>522</v>
      </c>
      <c r="B410" s="567" t="s">
        <v>524</v>
      </c>
      <c r="C410" s="568" t="s">
        <v>542</v>
      </c>
      <c r="D410" s="569" t="s">
        <v>543</v>
      </c>
      <c r="E410" s="568" t="s">
        <v>3133</v>
      </c>
      <c r="F410" s="569" t="s">
        <v>3134</v>
      </c>
      <c r="G410" s="568" t="s">
        <v>3719</v>
      </c>
      <c r="H410" s="568" t="s">
        <v>3720</v>
      </c>
      <c r="I410" s="570">
        <v>10803</v>
      </c>
      <c r="J410" s="570">
        <v>128</v>
      </c>
      <c r="K410" s="571">
        <v>1382784.01</v>
      </c>
    </row>
    <row r="411" spans="1:11" ht="14.4" customHeight="1" x14ac:dyDescent="0.3">
      <c r="A411" s="566" t="s">
        <v>522</v>
      </c>
      <c r="B411" s="567" t="s">
        <v>524</v>
      </c>
      <c r="C411" s="568" t="s">
        <v>542</v>
      </c>
      <c r="D411" s="569" t="s">
        <v>543</v>
      </c>
      <c r="E411" s="568" t="s">
        <v>3133</v>
      </c>
      <c r="F411" s="569" t="s">
        <v>3134</v>
      </c>
      <c r="G411" s="568" t="s">
        <v>3721</v>
      </c>
      <c r="H411" s="568" t="s">
        <v>3722</v>
      </c>
      <c r="I411" s="570">
        <v>6685</v>
      </c>
      <c r="J411" s="570">
        <v>128</v>
      </c>
      <c r="K411" s="571">
        <v>855679.92</v>
      </c>
    </row>
    <row r="412" spans="1:11" ht="14.4" customHeight="1" x14ac:dyDescent="0.3">
      <c r="A412" s="566" t="s">
        <v>522</v>
      </c>
      <c r="B412" s="567" t="s">
        <v>524</v>
      </c>
      <c r="C412" s="568" t="s">
        <v>542</v>
      </c>
      <c r="D412" s="569" t="s">
        <v>543</v>
      </c>
      <c r="E412" s="568" t="s">
        <v>3133</v>
      </c>
      <c r="F412" s="569" t="s">
        <v>3134</v>
      </c>
      <c r="G412" s="568" t="s">
        <v>3723</v>
      </c>
      <c r="H412" s="568" t="s">
        <v>3724</v>
      </c>
      <c r="I412" s="570">
        <v>932.84999999999991</v>
      </c>
      <c r="J412" s="570">
        <v>19</v>
      </c>
      <c r="K412" s="571">
        <v>17702.539999999997</v>
      </c>
    </row>
    <row r="413" spans="1:11" ht="14.4" customHeight="1" x14ac:dyDescent="0.3">
      <c r="A413" s="566" t="s">
        <v>522</v>
      </c>
      <c r="B413" s="567" t="s">
        <v>524</v>
      </c>
      <c r="C413" s="568" t="s">
        <v>542</v>
      </c>
      <c r="D413" s="569" t="s">
        <v>543</v>
      </c>
      <c r="E413" s="568" t="s">
        <v>3133</v>
      </c>
      <c r="F413" s="569" t="s">
        <v>3134</v>
      </c>
      <c r="G413" s="568" t="s">
        <v>3725</v>
      </c>
      <c r="H413" s="568" t="s">
        <v>3726</v>
      </c>
      <c r="I413" s="570">
        <v>37490</v>
      </c>
      <c r="J413" s="570">
        <v>20</v>
      </c>
      <c r="K413" s="571">
        <v>749800</v>
      </c>
    </row>
    <row r="414" spans="1:11" ht="14.4" customHeight="1" x14ac:dyDescent="0.3">
      <c r="A414" s="566" t="s">
        <v>522</v>
      </c>
      <c r="B414" s="567" t="s">
        <v>524</v>
      </c>
      <c r="C414" s="568" t="s">
        <v>542</v>
      </c>
      <c r="D414" s="569" t="s">
        <v>543</v>
      </c>
      <c r="E414" s="568" t="s">
        <v>3133</v>
      </c>
      <c r="F414" s="569" t="s">
        <v>3134</v>
      </c>
      <c r="G414" s="568" t="s">
        <v>3727</v>
      </c>
      <c r="H414" s="568" t="s">
        <v>3728</v>
      </c>
      <c r="I414" s="570">
        <v>8788.9884374999965</v>
      </c>
      <c r="J414" s="570">
        <v>74</v>
      </c>
      <c r="K414" s="571">
        <v>657228.79</v>
      </c>
    </row>
    <row r="415" spans="1:11" ht="14.4" customHeight="1" x14ac:dyDescent="0.3">
      <c r="A415" s="566" t="s">
        <v>522</v>
      </c>
      <c r="B415" s="567" t="s">
        <v>524</v>
      </c>
      <c r="C415" s="568" t="s">
        <v>542</v>
      </c>
      <c r="D415" s="569" t="s">
        <v>543</v>
      </c>
      <c r="E415" s="568" t="s">
        <v>3133</v>
      </c>
      <c r="F415" s="569" t="s">
        <v>3134</v>
      </c>
      <c r="G415" s="568" t="s">
        <v>3729</v>
      </c>
      <c r="H415" s="568" t="s">
        <v>3730</v>
      </c>
      <c r="I415" s="570">
        <v>16523.0825</v>
      </c>
      <c r="J415" s="570">
        <v>45</v>
      </c>
      <c r="K415" s="571">
        <v>753178.48000000021</v>
      </c>
    </row>
    <row r="416" spans="1:11" ht="14.4" customHeight="1" x14ac:dyDescent="0.3">
      <c r="A416" s="566" t="s">
        <v>522</v>
      </c>
      <c r="B416" s="567" t="s">
        <v>524</v>
      </c>
      <c r="C416" s="568" t="s">
        <v>542</v>
      </c>
      <c r="D416" s="569" t="s">
        <v>543</v>
      </c>
      <c r="E416" s="568" t="s">
        <v>3133</v>
      </c>
      <c r="F416" s="569" t="s">
        <v>3134</v>
      </c>
      <c r="G416" s="568" t="s">
        <v>3731</v>
      </c>
      <c r="H416" s="568" t="s">
        <v>3732</v>
      </c>
      <c r="I416" s="570">
        <v>1212.5843999999995</v>
      </c>
      <c r="J416" s="570">
        <v>125</v>
      </c>
      <c r="K416" s="571">
        <v>157044.62000000005</v>
      </c>
    </row>
    <row r="417" spans="1:11" ht="14.4" customHeight="1" x14ac:dyDescent="0.3">
      <c r="A417" s="566" t="s">
        <v>522</v>
      </c>
      <c r="B417" s="567" t="s">
        <v>524</v>
      </c>
      <c r="C417" s="568" t="s">
        <v>542</v>
      </c>
      <c r="D417" s="569" t="s">
        <v>543</v>
      </c>
      <c r="E417" s="568" t="s">
        <v>3133</v>
      </c>
      <c r="F417" s="569" t="s">
        <v>3134</v>
      </c>
      <c r="G417" s="568" t="s">
        <v>3493</v>
      </c>
      <c r="H417" s="568" t="s">
        <v>3494</v>
      </c>
      <c r="I417" s="570">
        <v>659.226</v>
      </c>
      <c r="J417" s="570">
        <v>50</v>
      </c>
      <c r="K417" s="571">
        <v>32961.199999999997</v>
      </c>
    </row>
    <row r="418" spans="1:11" ht="14.4" customHeight="1" x14ac:dyDescent="0.3">
      <c r="A418" s="566" t="s">
        <v>522</v>
      </c>
      <c r="B418" s="567" t="s">
        <v>524</v>
      </c>
      <c r="C418" s="568" t="s">
        <v>542</v>
      </c>
      <c r="D418" s="569" t="s">
        <v>543</v>
      </c>
      <c r="E418" s="568" t="s">
        <v>3133</v>
      </c>
      <c r="F418" s="569" t="s">
        <v>3134</v>
      </c>
      <c r="G418" s="568" t="s">
        <v>3733</v>
      </c>
      <c r="H418" s="568" t="s">
        <v>3734</v>
      </c>
      <c r="I418" s="570">
        <v>111.32000000000001</v>
      </c>
      <c r="J418" s="570">
        <v>370</v>
      </c>
      <c r="K418" s="571">
        <v>41563.5</v>
      </c>
    </row>
    <row r="419" spans="1:11" ht="14.4" customHeight="1" x14ac:dyDescent="0.3">
      <c r="A419" s="566" t="s">
        <v>522</v>
      </c>
      <c r="B419" s="567" t="s">
        <v>524</v>
      </c>
      <c r="C419" s="568" t="s">
        <v>542</v>
      </c>
      <c r="D419" s="569" t="s">
        <v>543</v>
      </c>
      <c r="E419" s="568" t="s">
        <v>3133</v>
      </c>
      <c r="F419" s="569" t="s">
        <v>3134</v>
      </c>
      <c r="G419" s="568" t="s">
        <v>3497</v>
      </c>
      <c r="H419" s="568" t="s">
        <v>3498</v>
      </c>
      <c r="I419" s="570">
        <v>25.742000000000001</v>
      </c>
      <c r="J419" s="570">
        <v>240</v>
      </c>
      <c r="K419" s="571">
        <v>6240.6</v>
      </c>
    </row>
    <row r="420" spans="1:11" ht="14.4" customHeight="1" x14ac:dyDescent="0.3">
      <c r="A420" s="566" t="s">
        <v>522</v>
      </c>
      <c r="B420" s="567" t="s">
        <v>524</v>
      </c>
      <c r="C420" s="568" t="s">
        <v>542</v>
      </c>
      <c r="D420" s="569" t="s">
        <v>543</v>
      </c>
      <c r="E420" s="568" t="s">
        <v>3133</v>
      </c>
      <c r="F420" s="569" t="s">
        <v>3134</v>
      </c>
      <c r="G420" s="568" t="s">
        <v>3735</v>
      </c>
      <c r="H420" s="568" t="s">
        <v>3736</v>
      </c>
      <c r="I420" s="570">
        <v>17.935000000000002</v>
      </c>
      <c r="J420" s="570">
        <v>24</v>
      </c>
      <c r="K420" s="571">
        <v>316.27</v>
      </c>
    </row>
    <row r="421" spans="1:11" ht="14.4" customHeight="1" x14ac:dyDescent="0.3">
      <c r="A421" s="566" t="s">
        <v>522</v>
      </c>
      <c r="B421" s="567" t="s">
        <v>524</v>
      </c>
      <c r="C421" s="568" t="s">
        <v>542</v>
      </c>
      <c r="D421" s="569" t="s">
        <v>543</v>
      </c>
      <c r="E421" s="568" t="s">
        <v>3133</v>
      </c>
      <c r="F421" s="569" t="s">
        <v>3134</v>
      </c>
      <c r="G421" s="568" t="s">
        <v>3257</v>
      </c>
      <c r="H421" s="568" t="s">
        <v>3258</v>
      </c>
      <c r="I421" s="570">
        <v>3.51</v>
      </c>
      <c r="J421" s="570">
        <v>30</v>
      </c>
      <c r="K421" s="571">
        <v>105.30000000000001</v>
      </c>
    </row>
    <row r="422" spans="1:11" ht="14.4" customHeight="1" x14ac:dyDescent="0.3">
      <c r="A422" s="566" t="s">
        <v>522</v>
      </c>
      <c r="B422" s="567" t="s">
        <v>524</v>
      </c>
      <c r="C422" s="568" t="s">
        <v>542</v>
      </c>
      <c r="D422" s="569" t="s">
        <v>543</v>
      </c>
      <c r="E422" s="568" t="s">
        <v>3133</v>
      </c>
      <c r="F422" s="569" t="s">
        <v>3134</v>
      </c>
      <c r="G422" s="568" t="s">
        <v>3259</v>
      </c>
      <c r="H422" s="568" t="s">
        <v>3260</v>
      </c>
      <c r="I422" s="570">
        <v>10.984545454545456</v>
      </c>
      <c r="J422" s="570">
        <v>850</v>
      </c>
      <c r="K422" s="571">
        <v>9298.5</v>
      </c>
    </row>
    <row r="423" spans="1:11" ht="14.4" customHeight="1" x14ac:dyDescent="0.3">
      <c r="A423" s="566" t="s">
        <v>522</v>
      </c>
      <c r="B423" s="567" t="s">
        <v>524</v>
      </c>
      <c r="C423" s="568" t="s">
        <v>542</v>
      </c>
      <c r="D423" s="569" t="s">
        <v>543</v>
      </c>
      <c r="E423" s="568" t="s">
        <v>3133</v>
      </c>
      <c r="F423" s="569" t="s">
        <v>3134</v>
      </c>
      <c r="G423" s="568" t="s">
        <v>3737</v>
      </c>
      <c r="H423" s="568" t="s">
        <v>3738</v>
      </c>
      <c r="I423" s="570">
        <v>12.455</v>
      </c>
      <c r="J423" s="570">
        <v>400</v>
      </c>
      <c r="K423" s="571">
        <v>4982</v>
      </c>
    </row>
    <row r="424" spans="1:11" ht="14.4" customHeight="1" x14ac:dyDescent="0.3">
      <c r="A424" s="566" t="s">
        <v>522</v>
      </c>
      <c r="B424" s="567" t="s">
        <v>524</v>
      </c>
      <c r="C424" s="568" t="s">
        <v>542</v>
      </c>
      <c r="D424" s="569" t="s">
        <v>543</v>
      </c>
      <c r="E424" s="568" t="s">
        <v>3133</v>
      </c>
      <c r="F424" s="569" t="s">
        <v>3134</v>
      </c>
      <c r="G424" s="568" t="s">
        <v>3263</v>
      </c>
      <c r="H424" s="568" t="s">
        <v>3264</v>
      </c>
      <c r="I424" s="570">
        <v>0.92142857142857137</v>
      </c>
      <c r="J424" s="570">
        <v>2100</v>
      </c>
      <c r="K424" s="571">
        <v>1935</v>
      </c>
    </row>
    <row r="425" spans="1:11" ht="14.4" customHeight="1" x14ac:dyDescent="0.3">
      <c r="A425" s="566" t="s">
        <v>522</v>
      </c>
      <c r="B425" s="567" t="s">
        <v>524</v>
      </c>
      <c r="C425" s="568" t="s">
        <v>542</v>
      </c>
      <c r="D425" s="569" t="s">
        <v>543</v>
      </c>
      <c r="E425" s="568" t="s">
        <v>3133</v>
      </c>
      <c r="F425" s="569" t="s">
        <v>3134</v>
      </c>
      <c r="G425" s="568" t="s">
        <v>3265</v>
      </c>
      <c r="H425" s="568" t="s">
        <v>3266</v>
      </c>
      <c r="I425" s="570">
        <v>1.4216666666666666</v>
      </c>
      <c r="J425" s="570">
        <v>1600</v>
      </c>
      <c r="K425" s="571">
        <v>2270</v>
      </c>
    </row>
    <row r="426" spans="1:11" ht="14.4" customHeight="1" x14ac:dyDescent="0.3">
      <c r="A426" s="566" t="s">
        <v>522</v>
      </c>
      <c r="B426" s="567" t="s">
        <v>524</v>
      </c>
      <c r="C426" s="568" t="s">
        <v>542</v>
      </c>
      <c r="D426" s="569" t="s">
        <v>543</v>
      </c>
      <c r="E426" s="568" t="s">
        <v>3133</v>
      </c>
      <c r="F426" s="569" t="s">
        <v>3134</v>
      </c>
      <c r="G426" s="568" t="s">
        <v>3267</v>
      </c>
      <c r="H426" s="568" t="s">
        <v>3268</v>
      </c>
      <c r="I426" s="570">
        <v>0.41499999999999998</v>
      </c>
      <c r="J426" s="570">
        <v>2800</v>
      </c>
      <c r="K426" s="571">
        <v>1149</v>
      </c>
    </row>
    <row r="427" spans="1:11" ht="14.4" customHeight="1" x14ac:dyDescent="0.3">
      <c r="A427" s="566" t="s">
        <v>522</v>
      </c>
      <c r="B427" s="567" t="s">
        <v>524</v>
      </c>
      <c r="C427" s="568" t="s">
        <v>542</v>
      </c>
      <c r="D427" s="569" t="s">
        <v>543</v>
      </c>
      <c r="E427" s="568" t="s">
        <v>3133</v>
      </c>
      <c r="F427" s="569" t="s">
        <v>3134</v>
      </c>
      <c r="G427" s="568" t="s">
        <v>3269</v>
      </c>
      <c r="H427" s="568" t="s">
        <v>3270</v>
      </c>
      <c r="I427" s="570">
        <v>0.57999999999999996</v>
      </c>
      <c r="J427" s="570">
        <v>200</v>
      </c>
      <c r="K427" s="571">
        <v>116</v>
      </c>
    </row>
    <row r="428" spans="1:11" ht="14.4" customHeight="1" x14ac:dyDescent="0.3">
      <c r="A428" s="566" t="s">
        <v>522</v>
      </c>
      <c r="B428" s="567" t="s">
        <v>524</v>
      </c>
      <c r="C428" s="568" t="s">
        <v>542</v>
      </c>
      <c r="D428" s="569" t="s">
        <v>543</v>
      </c>
      <c r="E428" s="568" t="s">
        <v>3133</v>
      </c>
      <c r="F428" s="569" t="s">
        <v>3134</v>
      </c>
      <c r="G428" s="568" t="s">
        <v>3739</v>
      </c>
      <c r="H428" s="568" t="s">
        <v>3740</v>
      </c>
      <c r="I428" s="570">
        <v>28.193999999999999</v>
      </c>
      <c r="J428" s="570">
        <v>10</v>
      </c>
      <c r="K428" s="571">
        <v>281.94</v>
      </c>
    </row>
    <row r="429" spans="1:11" ht="14.4" customHeight="1" x14ac:dyDescent="0.3">
      <c r="A429" s="566" t="s">
        <v>522</v>
      </c>
      <c r="B429" s="567" t="s">
        <v>524</v>
      </c>
      <c r="C429" s="568" t="s">
        <v>542</v>
      </c>
      <c r="D429" s="569" t="s">
        <v>543</v>
      </c>
      <c r="E429" s="568" t="s">
        <v>3133</v>
      </c>
      <c r="F429" s="569" t="s">
        <v>3134</v>
      </c>
      <c r="G429" s="568" t="s">
        <v>3271</v>
      </c>
      <c r="H429" s="568" t="s">
        <v>3272</v>
      </c>
      <c r="I429" s="570">
        <v>3.0449999999999999</v>
      </c>
      <c r="J429" s="570">
        <v>100</v>
      </c>
      <c r="K429" s="571">
        <v>304.5</v>
      </c>
    </row>
    <row r="430" spans="1:11" ht="14.4" customHeight="1" x14ac:dyDescent="0.3">
      <c r="A430" s="566" t="s">
        <v>522</v>
      </c>
      <c r="B430" s="567" t="s">
        <v>524</v>
      </c>
      <c r="C430" s="568" t="s">
        <v>542</v>
      </c>
      <c r="D430" s="569" t="s">
        <v>543</v>
      </c>
      <c r="E430" s="568" t="s">
        <v>3133</v>
      </c>
      <c r="F430" s="569" t="s">
        <v>3134</v>
      </c>
      <c r="G430" s="568" t="s">
        <v>3741</v>
      </c>
      <c r="H430" s="568" t="s">
        <v>3742</v>
      </c>
      <c r="I430" s="570">
        <v>918.39</v>
      </c>
      <c r="J430" s="570">
        <v>1</v>
      </c>
      <c r="K430" s="571">
        <v>918.39</v>
      </c>
    </row>
    <row r="431" spans="1:11" ht="14.4" customHeight="1" x14ac:dyDescent="0.3">
      <c r="A431" s="566" t="s">
        <v>522</v>
      </c>
      <c r="B431" s="567" t="s">
        <v>524</v>
      </c>
      <c r="C431" s="568" t="s">
        <v>542</v>
      </c>
      <c r="D431" s="569" t="s">
        <v>543</v>
      </c>
      <c r="E431" s="568" t="s">
        <v>3133</v>
      </c>
      <c r="F431" s="569" t="s">
        <v>3134</v>
      </c>
      <c r="G431" s="568" t="s">
        <v>3743</v>
      </c>
      <c r="H431" s="568" t="s">
        <v>3744</v>
      </c>
      <c r="I431" s="570">
        <v>36.22428571428572</v>
      </c>
      <c r="J431" s="570">
        <v>350</v>
      </c>
      <c r="K431" s="571">
        <v>8170.7300000000005</v>
      </c>
    </row>
    <row r="432" spans="1:11" ht="14.4" customHeight="1" x14ac:dyDescent="0.3">
      <c r="A432" s="566" t="s">
        <v>522</v>
      </c>
      <c r="B432" s="567" t="s">
        <v>524</v>
      </c>
      <c r="C432" s="568" t="s">
        <v>542</v>
      </c>
      <c r="D432" s="569" t="s">
        <v>543</v>
      </c>
      <c r="E432" s="568" t="s">
        <v>3133</v>
      </c>
      <c r="F432" s="569" t="s">
        <v>3134</v>
      </c>
      <c r="G432" s="568" t="s">
        <v>3745</v>
      </c>
      <c r="H432" s="568" t="s">
        <v>3746</v>
      </c>
      <c r="I432" s="570">
        <v>967.75800000000004</v>
      </c>
      <c r="J432" s="570">
        <v>50</v>
      </c>
      <c r="K432" s="571">
        <v>48387.9</v>
      </c>
    </row>
    <row r="433" spans="1:11" ht="14.4" customHeight="1" x14ac:dyDescent="0.3">
      <c r="A433" s="566" t="s">
        <v>522</v>
      </c>
      <c r="B433" s="567" t="s">
        <v>524</v>
      </c>
      <c r="C433" s="568" t="s">
        <v>542</v>
      </c>
      <c r="D433" s="569" t="s">
        <v>543</v>
      </c>
      <c r="E433" s="568" t="s">
        <v>3133</v>
      </c>
      <c r="F433" s="569" t="s">
        <v>3134</v>
      </c>
      <c r="G433" s="568" t="s">
        <v>3747</v>
      </c>
      <c r="H433" s="568" t="s">
        <v>3748</v>
      </c>
      <c r="I433" s="570">
        <v>972.83999999999992</v>
      </c>
      <c r="J433" s="570">
        <v>90</v>
      </c>
      <c r="K433" s="571">
        <v>87216.8</v>
      </c>
    </row>
    <row r="434" spans="1:11" ht="14.4" customHeight="1" x14ac:dyDescent="0.3">
      <c r="A434" s="566" t="s">
        <v>522</v>
      </c>
      <c r="B434" s="567" t="s">
        <v>524</v>
      </c>
      <c r="C434" s="568" t="s">
        <v>542</v>
      </c>
      <c r="D434" s="569" t="s">
        <v>543</v>
      </c>
      <c r="E434" s="568" t="s">
        <v>3133</v>
      </c>
      <c r="F434" s="569" t="s">
        <v>3134</v>
      </c>
      <c r="G434" s="568" t="s">
        <v>3749</v>
      </c>
      <c r="H434" s="568" t="s">
        <v>3750</v>
      </c>
      <c r="I434" s="570">
        <v>965.78166666666664</v>
      </c>
      <c r="J434" s="570">
        <v>110</v>
      </c>
      <c r="K434" s="571">
        <v>106334.8</v>
      </c>
    </row>
    <row r="435" spans="1:11" ht="14.4" customHeight="1" x14ac:dyDescent="0.3">
      <c r="A435" s="566" t="s">
        <v>522</v>
      </c>
      <c r="B435" s="567" t="s">
        <v>524</v>
      </c>
      <c r="C435" s="568" t="s">
        <v>542</v>
      </c>
      <c r="D435" s="569" t="s">
        <v>543</v>
      </c>
      <c r="E435" s="568" t="s">
        <v>3133</v>
      </c>
      <c r="F435" s="569" t="s">
        <v>3134</v>
      </c>
      <c r="G435" s="568" t="s">
        <v>3751</v>
      </c>
      <c r="H435" s="568" t="s">
        <v>3752</v>
      </c>
      <c r="I435" s="570">
        <v>52.385714285714286</v>
      </c>
      <c r="J435" s="570">
        <v>570</v>
      </c>
      <c r="K435" s="571">
        <v>30071.02</v>
      </c>
    </row>
    <row r="436" spans="1:11" ht="14.4" customHeight="1" x14ac:dyDescent="0.3">
      <c r="A436" s="566" t="s">
        <v>522</v>
      </c>
      <c r="B436" s="567" t="s">
        <v>524</v>
      </c>
      <c r="C436" s="568" t="s">
        <v>542</v>
      </c>
      <c r="D436" s="569" t="s">
        <v>543</v>
      </c>
      <c r="E436" s="568" t="s">
        <v>3133</v>
      </c>
      <c r="F436" s="569" t="s">
        <v>3134</v>
      </c>
      <c r="G436" s="568" t="s">
        <v>3753</v>
      </c>
      <c r="H436" s="568" t="s">
        <v>3754</v>
      </c>
      <c r="I436" s="570">
        <v>232.32249999999999</v>
      </c>
      <c r="J436" s="570">
        <v>40</v>
      </c>
      <c r="K436" s="571">
        <v>9292.9</v>
      </c>
    </row>
    <row r="437" spans="1:11" ht="14.4" customHeight="1" x14ac:dyDescent="0.3">
      <c r="A437" s="566" t="s">
        <v>522</v>
      </c>
      <c r="B437" s="567" t="s">
        <v>524</v>
      </c>
      <c r="C437" s="568" t="s">
        <v>542</v>
      </c>
      <c r="D437" s="569" t="s">
        <v>543</v>
      </c>
      <c r="E437" s="568" t="s">
        <v>3133</v>
      </c>
      <c r="F437" s="569" t="s">
        <v>3134</v>
      </c>
      <c r="G437" s="568" t="s">
        <v>3509</v>
      </c>
      <c r="H437" s="568" t="s">
        <v>3510</v>
      </c>
      <c r="I437" s="570">
        <v>79.201428571428565</v>
      </c>
      <c r="J437" s="570">
        <v>500</v>
      </c>
      <c r="K437" s="571">
        <v>39523.800000000003</v>
      </c>
    </row>
    <row r="438" spans="1:11" ht="14.4" customHeight="1" x14ac:dyDescent="0.3">
      <c r="A438" s="566" t="s">
        <v>522</v>
      </c>
      <c r="B438" s="567" t="s">
        <v>524</v>
      </c>
      <c r="C438" s="568" t="s">
        <v>542</v>
      </c>
      <c r="D438" s="569" t="s">
        <v>543</v>
      </c>
      <c r="E438" s="568" t="s">
        <v>3133</v>
      </c>
      <c r="F438" s="569" t="s">
        <v>3134</v>
      </c>
      <c r="G438" s="568" t="s">
        <v>3755</v>
      </c>
      <c r="H438" s="568" t="s">
        <v>3756</v>
      </c>
      <c r="I438" s="570">
        <v>126.24</v>
      </c>
      <c r="J438" s="570">
        <v>1395</v>
      </c>
      <c r="K438" s="571">
        <v>176109.45</v>
      </c>
    </row>
    <row r="439" spans="1:11" ht="14.4" customHeight="1" x14ac:dyDescent="0.3">
      <c r="A439" s="566" t="s">
        <v>522</v>
      </c>
      <c r="B439" s="567" t="s">
        <v>524</v>
      </c>
      <c r="C439" s="568" t="s">
        <v>542</v>
      </c>
      <c r="D439" s="569" t="s">
        <v>543</v>
      </c>
      <c r="E439" s="568" t="s">
        <v>3133</v>
      </c>
      <c r="F439" s="569" t="s">
        <v>3134</v>
      </c>
      <c r="G439" s="568" t="s">
        <v>3757</v>
      </c>
      <c r="H439" s="568" t="s">
        <v>3758</v>
      </c>
      <c r="I439" s="570">
        <v>192.93714285714285</v>
      </c>
      <c r="J439" s="570">
        <v>504</v>
      </c>
      <c r="K439" s="571">
        <v>96519.489999999991</v>
      </c>
    </row>
    <row r="440" spans="1:11" ht="14.4" customHeight="1" x14ac:dyDescent="0.3">
      <c r="A440" s="566" t="s">
        <v>522</v>
      </c>
      <c r="B440" s="567" t="s">
        <v>524</v>
      </c>
      <c r="C440" s="568" t="s">
        <v>542</v>
      </c>
      <c r="D440" s="569" t="s">
        <v>543</v>
      </c>
      <c r="E440" s="568" t="s">
        <v>3133</v>
      </c>
      <c r="F440" s="569" t="s">
        <v>3134</v>
      </c>
      <c r="G440" s="568" t="s">
        <v>3519</v>
      </c>
      <c r="H440" s="568" t="s">
        <v>3520</v>
      </c>
      <c r="I440" s="570">
        <v>60.596666666666664</v>
      </c>
      <c r="J440" s="570">
        <v>260</v>
      </c>
      <c r="K440" s="571">
        <v>15886.989999999998</v>
      </c>
    </row>
    <row r="441" spans="1:11" ht="14.4" customHeight="1" x14ac:dyDescent="0.3">
      <c r="A441" s="566" t="s">
        <v>522</v>
      </c>
      <c r="B441" s="567" t="s">
        <v>524</v>
      </c>
      <c r="C441" s="568" t="s">
        <v>542</v>
      </c>
      <c r="D441" s="569" t="s">
        <v>543</v>
      </c>
      <c r="E441" s="568" t="s">
        <v>3133</v>
      </c>
      <c r="F441" s="569" t="s">
        <v>3134</v>
      </c>
      <c r="G441" s="568" t="s">
        <v>3759</v>
      </c>
      <c r="H441" s="568" t="s">
        <v>3760</v>
      </c>
      <c r="I441" s="570">
        <v>45.126666666666665</v>
      </c>
      <c r="J441" s="570">
        <v>120</v>
      </c>
      <c r="K441" s="571">
        <v>5416.0800000000008</v>
      </c>
    </row>
    <row r="442" spans="1:11" ht="14.4" customHeight="1" x14ac:dyDescent="0.3">
      <c r="A442" s="566" t="s">
        <v>522</v>
      </c>
      <c r="B442" s="567" t="s">
        <v>524</v>
      </c>
      <c r="C442" s="568" t="s">
        <v>542</v>
      </c>
      <c r="D442" s="569" t="s">
        <v>543</v>
      </c>
      <c r="E442" s="568" t="s">
        <v>3133</v>
      </c>
      <c r="F442" s="569" t="s">
        <v>3134</v>
      </c>
      <c r="G442" s="568" t="s">
        <v>3761</v>
      </c>
      <c r="H442" s="568" t="s">
        <v>3762</v>
      </c>
      <c r="I442" s="570">
        <v>45.125714285714288</v>
      </c>
      <c r="J442" s="570">
        <v>260</v>
      </c>
      <c r="K442" s="571">
        <v>11734.72</v>
      </c>
    </row>
    <row r="443" spans="1:11" ht="14.4" customHeight="1" x14ac:dyDescent="0.3">
      <c r="A443" s="566" t="s">
        <v>522</v>
      </c>
      <c r="B443" s="567" t="s">
        <v>524</v>
      </c>
      <c r="C443" s="568" t="s">
        <v>542</v>
      </c>
      <c r="D443" s="569" t="s">
        <v>543</v>
      </c>
      <c r="E443" s="568" t="s">
        <v>3133</v>
      </c>
      <c r="F443" s="569" t="s">
        <v>3134</v>
      </c>
      <c r="G443" s="568" t="s">
        <v>3763</v>
      </c>
      <c r="H443" s="568" t="s">
        <v>3764</v>
      </c>
      <c r="I443" s="570">
        <v>75.873999999999995</v>
      </c>
      <c r="J443" s="570">
        <v>50</v>
      </c>
      <c r="K443" s="571">
        <v>3793.61</v>
      </c>
    </row>
    <row r="444" spans="1:11" ht="14.4" customHeight="1" x14ac:dyDescent="0.3">
      <c r="A444" s="566" t="s">
        <v>522</v>
      </c>
      <c r="B444" s="567" t="s">
        <v>524</v>
      </c>
      <c r="C444" s="568" t="s">
        <v>542</v>
      </c>
      <c r="D444" s="569" t="s">
        <v>543</v>
      </c>
      <c r="E444" s="568" t="s">
        <v>3133</v>
      </c>
      <c r="F444" s="569" t="s">
        <v>3134</v>
      </c>
      <c r="G444" s="568" t="s">
        <v>3765</v>
      </c>
      <c r="H444" s="568" t="s">
        <v>3766</v>
      </c>
      <c r="I444" s="570">
        <v>811.91</v>
      </c>
      <c r="J444" s="570">
        <v>10</v>
      </c>
      <c r="K444" s="571">
        <v>8119.1</v>
      </c>
    </row>
    <row r="445" spans="1:11" ht="14.4" customHeight="1" x14ac:dyDescent="0.3">
      <c r="A445" s="566" t="s">
        <v>522</v>
      </c>
      <c r="B445" s="567" t="s">
        <v>524</v>
      </c>
      <c r="C445" s="568" t="s">
        <v>542</v>
      </c>
      <c r="D445" s="569" t="s">
        <v>543</v>
      </c>
      <c r="E445" s="568" t="s">
        <v>3133</v>
      </c>
      <c r="F445" s="569" t="s">
        <v>3134</v>
      </c>
      <c r="G445" s="568" t="s">
        <v>3767</v>
      </c>
      <c r="H445" s="568" t="s">
        <v>3768</v>
      </c>
      <c r="I445" s="570">
        <v>199</v>
      </c>
      <c r="J445" s="570">
        <v>20</v>
      </c>
      <c r="K445" s="571">
        <v>3980</v>
      </c>
    </row>
    <row r="446" spans="1:11" ht="14.4" customHeight="1" x14ac:dyDescent="0.3">
      <c r="A446" s="566" t="s">
        <v>522</v>
      </c>
      <c r="B446" s="567" t="s">
        <v>524</v>
      </c>
      <c r="C446" s="568" t="s">
        <v>542</v>
      </c>
      <c r="D446" s="569" t="s">
        <v>543</v>
      </c>
      <c r="E446" s="568" t="s">
        <v>3133</v>
      </c>
      <c r="F446" s="569" t="s">
        <v>3134</v>
      </c>
      <c r="G446" s="568" t="s">
        <v>3521</v>
      </c>
      <c r="H446" s="568" t="s">
        <v>3522</v>
      </c>
      <c r="I446" s="570">
        <v>2.7014285714285715</v>
      </c>
      <c r="J446" s="570">
        <v>2400</v>
      </c>
      <c r="K446" s="571">
        <v>6541.5599999999995</v>
      </c>
    </row>
    <row r="447" spans="1:11" ht="14.4" customHeight="1" x14ac:dyDescent="0.3">
      <c r="A447" s="566" t="s">
        <v>522</v>
      </c>
      <c r="B447" s="567" t="s">
        <v>524</v>
      </c>
      <c r="C447" s="568" t="s">
        <v>542</v>
      </c>
      <c r="D447" s="569" t="s">
        <v>543</v>
      </c>
      <c r="E447" s="568" t="s">
        <v>3133</v>
      </c>
      <c r="F447" s="569" t="s">
        <v>3134</v>
      </c>
      <c r="G447" s="568" t="s">
        <v>3769</v>
      </c>
      <c r="H447" s="568" t="s">
        <v>3770</v>
      </c>
      <c r="I447" s="570">
        <v>140.12</v>
      </c>
      <c r="J447" s="570">
        <v>60</v>
      </c>
      <c r="K447" s="571">
        <v>8407.08</v>
      </c>
    </row>
    <row r="448" spans="1:11" ht="14.4" customHeight="1" x14ac:dyDescent="0.3">
      <c r="A448" s="566" t="s">
        <v>522</v>
      </c>
      <c r="B448" s="567" t="s">
        <v>524</v>
      </c>
      <c r="C448" s="568" t="s">
        <v>542</v>
      </c>
      <c r="D448" s="569" t="s">
        <v>543</v>
      </c>
      <c r="E448" s="568" t="s">
        <v>3133</v>
      </c>
      <c r="F448" s="569" t="s">
        <v>3134</v>
      </c>
      <c r="G448" s="568" t="s">
        <v>3771</v>
      </c>
      <c r="H448" s="568" t="s">
        <v>3772</v>
      </c>
      <c r="I448" s="570">
        <v>970.72249999999997</v>
      </c>
      <c r="J448" s="570">
        <v>50</v>
      </c>
      <c r="K448" s="571">
        <v>48387.9</v>
      </c>
    </row>
    <row r="449" spans="1:11" ht="14.4" customHeight="1" x14ac:dyDescent="0.3">
      <c r="A449" s="566" t="s">
        <v>522</v>
      </c>
      <c r="B449" s="567" t="s">
        <v>524</v>
      </c>
      <c r="C449" s="568" t="s">
        <v>542</v>
      </c>
      <c r="D449" s="569" t="s">
        <v>543</v>
      </c>
      <c r="E449" s="568" t="s">
        <v>3133</v>
      </c>
      <c r="F449" s="569" t="s">
        <v>3134</v>
      </c>
      <c r="G449" s="568" t="s">
        <v>3773</v>
      </c>
      <c r="H449" s="568" t="s">
        <v>3774</v>
      </c>
      <c r="I449" s="570">
        <v>811.91</v>
      </c>
      <c r="J449" s="570">
        <v>20</v>
      </c>
      <c r="K449" s="571">
        <v>16238.2</v>
      </c>
    </row>
    <row r="450" spans="1:11" ht="14.4" customHeight="1" x14ac:dyDescent="0.3">
      <c r="A450" s="566" t="s">
        <v>522</v>
      </c>
      <c r="B450" s="567" t="s">
        <v>524</v>
      </c>
      <c r="C450" s="568" t="s">
        <v>542</v>
      </c>
      <c r="D450" s="569" t="s">
        <v>543</v>
      </c>
      <c r="E450" s="568" t="s">
        <v>3133</v>
      </c>
      <c r="F450" s="569" t="s">
        <v>3134</v>
      </c>
      <c r="G450" s="568" t="s">
        <v>3775</v>
      </c>
      <c r="H450" s="568" t="s">
        <v>3776</v>
      </c>
      <c r="I450" s="570">
        <v>156.19999999999999</v>
      </c>
      <c r="J450" s="570">
        <v>200</v>
      </c>
      <c r="K450" s="571">
        <v>31240</v>
      </c>
    </row>
    <row r="451" spans="1:11" ht="14.4" customHeight="1" x14ac:dyDescent="0.3">
      <c r="A451" s="566" t="s">
        <v>522</v>
      </c>
      <c r="B451" s="567" t="s">
        <v>524</v>
      </c>
      <c r="C451" s="568" t="s">
        <v>542</v>
      </c>
      <c r="D451" s="569" t="s">
        <v>543</v>
      </c>
      <c r="E451" s="568" t="s">
        <v>3133</v>
      </c>
      <c r="F451" s="569" t="s">
        <v>3134</v>
      </c>
      <c r="G451" s="568" t="s">
        <v>3527</v>
      </c>
      <c r="H451" s="568" t="s">
        <v>3528</v>
      </c>
      <c r="I451" s="570">
        <v>112.94666666666666</v>
      </c>
      <c r="J451" s="570">
        <v>287</v>
      </c>
      <c r="K451" s="571">
        <v>32810.43</v>
      </c>
    </row>
    <row r="452" spans="1:11" ht="14.4" customHeight="1" x14ac:dyDescent="0.3">
      <c r="A452" s="566" t="s">
        <v>522</v>
      </c>
      <c r="B452" s="567" t="s">
        <v>524</v>
      </c>
      <c r="C452" s="568" t="s">
        <v>542</v>
      </c>
      <c r="D452" s="569" t="s">
        <v>543</v>
      </c>
      <c r="E452" s="568" t="s">
        <v>3133</v>
      </c>
      <c r="F452" s="569" t="s">
        <v>3134</v>
      </c>
      <c r="G452" s="568" t="s">
        <v>3285</v>
      </c>
      <c r="H452" s="568" t="s">
        <v>3286</v>
      </c>
      <c r="I452" s="570">
        <v>8.8214285714285712</v>
      </c>
      <c r="J452" s="570">
        <v>390</v>
      </c>
      <c r="K452" s="571">
        <v>3467.04</v>
      </c>
    </row>
    <row r="453" spans="1:11" ht="14.4" customHeight="1" x14ac:dyDescent="0.3">
      <c r="A453" s="566" t="s">
        <v>522</v>
      </c>
      <c r="B453" s="567" t="s">
        <v>524</v>
      </c>
      <c r="C453" s="568" t="s">
        <v>542</v>
      </c>
      <c r="D453" s="569" t="s">
        <v>543</v>
      </c>
      <c r="E453" s="568" t="s">
        <v>3133</v>
      </c>
      <c r="F453" s="569" t="s">
        <v>3134</v>
      </c>
      <c r="G453" s="568" t="s">
        <v>3289</v>
      </c>
      <c r="H453" s="568" t="s">
        <v>3290</v>
      </c>
      <c r="I453" s="570">
        <v>25.827142857142857</v>
      </c>
      <c r="J453" s="570">
        <v>480</v>
      </c>
      <c r="K453" s="571">
        <v>12486.2</v>
      </c>
    </row>
    <row r="454" spans="1:11" ht="14.4" customHeight="1" x14ac:dyDescent="0.3">
      <c r="A454" s="566" t="s">
        <v>522</v>
      </c>
      <c r="B454" s="567" t="s">
        <v>524</v>
      </c>
      <c r="C454" s="568" t="s">
        <v>542</v>
      </c>
      <c r="D454" s="569" t="s">
        <v>543</v>
      </c>
      <c r="E454" s="568" t="s">
        <v>3133</v>
      </c>
      <c r="F454" s="569" t="s">
        <v>3134</v>
      </c>
      <c r="G454" s="568" t="s">
        <v>3291</v>
      </c>
      <c r="H454" s="568" t="s">
        <v>3292</v>
      </c>
      <c r="I454" s="570">
        <v>87.6</v>
      </c>
      <c r="J454" s="570">
        <v>20</v>
      </c>
      <c r="K454" s="571">
        <v>1752.1</v>
      </c>
    </row>
    <row r="455" spans="1:11" ht="14.4" customHeight="1" x14ac:dyDescent="0.3">
      <c r="A455" s="566" t="s">
        <v>522</v>
      </c>
      <c r="B455" s="567" t="s">
        <v>524</v>
      </c>
      <c r="C455" s="568" t="s">
        <v>542</v>
      </c>
      <c r="D455" s="569" t="s">
        <v>543</v>
      </c>
      <c r="E455" s="568" t="s">
        <v>3133</v>
      </c>
      <c r="F455" s="569" t="s">
        <v>3134</v>
      </c>
      <c r="G455" s="568" t="s">
        <v>3293</v>
      </c>
      <c r="H455" s="568" t="s">
        <v>3294</v>
      </c>
      <c r="I455" s="570">
        <v>25.835714285714289</v>
      </c>
      <c r="J455" s="570">
        <v>475</v>
      </c>
      <c r="K455" s="571">
        <v>12357.699999999999</v>
      </c>
    </row>
    <row r="456" spans="1:11" ht="14.4" customHeight="1" x14ac:dyDescent="0.3">
      <c r="A456" s="566" t="s">
        <v>522</v>
      </c>
      <c r="B456" s="567" t="s">
        <v>524</v>
      </c>
      <c r="C456" s="568" t="s">
        <v>542</v>
      </c>
      <c r="D456" s="569" t="s">
        <v>543</v>
      </c>
      <c r="E456" s="568" t="s">
        <v>3133</v>
      </c>
      <c r="F456" s="569" t="s">
        <v>3134</v>
      </c>
      <c r="G456" s="568" t="s">
        <v>3777</v>
      </c>
      <c r="H456" s="568" t="s">
        <v>3778</v>
      </c>
      <c r="I456" s="570">
        <v>108.9</v>
      </c>
      <c r="J456" s="570">
        <v>50</v>
      </c>
      <c r="K456" s="571">
        <v>5445</v>
      </c>
    </row>
    <row r="457" spans="1:11" ht="14.4" customHeight="1" x14ac:dyDescent="0.3">
      <c r="A457" s="566" t="s">
        <v>522</v>
      </c>
      <c r="B457" s="567" t="s">
        <v>524</v>
      </c>
      <c r="C457" s="568" t="s">
        <v>542</v>
      </c>
      <c r="D457" s="569" t="s">
        <v>543</v>
      </c>
      <c r="E457" s="568" t="s">
        <v>3133</v>
      </c>
      <c r="F457" s="569" t="s">
        <v>3134</v>
      </c>
      <c r="G457" s="568" t="s">
        <v>3297</v>
      </c>
      <c r="H457" s="568" t="s">
        <v>3298</v>
      </c>
      <c r="I457" s="570">
        <v>23.475000000000001</v>
      </c>
      <c r="J457" s="570">
        <v>60</v>
      </c>
      <c r="K457" s="571">
        <v>1408.5</v>
      </c>
    </row>
    <row r="458" spans="1:11" ht="14.4" customHeight="1" x14ac:dyDescent="0.3">
      <c r="A458" s="566" t="s">
        <v>522</v>
      </c>
      <c r="B458" s="567" t="s">
        <v>524</v>
      </c>
      <c r="C458" s="568" t="s">
        <v>542</v>
      </c>
      <c r="D458" s="569" t="s">
        <v>543</v>
      </c>
      <c r="E458" s="568" t="s">
        <v>3133</v>
      </c>
      <c r="F458" s="569" t="s">
        <v>3134</v>
      </c>
      <c r="G458" s="568" t="s">
        <v>3539</v>
      </c>
      <c r="H458" s="568" t="s">
        <v>3540</v>
      </c>
      <c r="I458" s="570">
        <v>4.2375000000000007</v>
      </c>
      <c r="J458" s="570">
        <v>100</v>
      </c>
      <c r="K458" s="571">
        <v>424.20000000000005</v>
      </c>
    </row>
    <row r="459" spans="1:11" ht="14.4" customHeight="1" x14ac:dyDescent="0.3">
      <c r="A459" s="566" t="s">
        <v>522</v>
      </c>
      <c r="B459" s="567" t="s">
        <v>524</v>
      </c>
      <c r="C459" s="568" t="s">
        <v>542</v>
      </c>
      <c r="D459" s="569" t="s">
        <v>543</v>
      </c>
      <c r="E459" s="568" t="s">
        <v>3133</v>
      </c>
      <c r="F459" s="569" t="s">
        <v>3134</v>
      </c>
      <c r="G459" s="568" t="s">
        <v>3317</v>
      </c>
      <c r="H459" s="568" t="s">
        <v>3318</v>
      </c>
      <c r="I459" s="570">
        <v>7.1574999999999998</v>
      </c>
      <c r="J459" s="570">
        <v>500</v>
      </c>
      <c r="K459" s="571">
        <v>3578.8099999999995</v>
      </c>
    </row>
    <row r="460" spans="1:11" ht="14.4" customHeight="1" x14ac:dyDescent="0.3">
      <c r="A460" s="566" t="s">
        <v>522</v>
      </c>
      <c r="B460" s="567" t="s">
        <v>524</v>
      </c>
      <c r="C460" s="568" t="s">
        <v>542</v>
      </c>
      <c r="D460" s="569" t="s">
        <v>543</v>
      </c>
      <c r="E460" s="568" t="s">
        <v>3133</v>
      </c>
      <c r="F460" s="569" t="s">
        <v>3134</v>
      </c>
      <c r="G460" s="568" t="s">
        <v>3779</v>
      </c>
      <c r="H460" s="568" t="s">
        <v>3780</v>
      </c>
      <c r="I460" s="570">
        <v>36.880000000000003</v>
      </c>
      <c r="J460" s="570">
        <v>3</v>
      </c>
      <c r="K460" s="571">
        <v>110.64000000000001</v>
      </c>
    </row>
    <row r="461" spans="1:11" ht="14.4" customHeight="1" x14ac:dyDescent="0.3">
      <c r="A461" s="566" t="s">
        <v>522</v>
      </c>
      <c r="B461" s="567" t="s">
        <v>524</v>
      </c>
      <c r="C461" s="568" t="s">
        <v>542</v>
      </c>
      <c r="D461" s="569" t="s">
        <v>543</v>
      </c>
      <c r="E461" s="568" t="s">
        <v>3133</v>
      </c>
      <c r="F461" s="569" t="s">
        <v>3134</v>
      </c>
      <c r="G461" s="568" t="s">
        <v>3319</v>
      </c>
      <c r="H461" s="568" t="s">
        <v>3320</v>
      </c>
      <c r="I461" s="570">
        <v>878.46</v>
      </c>
      <c r="J461" s="570">
        <v>70</v>
      </c>
      <c r="K461" s="571">
        <v>61492.2</v>
      </c>
    </row>
    <row r="462" spans="1:11" ht="14.4" customHeight="1" x14ac:dyDescent="0.3">
      <c r="A462" s="566" t="s">
        <v>522</v>
      </c>
      <c r="B462" s="567" t="s">
        <v>524</v>
      </c>
      <c r="C462" s="568" t="s">
        <v>542</v>
      </c>
      <c r="D462" s="569" t="s">
        <v>543</v>
      </c>
      <c r="E462" s="568" t="s">
        <v>3133</v>
      </c>
      <c r="F462" s="569" t="s">
        <v>3134</v>
      </c>
      <c r="G462" s="568" t="s">
        <v>3781</v>
      </c>
      <c r="H462" s="568" t="s">
        <v>3782</v>
      </c>
      <c r="I462" s="570">
        <v>678.77333333333331</v>
      </c>
      <c r="J462" s="570">
        <v>288</v>
      </c>
      <c r="K462" s="571">
        <v>192144.31999999998</v>
      </c>
    </row>
    <row r="463" spans="1:11" ht="14.4" customHeight="1" x14ac:dyDescent="0.3">
      <c r="A463" s="566" t="s">
        <v>522</v>
      </c>
      <c r="B463" s="567" t="s">
        <v>524</v>
      </c>
      <c r="C463" s="568" t="s">
        <v>542</v>
      </c>
      <c r="D463" s="569" t="s">
        <v>543</v>
      </c>
      <c r="E463" s="568" t="s">
        <v>3133</v>
      </c>
      <c r="F463" s="569" t="s">
        <v>3134</v>
      </c>
      <c r="G463" s="568" t="s">
        <v>3783</v>
      </c>
      <c r="H463" s="568" t="s">
        <v>3784</v>
      </c>
      <c r="I463" s="570">
        <v>149.56285714285715</v>
      </c>
      <c r="J463" s="570">
        <v>216</v>
      </c>
      <c r="K463" s="571">
        <v>32305.629999999997</v>
      </c>
    </row>
    <row r="464" spans="1:11" ht="14.4" customHeight="1" x14ac:dyDescent="0.3">
      <c r="A464" s="566" t="s">
        <v>522</v>
      </c>
      <c r="B464" s="567" t="s">
        <v>524</v>
      </c>
      <c r="C464" s="568" t="s">
        <v>542</v>
      </c>
      <c r="D464" s="569" t="s">
        <v>543</v>
      </c>
      <c r="E464" s="568" t="s">
        <v>3133</v>
      </c>
      <c r="F464" s="569" t="s">
        <v>3134</v>
      </c>
      <c r="G464" s="568" t="s">
        <v>3785</v>
      </c>
      <c r="H464" s="568" t="s">
        <v>3786</v>
      </c>
      <c r="I464" s="570">
        <v>497.71333333333331</v>
      </c>
      <c r="J464" s="570">
        <v>30</v>
      </c>
      <c r="K464" s="571">
        <v>14931.400000000001</v>
      </c>
    </row>
    <row r="465" spans="1:11" ht="14.4" customHeight="1" x14ac:dyDescent="0.3">
      <c r="A465" s="566" t="s">
        <v>522</v>
      </c>
      <c r="B465" s="567" t="s">
        <v>524</v>
      </c>
      <c r="C465" s="568" t="s">
        <v>542</v>
      </c>
      <c r="D465" s="569" t="s">
        <v>543</v>
      </c>
      <c r="E465" s="568" t="s">
        <v>3133</v>
      </c>
      <c r="F465" s="569" t="s">
        <v>3134</v>
      </c>
      <c r="G465" s="568" t="s">
        <v>3543</v>
      </c>
      <c r="H465" s="568" t="s">
        <v>3544</v>
      </c>
      <c r="I465" s="570">
        <v>1249.6657142857143</v>
      </c>
      <c r="J465" s="570">
        <v>60</v>
      </c>
      <c r="K465" s="571">
        <v>74979.899999999994</v>
      </c>
    </row>
    <row r="466" spans="1:11" ht="14.4" customHeight="1" x14ac:dyDescent="0.3">
      <c r="A466" s="566" t="s">
        <v>522</v>
      </c>
      <c r="B466" s="567" t="s">
        <v>524</v>
      </c>
      <c r="C466" s="568" t="s">
        <v>542</v>
      </c>
      <c r="D466" s="569" t="s">
        <v>543</v>
      </c>
      <c r="E466" s="568" t="s">
        <v>3133</v>
      </c>
      <c r="F466" s="569" t="s">
        <v>3134</v>
      </c>
      <c r="G466" s="568" t="s">
        <v>3331</v>
      </c>
      <c r="H466" s="568" t="s">
        <v>3332</v>
      </c>
      <c r="I466" s="570">
        <v>1.1599999999999999</v>
      </c>
      <c r="J466" s="570">
        <v>20</v>
      </c>
      <c r="K466" s="571">
        <v>23.200000000000003</v>
      </c>
    </row>
    <row r="467" spans="1:11" ht="14.4" customHeight="1" x14ac:dyDescent="0.3">
      <c r="A467" s="566" t="s">
        <v>522</v>
      </c>
      <c r="B467" s="567" t="s">
        <v>524</v>
      </c>
      <c r="C467" s="568" t="s">
        <v>542</v>
      </c>
      <c r="D467" s="569" t="s">
        <v>543</v>
      </c>
      <c r="E467" s="568" t="s">
        <v>3133</v>
      </c>
      <c r="F467" s="569" t="s">
        <v>3134</v>
      </c>
      <c r="G467" s="568" t="s">
        <v>3549</v>
      </c>
      <c r="H467" s="568" t="s">
        <v>3550</v>
      </c>
      <c r="I467" s="570">
        <v>31.898571428571433</v>
      </c>
      <c r="J467" s="570">
        <v>375</v>
      </c>
      <c r="K467" s="571">
        <v>11961.25</v>
      </c>
    </row>
    <row r="468" spans="1:11" ht="14.4" customHeight="1" x14ac:dyDescent="0.3">
      <c r="A468" s="566" t="s">
        <v>522</v>
      </c>
      <c r="B468" s="567" t="s">
        <v>524</v>
      </c>
      <c r="C468" s="568" t="s">
        <v>542</v>
      </c>
      <c r="D468" s="569" t="s">
        <v>543</v>
      </c>
      <c r="E468" s="568" t="s">
        <v>3133</v>
      </c>
      <c r="F468" s="569" t="s">
        <v>3134</v>
      </c>
      <c r="G468" s="568" t="s">
        <v>3787</v>
      </c>
      <c r="H468" s="568" t="s">
        <v>3788</v>
      </c>
      <c r="I468" s="570">
        <v>811.91</v>
      </c>
      <c r="J468" s="570">
        <v>20</v>
      </c>
      <c r="K468" s="571">
        <v>16238.2</v>
      </c>
    </row>
    <row r="469" spans="1:11" ht="14.4" customHeight="1" x14ac:dyDescent="0.3">
      <c r="A469" s="566" t="s">
        <v>522</v>
      </c>
      <c r="B469" s="567" t="s">
        <v>524</v>
      </c>
      <c r="C469" s="568" t="s">
        <v>542</v>
      </c>
      <c r="D469" s="569" t="s">
        <v>543</v>
      </c>
      <c r="E469" s="568" t="s">
        <v>3133</v>
      </c>
      <c r="F469" s="569" t="s">
        <v>3134</v>
      </c>
      <c r="G469" s="568" t="s">
        <v>3335</v>
      </c>
      <c r="H469" s="568" t="s">
        <v>3336</v>
      </c>
      <c r="I469" s="570">
        <v>2.9</v>
      </c>
      <c r="J469" s="570">
        <v>100</v>
      </c>
      <c r="K469" s="571">
        <v>290</v>
      </c>
    </row>
    <row r="470" spans="1:11" ht="14.4" customHeight="1" x14ac:dyDescent="0.3">
      <c r="A470" s="566" t="s">
        <v>522</v>
      </c>
      <c r="B470" s="567" t="s">
        <v>524</v>
      </c>
      <c r="C470" s="568" t="s">
        <v>542</v>
      </c>
      <c r="D470" s="569" t="s">
        <v>543</v>
      </c>
      <c r="E470" s="568" t="s">
        <v>3133</v>
      </c>
      <c r="F470" s="569" t="s">
        <v>3134</v>
      </c>
      <c r="G470" s="568" t="s">
        <v>3789</v>
      </c>
      <c r="H470" s="568" t="s">
        <v>3790</v>
      </c>
      <c r="I470" s="570">
        <v>2.91</v>
      </c>
      <c r="J470" s="570">
        <v>100</v>
      </c>
      <c r="K470" s="571">
        <v>291</v>
      </c>
    </row>
    <row r="471" spans="1:11" ht="14.4" customHeight="1" x14ac:dyDescent="0.3">
      <c r="A471" s="566" t="s">
        <v>522</v>
      </c>
      <c r="B471" s="567" t="s">
        <v>524</v>
      </c>
      <c r="C471" s="568" t="s">
        <v>542</v>
      </c>
      <c r="D471" s="569" t="s">
        <v>543</v>
      </c>
      <c r="E471" s="568" t="s">
        <v>3133</v>
      </c>
      <c r="F471" s="569" t="s">
        <v>3134</v>
      </c>
      <c r="G471" s="568" t="s">
        <v>3791</v>
      </c>
      <c r="H471" s="568" t="s">
        <v>3792</v>
      </c>
      <c r="I471" s="570">
        <v>45.14</v>
      </c>
      <c r="J471" s="570">
        <v>20</v>
      </c>
      <c r="K471" s="571">
        <v>902.7</v>
      </c>
    </row>
    <row r="472" spans="1:11" ht="14.4" customHeight="1" x14ac:dyDescent="0.3">
      <c r="A472" s="566" t="s">
        <v>522</v>
      </c>
      <c r="B472" s="567" t="s">
        <v>524</v>
      </c>
      <c r="C472" s="568" t="s">
        <v>542</v>
      </c>
      <c r="D472" s="569" t="s">
        <v>543</v>
      </c>
      <c r="E472" s="568" t="s">
        <v>3133</v>
      </c>
      <c r="F472" s="569" t="s">
        <v>3134</v>
      </c>
      <c r="G472" s="568" t="s">
        <v>3345</v>
      </c>
      <c r="H472" s="568" t="s">
        <v>3346</v>
      </c>
      <c r="I472" s="570">
        <v>828.52250000000026</v>
      </c>
      <c r="J472" s="570">
        <v>296</v>
      </c>
      <c r="K472" s="571">
        <v>246771.25</v>
      </c>
    </row>
    <row r="473" spans="1:11" ht="14.4" customHeight="1" x14ac:dyDescent="0.3">
      <c r="A473" s="566" t="s">
        <v>522</v>
      </c>
      <c r="B473" s="567" t="s">
        <v>524</v>
      </c>
      <c r="C473" s="568" t="s">
        <v>542</v>
      </c>
      <c r="D473" s="569" t="s">
        <v>543</v>
      </c>
      <c r="E473" s="568" t="s">
        <v>3133</v>
      </c>
      <c r="F473" s="569" t="s">
        <v>3134</v>
      </c>
      <c r="G473" s="568" t="s">
        <v>3349</v>
      </c>
      <c r="H473" s="568" t="s">
        <v>3350</v>
      </c>
      <c r="I473" s="570">
        <v>17.7</v>
      </c>
      <c r="J473" s="570">
        <v>50</v>
      </c>
      <c r="K473" s="571">
        <v>885</v>
      </c>
    </row>
    <row r="474" spans="1:11" ht="14.4" customHeight="1" x14ac:dyDescent="0.3">
      <c r="A474" s="566" t="s">
        <v>522</v>
      </c>
      <c r="B474" s="567" t="s">
        <v>524</v>
      </c>
      <c r="C474" s="568" t="s">
        <v>542</v>
      </c>
      <c r="D474" s="569" t="s">
        <v>543</v>
      </c>
      <c r="E474" s="568" t="s">
        <v>3133</v>
      </c>
      <c r="F474" s="569" t="s">
        <v>3134</v>
      </c>
      <c r="G474" s="568" t="s">
        <v>3793</v>
      </c>
      <c r="H474" s="568" t="s">
        <v>3794</v>
      </c>
      <c r="I474" s="570">
        <v>17.98</v>
      </c>
      <c r="J474" s="570">
        <v>50</v>
      </c>
      <c r="K474" s="571">
        <v>899.03</v>
      </c>
    </row>
    <row r="475" spans="1:11" ht="14.4" customHeight="1" x14ac:dyDescent="0.3">
      <c r="A475" s="566" t="s">
        <v>522</v>
      </c>
      <c r="B475" s="567" t="s">
        <v>524</v>
      </c>
      <c r="C475" s="568" t="s">
        <v>542</v>
      </c>
      <c r="D475" s="569" t="s">
        <v>543</v>
      </c>
      <c r="E475" s="568" t="s">
        <v>3133</v>
      </c>
      <c r="F475" s="569" t="s">
        <v>3134</v>
      </c>
      <c r="G475" s="568" t="s">
        <v>3795</v>
      </c>
      <c r="H475" s="568" t="s">
        <v>3796</v>
      </c>
      <c r="I475" s="570">
        <v>17.670000000000002</v>
      </c>
      <c r="J475" s="570">
        <v>50</v>
      </c>
      <c r="K475" s="571">
        <v>883.5</v>
      </c>
    </row>
    <row r="476" spans="1:11" ht="14.4" customHeight="1" x14ac:dyDescent="0.3">
      <c r="A476" s="566" t="s">
        <v>522</v>
      </c>
      <c r="B476" s="567" t="s">
        <v>524</v>
      </c>
      <c r="C476" s="568" t="s">
        <v>542</v>
      </c>
      <c r="D476" s="569" t="s">
        <v>543</v>
      </c>
      <c r="E476" s="568" t="s">
        <v>3133</v>
      </c>
      <c r="F476" s="569" t="s">
        <v>3134</v>
      </c>
      <c r="G476" s="568" t="s">
        <v>3797</v>
      </c>
      <c r="H476" s="568" t="s">
        <v>3798</v>
      </c>
      <c r="I476" s="570">
        <v>115</v>
      </c>
      <c r="J476" s="570">
        <v>240</v>
      </c>
      <c r="K476" s="571">
        <v>27600</v>
      </c>
    </row>
    <row r="477" spans="1:11" ht="14.4" customHeight="1" x14ac:dyDescent="0.3">
      <c r="A477" s="566" t="s">
        <v>522</v>
      </c>
      <c r="B477" s="567" t="s">
        <v>524</v>
      </c>
      <c r="C477" s="568" t="s">
        <v>542</v>
      </c>
      <c r="D477" s="569" t="s">
        <v>543</v>
      </c>
      <c r="E477" s="568" t="s">
        <v>3133</v>
      </c>
      <c r="F477" s="569" t="s">
        <v>3134</v>
      </c>
      <c r="G477" s="568" t="s">
        <v>3353</v>
      </c>
      <c r="H477" s="568" t="s">
        <v>3354</v>
      </c>
      <c r="I477" s="570">
        <v>14.976666666666667</v>
      </c>
      <c r="J477" s="570">
        <v>90</v>
      </c>
      <c r="K477" s="571">
        <v>1347.1</v>
      </c>
    </row>
    <row r="478" spans="1:11" ht="14.4" customHeight="1" x14ac:dyDescent="0.3">
      <c r="A478" s="566" t="s">
        <v>522</v>
      </c>
      <c r="B478" s="567" t="s">
        <v>524</v>
      </c>
      <c r="C478" s="568" t="s">
        <v>542</v>
      </c>
      <c r="D478" s="569" t="s">
        <v>543</v>
      </c>
      <c r="E478" s="568" t="s">
        <v>3133</v>
      </c>
      <c r="F478" s="569" t="s">
        <v>3134</v>
      </c>
      <c r="G478" s="568" t="s">
        <v>3799</v>
      </c>
      <c r="H478" s="568" t="s">
        <v>3800</v>
      </c>
      <c r="I478" s="570">
        <v>136.94999999999999</v>
      </c>
      <c r="J478" s="570">
        <v>20</v>
      </c>
      <c r="K478" s="571">
        <v>2738.96</v>
      </c>
    </row>
    <row r="479" spans="1:11" ht="14.4" customHeight="1" x14ac:dyDescent="0.3">
      <c r="A479" s="566" t="s">
        <v>522</v>
      </c>
      <c r="B479" s="567" t="s">
        <v>524</v>
      </c>
      <c r="C479" s="568" t="s">
        <v>542</v>
      </c>
      <c r="D479" s="569" t="s">
        <v>543</v>
      </c>
      <c r="E479" s="568" t="s">
        <v>3133</v>
      </c>
      <c r="F479" s="569" t="s">
        <v>3134</v>
      </c>
      <c r="G479" s="568" t="s">
        <v>3801</v>
      </c>
      <c r="H479" s="568" t="s">
        <v>3802</v>
      </c>
      <c r="I479" s="570">
        <v>17.98</v>
      </c>
      <c r="J479" s="570">
        <v>200</v>
      </c>
      <c r="K479" s="571">
        <v>3596.12</v>
      </c>
    </row>
    <row r="480" spans="1:11" ht="14.4" customHeight="1" x14ac:dyDescent="0.3">
      <c r="A480" s="566" t="s">
        <v>522</v>
      </c>
      <c r="B480" s="567" t="s">
        <v>524</v>
      </c>
      <c r="C480" s="568" t="s">
        <v>542</v>
      </c>
      <c r="D480" s="569" t="s">
        <v>543</v>
      </c>
      <c r="E480" s="568" t="s">
        <v>3133</v>
      </c>
      <c r="F480" s="569" t="s">
        <v>3134</v>
      </c>
      <c r="G480" s="568" t="s">
        <v>3803</v>
      </c>
      <c r="H480" s="568" t="s">
        <v>3804</v>
      </c>
      <c r="I480" s="570">
        <v>214.79999999999998</v>
      </c>
      <c r="J480" s="570">
        <v>168</v>
      </c>
      <c r="K480" s="571">
        <v>32081.72</v>
      </c>
    </row>
    <row r="481" spans="1:11" ht="14.4" customHeight="1" x14ac:dyDescent="0.3">
      <c r="A481" s="566" t="s">
        <v>522</v>
      </c>
      <c r="B481" s="567" t="s">
        <v>524</v>
      </c>
      <c r="C481" s="568" t="s">
        <v>542</v>
      </c>
      <c r="D481" s="569" t="s">
        <v>543</v>
      </c>
      <c r="E481" s="568" t="s">
        <v>3133</v>
      </c>
      <c r="F481" s="569" t="s">
        <v>3134</v>
      </c>
      <c r="G481" s="568" t="s">
        <v>3805</v>
      </c>
      <c r="H481" s="568" t="s">
        <v>3806</v>
      </c>
      <c r="I481" s="570">
        <v>6920</v>
      </c>
      <c r="J481" s="570">
        <v>1</v>
      </c>
      <c r="K481" s="571">
        <v>6920</v>
      </c>
    </row>
    <row r="482" spans="1:11" ht="14.4" customHeight="1" x14ac:dyDescent="0.3">
      <c r="A482" s="566" t="s">
        <v>522</v>
      </c>
      <c r="B482" s="567" t="s">
        <v>524</v>
      </c>
      <c r="C482" s="568" t="s">
        <v>542</v>
      </c>
      <c r="D482" s="569" t="s">
        <v>543</v>
      </c>
      <c r="E482" s="568" t="s">
        <v>3133</v>
      </c>
      <c r="F482" s="569" t="s">
        <v>3134</v>
      </c>
      <c r="G482" s="568" t="s">
        <v>3355</v>
      </c>
      <c r="H482" s="568" t="s">
        <v>3356</v>
      </c>
      <c r="I482" s="570">
        <v>12.091428571428571</v>
      </c>
      <c r="J482" s="570">
        <v>250</v>
      </c>
      <c r="K482" s="571">
        <v>3022.4000000000005</v>
      </c>
    </row>
    <row r="483" spans="1:11" ht="14.4" customHeight="1" x14ac:dyDescent="0.3">
      <c r="A483" s="566" t="s">
        <v>522</v>
      </c>
      <c r="B483" s="567" t="s">
        <v>524</v>
      </c>
      <c r="C483" s="568" t="s">
        <v>542</v>
      </c>
      <c r="D483" s="569" t="s">
        <v>543</v>
      </c>
      <c r="E483" s="568" t="s">
        <v>3133</v>
      </c>
      <c r="F483" s="569" t="s">
        <v>3134</v>
      </c>
      <c r="G483" s="568" t="s">
        <v>3577</v>
      </c>
      <c r="H483" s="568" t="s">
        <v>3578</v>
      </c>
      <c r="I483" s="570">
        <v>32.9</v>
      </c>
      <c r="J483" s="570">
        <v>360</v>
      </c>
      <c r="K483" s="571">
        <v>11843.96</v>
      </c>
    </row>
    <row r="484" spans="1:11" ht="14.4" customHeight="1" x14ac:dyDescent="0.3">
      <c r="A484" s="566" t="s">
        <v>522</v>
      </c>
      <c r="B484" s="567" t="s">
        <v>524</v>
      </c>
      <c r="C484" s="568" t="s">
        <v>542</v>
      </c>
      <c r="D484" s="569" t="s">
        <v>543</v>
      </c>
      <c r="E484" s="568" t="s">
        <v>3133</v>
      </c>
      <c r="F484" s="569" t="s">
        <v>3134</v>
      </c>
      <c r="G484" s="568" t="s">
        <v>3807</v>
      </c>
      <c r="H484" s="568" t="s">
        <v>3808</v>
      </c>
      <c r="I484" s="570">
        <v>20475.62</v>
      </c>
      <c r="J484" s="570">
        <v>2</v>
      </c>
      <c r="K484" s="571">
        <v>40951.24</v>
      </c>
    </row>
    <row r="485" spans="1:11" ht="14.4" customHeight="1" x14ac:dyDescent="0.3">
      <c r="A485" s="566" t="s">
        <v>522</v>
      </c>
      <c r="B485" s="567" t="s">
        <v>524</v>
      </c>
      <c r="C485" s="568" t="s">
        <v>542</v>
      </c>
      <c r="D485" s="569" t="s">
        <v>543</v>
      </c>
      <c r="E485" s="568" t="s">
        <v>3133</v>
      </c>
      <c r="F485" s="569" t="s">
        <v>3134</v>
      </c>
      <c r="G485" s="568" t="s">
        <v>3809</v>
      </c>
      <c r="H485" s="568" t="s">
        <v>3810</v>
      </c>
      <c r="I485" s="570">
        <v>2311.5</v>
      </c>
      <c r="J485" s="570">
        <v>10</v>
      </c>
      <c r="K485" s="571">
        <v>4565.119999999999</v>
      </c>
    </row>
    <row r="486" spans="1:11" ht="14.4" customHeight="1" x14ac:dyDescent="0.3">
      <c r="A486" s="566" t="s">
        <v>522</v>
      </c>
      <c r="B486" s="567" t="s">
        <v>524</v>
      </c>
      <c r="C486" s="568" t="s">
        <v>542</v>
      </c>
      <c r="D486" s="569" t="s">
        <v>543</v>
      </c>
      <c r="E486" s="568" t="s">
        <v>3133</v>
      </c>
      <c r="F486" s="569" t="s">
        <v>3134</v>
      </c>
      <c r="G486" s="568" t="s">
        <v>3359</v>
      </c>
      <c r="H486" s="568" t="s">
        <v>3360</v>
      </c>
      <c r="I486" s="570">
        <v>5.3740000000000006</v>
      </c>
      <c r="J486" s="570">
        <v>500</v>
      </c>
      <c r="K486" s="571">
        <v>2687</v>
      </c>
    </row>
    <row r="487" spans="1:11" ht="14.4" customHeight="1" x14ac:dyDescent="0.3">
      <c r="A487" s="566" t="s">
        <v>522</v>
      </c>
      <c r="B487" s="567" t="s">
        <v>524</v>
      </c>
      <c r="C487" s="568" t="s">
        <v>542</v>
      </c>
      <c r="D487" s="569" t="s">
        <v>543</v>
      </c>
      <c r="E487" s="568" t="s">
        <v>3133</v>
      </c>
      <c r="F487" s="569" t="s">
        <v>3134</v>
      </c>
      <c r="G487" s="568" t="s">
        <v>3811</v>
      </c>
      <c r="H487" s="568" t="s">
        <v>3812</v>
      </c>
      <c r="I487" s="570">
        <v>120</v>
      </c>
      <c r="J487" s="570">
        <v>15</v>
      </c>
      <c r="K487" s="571">
        <v>1800</v>
      </c>
    </row>
    <row r="488" spans="1:11" ht="14.4" customHeight="1" x14ac:dyDescent="0.3">
      <c r="A488" s="566" t="s">
        <v>522</v>
      </c>
      <c r="B488" s="567" t="s">
        <v>524</v>
      </c>
      <c r="C488" s="568" t="s">
        <v>542</v>
      </c>
      <c r="D488" s="569" t="s">
        <v>543</v>
      </c>
      <c r="E488" s="568" t="s">
        <v>3133</v>
      </c>
      <c r="F488" s="569" t="s">
        <v>3134</v>
      </c>
      <c r="G488" s="568" t="s">
        <v>3363</v>
      </c>
      <c r="H488" s="568" t="s">
        <v>3364</v>
      </c>
      <c r="I488" s="570">
        <v>13.025</v>
      </c>
      <c r="J488" s="570">
        <v>290</v>
      </c>
      <c r="K488" s="571">
        <v>3775.5</v>
      </c>
    </row>
    <row r="489" spans="1:11" ht="14.4" customHeight="1" x14ac:dyDescent="0.3">
      <c r="A489" s="566" t="s">
        <v>522</v>
      </c>
      <c r="B489" s="567" t="s">
        <v>524</v>
      </c>
      <c r="C489" s="568" t="s">
        <v>542</v>
      </c>
      <c r="D489" s="569" t="s">
        <v>543</v>
      </c>
      <c r="E489" s="568" t="s">
        <v>3133</v>
      </c>
      <c r="F489" s="569" t="s">
        <v>3134</v>
      </c>
      <c r="G489" s="568" t="s">
        <v>3813</v>
      </c>
      <c r="H489" s="568" t="s">
        <v>3814</v>
      </c>
      <c r="I489" s="570">
        <v>11400</v>
      </c>
      <c r="J489" s="570">
        <v>8</v>
      </c>
      <c r="K489" s="571">
        <v>91200</v>
      </c>
    </row>
    <row r="490" spans="1:11" ht="14.4" customHeight="1" x14ac:dyDescent="0.3">
      <c r="A490" s="566" t="s">
        <v>522</v>
      </c>
      <c r="B490" s="567" t="s">
        <v>524</v>
      </c>
      <c r="C490" s="568" t="s">
        <v>542</v>
      </c>
      <c r="D490" s="569" t="s">
        <v>543</v>
      </c>
      <c r="E490" s="568" t="s">
        <v>3133</v>
      </c>
      <c r="F490" s="569" t="s">
        <v>3134</v>
      </c>
      <c r="G490" s="568" t="s">
        <v>3815</v>
      </c>
      <c r="H490" s="568" t="s">
        <v>3816</v>
      </c>
      <c r="I490" s="570">
        <v>19400</v>
      </c>
      <c r="J490" s="570">
        <v>5</v>
      </c>
      <c r="K490" s="571">
        <v>97000</v>
      </c>
    </row>
    <row r="491" spans="1:11" ht="14.4" customHeight="1" x14ac:dyDescent="0.3">
      <c r="A491" s="566" t="s">
        <v>522</v>
      </c>
      <c r="B491" s="567" t="s">
        <v>524</v>
      </c>
      <c r="C491" s="568" t="s">
        <v>542</v>
      </c>
      <c r="D491" s="569" t="s">
        <v>543</v>
      </c>
      <c r="E491" s="568" t="s">
        <v>3133</v>
      </c>
      <c r="F491" s="569" t="s">
        <v>3134</v>
      </c>
      <c r="G491" s="568" t="s">
        <v>3367</v>
      </c>
      <c r="H491" s="568" t="s">
        <v>3368</v>
      </c>
      <c r="I491" s="570">
        <v>21.011666666666667</v>
      </c>
      <c r="J491" s="570">
        <v>60</v>
      </c>
      <c r="K491" s="571">
        <v>1260.7</v>
      </c>
    </row>
    <row r="492" spans="1:11" ht="14.4" customHeight="1" x14ac:dyDescent="0.3">
      <c r="A492" s="566" t="s">
        <v>522</v>
      </c>
      <c r="B492" s="567" t="s">
        <v>524</v>
      </c>
      <c r="C492" s="568" t="s">
        <v>542</v>
      </c>
      <c r="D492" s="569" t="s">
        <v>543</v>
      </c>
      <c r="E492" s="568" t="s">
        <v>3133</v>
      </c>
      <c r="F492" s="569" t="s">
        <v>3134</v>
      </c>
      <c r="G492" s="568" t="s">
        <v>3817</v>
      </c>
      <c r="H492" s="568" t="s">
        <v>3818</v>
      </c>
      <c r="I492" s="570">
        <v>1221</v>
      </c>
      <c r="J492" s="570">
        <v>70</v>
      </c>
      <c r="K492" s="571">
        <v>85470</v>
      </c>
    </row>
    <row r="493" spans="1:11" ht="14.4" customHeight="1" x14ac:dyDescent="0.3">
      <c r="A493" s="566" t="s">
        <v>522</v>
      </c>
      <c r="B493" s="567" t="s">
        <v>524</v>
      </c>
      <c r="C493" s="568" t="s">
        <v>542</v>
      </c>
      <c r="D493" s="569" t="s">
        <v>543</v>
      </c>
      <c r="E493" s="568" t="s">
        <v>3133</v>
      </c>
      <c r="F493" s="569" t="s">
        <v>3134</v>
      </c>
      <c r="G493" s="568" t="s">
        <v>3375</v>
      </c>
      <c r="H493" s="568" t="s">
        <v>3376</v>
      </c>
      <c r="I493" s="570">
        <v>0.46166666666666661</v>
      </c>
      <c r="J493" s="570">
        <v>1800</v>
      </c>
      <c r="K493" s="571">
        <v>826</v>
      </c>
    </row>
    <row r="494" spans="1:11" ht="14.4" customHeight="1" x14ac:dyDescent="0.3">
      <c r="A494" s="566" t="s">
        <v>522</v>
      </c>
      <c r="B494" s="567" t="s">
        <v>524</v>
      </c>
      <c r="C494" s="568" t="s">
        <v>542</v>
      </c>
      <c r="D494" s="569" t="s">
        <v>543</v>
      </c>
      <c r="E494" s="568" t="s">
        <v>3133</v>
      </c>
      <c r="F494" s="569" t="s">
        <v>3134</v>
      </c>
      <c r="G494" s="568" t="s">
        <v>3377</v>
      </c>
      <c r="H494" s="568" t="s">
        <v>3378</v>
      </c>
      <c r="I494" s="570">
        <v>3.9660000000000002</v>
      </c>
      <c r="J494" s="570">
        <v>400</v>
      </c>
      <c r="K494" s="571">
        <v>1580</v>
      </c>
    </row>
    <row r="495" spans="1:11" ht="14.4" customHeight="1" x14ac:dyDescent="0.3">
      <c r="A495" s="566" t="s">
        <v>522</v>
      </c>
      <c r="B495" s="567" t="s">
        <v>524</v>
      </c>
      <c r="C495" s="568" t="s">
        <v>542</v>
      </c>
      <c r="D495" s="569" t="s">
        <v>543</v>
      </c>
      <c r="E495" s="568" t="s">
        <v>3133</v>
      </c>
      <c r="F495" s="569" t="s">
        <v>3134</v>
      </c>
      <c r="G495" s="568" t="s">
        <v>3819</v>
      </c>
      <c r="H495" s="568" t="s">
        <v>3820</v>
      </c>
      <c r="I495" s="570">
        <v>1949.4309090909089</v>
      </c>
      <c r="J495" s="570">
        <v>220</v>
      </c>
      <c r="K495" s="571">
        <v>428874.82</v>
      </c>
    </row>
    <row r="496" spans="1:11" ht="14.4" customHeight="1" x14ac:dyDescent="0.3">
      <c r="A496" s="566" t="s">
        <v>522</v>
      </c>
      <c r="B496" s="567" t="s">
        <v>524</v>
      </c>
      <c r="C496" s="568" t="s">
        <v>542</v>
      </c>
      <c r="D496" s="569" t="s">
        <v>543</v>
      </c>
      <c r="E496" s="568" t="s">
        <v>3133</v>
      </c>
      <c r="F496" s="569" t="s">
        <v>3134</v>
      </c>
      <c r="G496" s="568" t="s">
        <v>3821</v>
      </c>
      <c r="H496" s="568" t="s">
        <v>3822</v>
      </c>
      <c r="I496" s="570">
        <v>679.01714285714286</v>
      </c>
      <c r="J496" s="570">
        <v>80</v>
      </c>
      <c r="K496" s="571">
        <v>54311.700000000004</v>
      </c>
    </row>
    <row r="497" spans="1:11" ht="14.4" customHeight="1" x14ac:dyDescent="0.3">
      <c r="A497" s="566" t="s">
        <v>522</v>
      </c>
      <c r="B497" s="567" t="s">
        <v>524</v>
      </c>
      <c r="C497" s="568" t="s">
        <v>542</v>
      </c>
      <c r="D497" s="569" t="s">
        <v>543</v>
      </c>
      <c r="E497" s="568" t="s">
        <v>3133</v>
      </c>
      <c r="F497" s="569" t="s">
        <v>3134</v>
      </c>
      <c r="G497" s="568" t="s">
        <v>3607</v>
      </c>
      <c r="H497" s="568" t="s">
        <v>3608</v>
      </c>
      <c r="I497" s="570">
        <v>15.39</v>
      </c>
      <c r="J497" s="570">
        <v>100</v>
      </c>
      <c r="K497" s="571">
        <v>1539</v>
      </c>
    </row>
    <row r="498" spans="1:11" ht="14.4" customHeight="1" x14ac:dyDescent="0.3">
      <c r="A498" s="566" t="s">
        <v>522</v>
      </c>
      <c r="B498" s="567" t="s">
        <v>524</v>
      </c>
      <c r="C498" s="568" t="s">
        <v>542</v>
      </c>
      <c r="D498" s="569" t="s">
        <v>543</v>
      </c>
      <c r="E498" s="568" t="s">
        <v>3133</v>
      </c>
      <c r="F498" s="569" t="s">
        <v>3134</v>
      </c>
      <c r="G498" s="568" t="s">
        <v>3823</v>
      </c>
      <c r="H498" s="568" t="s">
        <v>3824</v>
      </c>
      <c r="I498" s="570">
        <v>318.23</v>
      </c>
      <c r="J498" s="570">
        <v>25</v>
      </c>
      <c r="K498" s="571">
        <v>7955.75</v>
      </c>
    </row>
    <row r="499" spans="1:11" ht="14.4" customHeight="1" x14ac:dyDescent="0.3">
      <c r="A499" s="566" t="s">
        <v>522</v>
      </c>
      <c r="B499" s="567" t="s">
        <v>524</v>
      </c>
      <c r="C499" s="568" t="s">
        <v>542</v>
      </c>
      <c r="D499" s="569" t="s">
        <v>543</v>
      </c>
      <c r="E499" s="568" t="s">
        <v>3133</v>
      </c>
      <c r="F499" s="569" t="s">
        <v>3134</v>
      </c>
      <c r="G499" s="568" t="s">
        <v>3825</v>
      </c>
      <c r="H499" s="568" t="s">
        <v>3826</v>
      </c>
      <c r="I499" s="570">
        <v>14013.4175</v>
      </c>
      <c r="J499" s="570">
        <v>7</v>
      </c>
      <c r="K499" s="571">
        <v>98511.330000000016</v>
      </c>
    </row>
    <row r="500" spans="1:11" ht="14.4" customHeight="1" x14ac:dyDescent="0.3">
      <c r="A500" s="566" t="s">
        <v>522</v>
      </c>
      <c r="B500" s="567" t="s">
        <v>524</v>
      </c>
      <c r="C500" s="568" t="s">
        <v>542</v>
      </c>
      <c r="D500" s="569" t="s">
        <v>543</v>
      </c>
      <c r="E500" s="568" t="s">
        <v>3133</v>
      </c>
      <c r="F500" s="569" t="s">
        <v>3134</v>
      </c>
      <c r="G500" s="568" t="s">
        <v>3827</v>
      </c>
      <c r="H500" s="568" t="s">
        <v>3828</v>
      </c>
      <c r="I500" s="570">
        <v>15106.62</v>
      </c>
      <c r="J500" s="570">
        <v>1</v>
      </c>
      <c r="K500" s="571">
        <v>15106.62</v>
      </c>
    </row>
    <row r="501" spans="1:11" ht="14.4" customHeight="1" x14ac:dyDescent="0.3">
      <c r="A501" s="566" t="s">
        <v>522</v>
      </c>
      <c r="B501" s="567" t="s">
        <v>524</v>
      </c>
      <c r="C501" s="568" t="s">
        <v>542</v>
      </c>
      <c r="D501" s="569" t="s">
        <v>543</v>
      </c>
      <c r="E501" s="568" t="s">
        <v>3133</v>
      </c>
      <c r="F501" s="569" t="s">
        <v>3134</v>
      </c>
      <c r="G501" s="568" t="s">
        <v>3829</v>
      </c>
      <c r="H501" s="568" t="s">
        <v>3830</v>
      </c>
      <c r="I501" s="570">
        <v>19159.29</v>
      </c>
      <c r="J501" s="570">
        <v>10</v>
      </c>
      <c r="K501" s="571">
        <v>189296.43000000002</v>
      </c>
    </row>
    <row r="502" spans="1:11" ht="14.4" customHeight="1" x14ac:dyDescent="0.3">
      <c r="A502" s="566" t="s">
        <v>522</v>
      </c>
      <c r="B502" s="567" t="s">
        <v>524</v>
      </c>
      <c r="C502" s="568" t="s">
        <v>542</v>
      </c>
      <c r="D502" s="569" t="s">
        <v>543</v>
      </c>
      <c r="E502" s="568" t="s">
        <v>3133</v>
      </c>
      <c r="F502" s="569" t="s">
        <v>3134</v>
      </c>
      <c r="G502" s="568" t="s">
        <v>3831</v>
      </c>
      <c r="H502" s="568" t="s">
        <v>3832</v>
      </c>
      <c r="I502" s="570">
        <v>2268.3366666666666</v>
      </c>
      <c r="J502" s="570">
        <v>15</v>
      </c>
      <c r="K502" s="571">
        <v>34024.99</v>
      </c>
    </row>
    <row r="503" spans="1:11" ht="14.4" customHeight="1" x14ac:dyDescent="0.3">
      <c r="A503" s="566" t="s">
        <v>522</v>
      </c>
      <c r="B503" s="567" t="s">
        <v>524</v>
      </c>
      <c r="C503" s="568" t="s">
        <v>542</v>
      </c>
      <c r="D503" s="569" t="s">
        <v>543</v>
      </c>
      <c r="E503" s="568" t="s">
        <v>3133</v>
      </c>
      <c r="F503" s="569" t="s">
        <v>3134</v>
      </c>
      <c r="G503" s="568" t="s">
        <v>3833</v>
      </c>
      <c r="H503" s="568" t="s">
        <v>3834</v>
      </c>
      <c r="I503" s="570">
        <v>8000.52</v>
      </c>
      <c r="J503" s="570">
        <v>1</v>
      </c>
      <c r="K503" s="571">
        <v>8000.52</v>
      </c>
    </row>
    <row r="504" spans="1:11" ht="14.4" customHeight="1" x14ac:dyDescent="0.3">
      <c r="A504" s="566" t="s">
        <v>522</v>
      </c>
      <c r="B504" s="567" t="s">
        <v>524</v>
      </c>
      <c r="C504" s="568" t="s">
        <v>542</v>
      </c>
      <c r="D504" s="569" t="s">
        <v>543</v>
      </c>
      <c r="E504" s="568" t="s">
        <v>3133</v>
      </c>
      <c r="F504" s="569" t="s">
        <v>3134</v>
      </c>
      <c r="G504" s="568" t="s">
        <v>3835</v>
      </c>
      <c r="H504" s="568" t="s">
        <v>3836</v>
      </c>
      <c r="I504" s="570">
        <v>1359.28</v>
      </c>
      <c r="J504" s="570">
        <v>25</v>
      </c>
      <c r="K504" s="571">
        <v>34249.24</v>
      </c>
    </row>
    <row r="505" spans="1:11" ht="14.4" customHeight="1" x14ac:dyDescent="0.3">
      <c r="A505" s="566" t="s">
        <v>522</v>
      </c>
      <c r="B505" s="567" t="s">
        <v>524</v>
      </c>
      <c r="C505" s="568" t="s">
        <v>542</v>
      </c>
      <c r="D505" s="569" t="s">
        <v>543</v>
      </c>
      <c r="E505" s="568" t="s">
        <v>3133</v>
      </c>
      <c r="F505" s="569" t="s">
        <v>3134</v>
      </c>
      <c r="G505" s="568" t="s">
        <v>3837</v>
      </c>
      <c r="H505" s="568" t="s">
        <v>3838</v>
      </c>
      <c r="I505" s="570">
        <v>250.8</v>
      </c>
      <c r="J505" s="570">
        <v>25</v>
      </c>
      <c r="K505" s="571">
        <v>6269.92</v>
      </c>
    </row>
    <row r="506" spans="1:11" ht="14.4" customHeight="1" x14ac:dyDescent="0.3">
      <c r="A506" s="566" t="s">
        <v>522</v>
      </c>
      <c r="B506" s="567" t="s">
        <v>524</v>
      </c>
      <c r="C506" s="568" t="s">
        <v>542</v>
      </c>
      <c r="D506" s="569" t="s">
        <v>543</v>
      </c>
      <c r="E506" s="568" t="s">
        <v>3133</v>
      </c>
      <c r="F506" s="569" t="s">
        <v>3134</v>
      </c>
      <c r="G506" s="568" t="s">
        <v>3839</v>
      </c>
      <c r="H506" s="568" t="s">
        <v>3840</v>
      </c>
      <c r="I506" s="570">
        <v>938.96</v>
      </c>
      <c r="J506" s="570">
        <v>20</v>
      </c>
      <c r="K506" s="571">
        <v>18779.2</v>
      </c>
    </row>
    <row r="507" spans="1:11" ht="14.4" customHeight="1" x14ac:dyDescent="0.3">
      <c r="A507" s="566" t="s">
        <v>522</v>
      </c>
      <c r="B507" s="567" t="s">
        <v>524</v>
      </c>
      <c r="C507" s="568" t="s">
        <v>542</v>
      </c>
      <c r="D507" s="569" t="s">
        <v>543</v>
      </c>
      <c r="E507" s="568" t="s">
        <v>3133</v>
      </c>
      <c r="F507" s="569" t="s">
        <v>3134</v>
      </c>
      <c r="G507" s="568" t="s">
        <v>3841</v>
      </c>
      <c r="H507" s="568" t="s">
        <v>3842</v>
      </c>
      <c r="I507" s="570">
        <v>2576.09</v>
      </c>
      <c r="J507" s="570">
        <v>10</v>
      </c>
      <c r="K507" s="571">
        <v>25760.9</v>
      </c>
    </row>
    <row r="508" spans="1:11" ht="14.4" customHeight="1" x14ac:dyDescent="0.3">
      <c r="A508" s="566" t="s">
        <v>522</v>
      </c>
      <c r="B508" s="567" t="s">
        <v>524</v>
      </c>
      <c r="C508" s="568" t="s">
        <v>542</v>
      </c>
      <c r="D508" s="569" t="s">
        <v>543</v>
      </c>
      <c r="E508" s="568" t="s">
        <v>3133</v>
      </c>
      <c r="F508" s="569" t="s">
        <v>3134</v>
      </c>
      <c r="G508" s="568" t="s">
        <v>3843</v>
      </c>
      <c r="H508" s="568" t="s">
        <v>3844</v>
      </c>
      <c r="I508" s="570">
        <v>551.1</v>
      </c>
      <c r="J508" s="570">
        <v>10</v>
      </c>
      <c r="K508" s="571">
        <v>5511</v>
      </c>
    </row>
    <row r="509" spans="1:11" ht="14.4" customHeight="1" x14ac:dyDescent="0.3">
      <c r="A509" s="566" t="s">
        <v>522</v>
      </c>
      <c r="B509" s="567" t="s">
        <v>524</v>
      </c>
      <c r="C509" s="568" t="s">
        <v>542</v>
      </c>
      <c r="D509" s="569" t="s">
        <v>543</v>
      </c>
      <c r="E509" s="568" t="s">
        <v>3133</v>
      </c>
      <c r="F509" s="569" t="s">
        <v>3134</v>
      </c>
      <c r="G509" s="568" t="s">
        <v>3845</v>
      </c>
      <c r="H509" s="568" t="s">
        <v>3846</v>
      </c>
      <c r="I509" s="570">
        <v>317.02</v>
      </c>
      <c r="J509" s="570">
        <v>0</v>
      </c>
      <c r="K509" s="571">
        <v>0</v>
      </c>
    </row>
    <row r="510" spans="1:11" ht="14.4" customHeight="1" x14ac:dyDescent="0.3">
      <c r="A510" s="566" t="s">
        <v>522</v>
      </c>
      <c r="B510" s="567" t="s">
        <v>524</v>
      </c>
      <c r="C510" s="568" t="s">
        <v>542</v>
      </c>
      <c r="D510" s="569" t="s">
        <v>543</v>
      </c>
      <c r="E510" s="568" t="s">
        <v>3133</v>
      </c>
      <c r="F510" s="569" t="s">
        <v>3134</v>
      </c>
      <c r="G510" s="568" t="s">
        <v>3847</v>
      </c>
      <c r="H510" s="568" t="s">
        <v>3848</v>
      </c>
      <c r="I510" s="570">
        <v>1015.19</v>
      </c>
      <c r="J510" s="570">
        <v>10</v>
      </c>
      <c r="K510" s="571">
        <v>10151.9</v>
      </c>
    </row>
    <row r="511" spans="1:11" ht="14.4" customHeight="1" x14ac:dyDescent="0.3">
      <c r="A511" s="566" t="s">
        <v>522</v>
      </c>
      <c r="B511" s="567" t="s">
        <v>524</v>
      </c>
      <c r="C511" s="568" t="s">
        <v>542</v>
      </c>
      <c r="D511" s="569" t="s">
        <v>543</v>
      </c>
      <c r="E511" s="568" t="s">
        <v>3133</v>
      </c>
      <c r="F511" s="569" t="s">
        <v>3134</v>
      </c>
      <c r="G511" s="568" t="s">
        <v>3849</v>
      </c>
      <c r="H511" s="568" t="s">
        <v>3850</v>
      </c>
      <c r="I511" s="570">
        <v>199</v>
      </c>
      <c r="J511" s="570">
        <v>20</v>
      </c>
      <c r="K511" s="571">
        <v>3980</v>
      </c>
    </row>
    <row r="512" spans="1:11" ht="14.4" customHeight="1" x14ac:dyDescent="0.3">
      <c r="A512" s="566" t="s">
        <v>522</v>
      </c>
      <c r="B512" s="567" t="s">
        <v>524</v>
      </c>
      <c r="C512" s="568" t="s">
        <v>542</v>
      </c>
      <c r="D512" s="569" t="s">
        <v>543</v>
      </c>
      <c r="E512" s="568" t="s">
        <v>3133</v>
      </c>
      <c r="F512" s="569" t="s">
        <v>3134</v>
      </c>
      <c r="G512" s="568" t="s">
        <v>3851</v>
      </c>
      <c r="H512" s="568" t="s">
        <v>3852</v>
      </c>
      <c r="I512" s="570">
        <v>811.91</v>
      </c>
      <c r="J512" s="570">
        <v>10</v>
      </c>
      <c r="K512" s="571">
        <v>8119.1</v>
      </c>
    </row>
    <row r="513" spans="1:11" ht="14.4" customHeight="1" x14ac:dyDescent="0.3">
      <c r="A513" s="566" t="s">
        <v>522</v>
      </c>
      <c r="B513" s="567" t="s">
        <v>524</v>
      </c>
      <c r="C513" s="568" t="s">
        <v>542</v>
      </c>
      <c r="D513" s="569" t="s">
        <v>543</v>
      </c>
      <c r="E513" s="568" t="s">
        <v>3133</v>
      </c>
      <c r="F513" s="569" t="s">
        <v>3134</v>
      </c>
      <c r="G513" s="568" t="s">
        <v>3853</v>
      </c>
      <c r="H513" s="568" t="s">
        <v>3854</v>
      </c>
      <c r="I513" s="570">
        <v>279.11</v>
      </c>
      <c r="J513" s="570">
        <v>20</v>
      </c>
      <c r="K513" s="571">
        <v>5873.5</v>
      </c>
    </row>
    <row r="514" spans="1:11" ht="14.4" customHeight="1" x14ac:dyDescent="0.3">
      <c r="A514" s="566" t="s">
        <v>522</v>
      </c>
      <c r="B514" s="567" t="s">
        <v>524</v>
      </c>
      <c r="C514" s="568" t="s">
        <v>542</v>
      </c>
      <c r="D514" s="569" t="s">
        <v>543</v>
      </c>
      <c r="E514" s="568" t="s">
        <v>3133</v>
      </c>
      <c r="F514" s="569" t="s">
        <v>3134</v>
      </c>
      <c r="G514" s="568" t="s">
        <v>3855</v>
      </c>
      <c r="H514" s="568" t="s">
        <v>3856</v>
      </c>
      <c r="I514" s="570">
        <v>811.91</v>
      </c>
      <c r="J514" s="570">
        <v>10</v>
      </c>
      <c r="K514" s="571">
        <v>8119.1</v>
      </c>
    </row>
    <row r="515" spans="1:11" ht="14.4" customHeight="1" x14ac:dyDescent="0.3">
      <c r="A515" s="566" t="s">
        <v>522</v>
      </c>
      <c r="B515" s="567" t="s">
        <v>524</v>
      </c>
      <c r="C515" s="568" t="s">
        <v>542</v>
      </c>
      <c r="D515" s="569" t="s">
        <v>543</v>
      </c>
      <c r="E515" s="568" t="s">
        <v>3133</v>
      </c>
      <c r="F515" s="569" t="s">
        <v>3134</v>
      </c>
      <c r="G515" s="568" t="s">
        <v>3857</v>
      </c>
      <c r="H515" s="568" t="s">
        <v>3858</v>
      </c>
      <c r="I515" s="570">
        <v>160.11000000000001</v>
      </c>
      <c r="J515" s="570">
        <v>20</v>
      </c>
      <c r="K515" s="571">
        <v>3202.29</v>
      </c>
    </row>
    <row r="516" spans="1:11" ht="14.4" customHeight="1" x14ac:dyDescent="0.3">
      <c r="A516" s="566" t="s">
        <v>522</v>
      </c>
      <c r="B516" s="567" t="s">
        <v>524</v>
      </c>
      <c r="C516" s="568" t="s">
        <v>542</v>
      </c>
      <c r="D516" s="569" t="s">
        <v>543</v>
      </c>
      <c r="E516" s="568" t="s">
        <v>3133</v>
      </c>
      <c r="F516" s="569" t="s">
        <v>3134</v>
      </c>
      <c r="G516" s="568" t="s">
        <v>3859</v>
      </c>
      <c r="H516" s="568" t="s">
        <v>3860</v>
      </c>
      <c r="I516" s="570">
        <v>251.43</v>
      </c>
      <c r="J516" s="570">
        <v>40</v>
      </c>
      <c r="K516" s="571">
        <v>10057.049999999999</v>
      </c>
    </row>
    <row r="517" spans="1:11" ht="14.4" customHeight="1" x14ac:dyDescent="0.3">
      <c r="A517" s="566" t="s">
        <v>522</v>
      </c>
      <c r="B517" s="567" t="s">
        <v>524</v>
      </c>
      <c r="C517" s="568" t="s">
        <v>542</v>
      </c>
      <c r="D517" s="569" t="s">
        <v>543</v>
      </c>
      <c r="E517" s="568" t="s">
        <v>3133</v>
      </c>
      <c r="F517" s="569" t="s">
        <v>3134</v>
      </c>
      <c r="G517" s="568" t="s">
        <v>3861</v>
      </c>
      <c r="H517" s="568" t="s">
        <v>3862</v>
      </c>
      <c r="I517" s="570">
        <v>2516.8000000000002</v>
      </c>
      <c r="J517" s="570">
        <v>4</v>
      </c>
      <c r="K517" s="571">
        <v>10067.200000000001</v>
      </c>
    </row>
    <row r="518" spans="1:11" ht="14.4" customHeight="1" x14ac:dyDescent="0.3">
      <c r="A518" s="566" t="s">
        <v>522</v>
      </c>
      <c r="B518" s="567" t="s">
        <v>524</v>
      </c>
      <c r="C518" s="568" t="s">
        <v>542</v>
      </c>
      <c r="D518" s="569" t="s">
        <v>543</v>
      </c>
      <c r="E518" s="568" t="s">
        <v>3133</v>
      </c>
      <c r="F518" s="569" t="s">
        <v>3134</v>
      </c>
      <c r="G518" s="568" t="s">
        <v>3863</v>
      </c>
      <c r="H518" s="568" t="s">
        <v>3864</v>
      </c>
      <c r="I518" s="570">
        <v>265.45999999999998</v>
      </c>
      <c r="J518" s="570">
        <v>60</v>
      </c>
      <c r="K518" s="571">
        <v>15927.449999999999</v>
      </c>
    </row>
    <row r="519" spans="1:11" ht="14.4" customHeight="1" x14ac:dyDescent="0.3">
      <c r="A519" s="566" t="s">
        <v>522</v>
      </c>
      <c r="B519" s="567" t="s">
        <v>524</v>
      </c>
      <c r="C519" s="568" t="s">
        <v>542</v>
      </c>
      <c r="D519" s="569" t="s">
        <v>543</v>
      </c>
      <c r="E519" s="568" t="s">
        <v>3133</v>
      </c>
      <c r="F519" s="569" t="s">
        <v>3134</v>
      </c>
      <c r="G519" s="568" t="s">
        <v>3865</v>
      </c>
      <c r="H519" s="568" t="s">
        <v>3866</v>
      </c>
      <c r="I519" s="570">
        <v>975.66333333333341</v>
      </c>
      <c r="J519" s="570">
        <v>30</v>
      </c>
      <c r="K519" s="571">
        <v>29269.9</v>
      </c>
    </row>
    <row r="520" spans="1:11" ht="14.4" customHeight="1" x14ac:dyDescent="0.3">
      <c r="A520" s="566" t="s">
        <v>522</v>
      </c>
      <c r="B520" s="567" t="s">
        <v>524</v>
      </c>
      <c r="C520" s="568" t="s">
        <v>542</v>
      </c>
      <c r="D520" s="569" t="s">
        <v>543</v>
      </c>
      <c r="E520" s="568" t="s">
        <v>3133</v>
      </c>
      <c r="F520" s="569" t="s">
        <v>3134</v>
      </c>
      <c r="G520" s="568" t="s">
        <v>3867</v>
      </c>
      <c r="H520" s="568" t="s">
        <v>3868</v>
      </c>
      <c r="I520" s="570">
        <v>1529.1</v>
      </c>
      <c r="J520" s="570">
        <v>2</v>
      </c>
      <c r="K520" s="571">
        <v>3001</v>
      </c>
    </row>
    <row r="521" spans="1:11" ht="14.4" customHeight="1" x14ac:dyDescent="0.3">
      <c r="A521" s="566" t="s">
        <v>522</v>
      </c>
      <c r="B521" s="567" t="s">
        <v>524</v>
      </c>
      <c r="C521" s="568" t="s">
        <v>542</v>
      </c>
      <c r="D521" s="569" t="s">
        <v>543</v>
      </c>
      <c r="E521" s="568" t="s">
        <v>3133</v>
      </c>
      <c r="F521" s="569" t="s">
        <v>3134</v>
      </c>
      <c r="G521" s="568" t="s">
        <v>3869</v>
      </c>
      <c r="H521" s="568" t="s">
        <v>3870</v>
      </c>
      <c r="I521" s="570">
        <v>1054.7166666666665</v>
      </c>
      <c r="J521" s="570">
        <v>30</v>
      </c>
      <c r="K521" s="571">
        <v>31641.5</v>
      </c>
    </row>
    <row r="522" spans="1:11" ht="14.4" customHeight="1" x14ac:dyDescent="0.3">
      <c r="A522" s="566" t="s">
        <v>522</v>
      </c>
      <c r="B522" s="567" t="s">
        <v>524</v>
      </c>
      <c r="C522" s="568" t="s">
        <v>542</v>
      </c>
      <c r="D522" s="569" t="s">
        <v>543</v>
      </c>
      <c r="E522" s="568" t="s">
        <v>3133</v>
      </c>
      <c r="F522" s="569" t="s">
        <v>3134</v>
      </c>
      <c r="G522" s="568" t="s">
        <v>3871</v>
      </c>
      <c r="H522" s="568" t="s">
        <v>3872</v>
      </c>
      <c r="I522" s="570">
        <v>146.56</v>
      </c>
      <c r="J522" s="570">
        <v>48</v>
      </c>
      <c r="K522" s="571">
        <v>7034.9400000000005</v>
      </c>
    </row>
    <row r="523" spans="1:11" ht="14.4" customHeight="1" x14ac:dyDescent="0.3">
      <c r="A523" s="566" t="s">
        <v>522</v>
      </c>
      <c r="B523" s="567" t="s">
        <v>524</v>
      </c>
      <c r="C523" s="568" t="s">
        <v>542</v>
      </c>
      <c r="D523" s="569" t="s">
        <v>543</v>
      </c>
      <c r="E523" s="568" t="s">
        <v>3133</v>
      </c>
      <c r="F523" s="569" t="s">
        <v>3134</v>
      </c>
      <c r="G523" s="568" t="s">
        <v>3389</v>
      </c>
      <c r="H523" s="568" t="s">
        <v>3390</v>
      </c>
      <c r="I523" s="570">
        <v>49.91</v>
      </c>
      <c r="J523" s="570">
        <v>50</v>
      </c>
      <c r="K523" s="571">
        <v>2495.63</v>
      </c>
    </row>
    <row r="524" spans="1:11" ht="14.4" customHeight="1" x14ac:dyDescent="0.3">
      <c r="A524" s="566" t="s">
        <v>522</v>
      </c>
      <c r="B524" s="567" t="s">
        <v>524</v>
      </c>
      <c r="C524" s="568" t="s">
        <v>542</v>
      </c>
      <c r="D524" s="569" t="s">
        <v>543</v>
      </c>
      <c r="E524" s="568" t="s">
        <v>3133</v>
      </c>
      <c r="F524" s="569" t="s">
        <v>3134</v>
      </c>
      <c r="G524" s="568" t="s">
        <v>3873</v>
      </c>
      <c r="H524" s="568" t="s">
        <v>3874</v>
      </c>
      <c r="I524" s="570">
        <v>2113.7199999999998</v>
      </c>
      <c r="J524" s="570">
        <v>1</v>
      </c>
      <c r="K524" s="571">
        <v>2113.7199999999998</v>
      </c>
    </row>
    <row r="525" spans="1:11" ht="14.4" customHeight="1" x14ac:dyDescent="0.3">
      <c r="A525" s="566" t="s">
        <v>522</v>
      </c>
      <c r="B525" s="567" t="s">
        <v>524</v>
      </c>
      <c r="C525" s="568" t="s">
        <v>542</v>
      </c>
      <c r="D525" s="569" t="s">
        <v>543</v>
      </c>
      <c r="E525" s="568" t="s">
        <v>3133</v>
      </c>
      <c r="F525" s="569" t="s">
        <v>3134</v>
      </c>
      <c r="G525" s="568" t="s">
        <v>3875</v>
      </c>
      <c r="H525" s="568" t="s">
        <v>3876</v>
      </c>
      <c r="I525" s="570">
        <v>1319.32</v>
      </c>
      <c r="J525" s="570">
        <v>20</v>
      </c>
      <c r="K525" s="571">
        <v>26386.48</v>
      </c>
    </row>
    <row r="526" spans="1:11" ht="14.4" customHeight="1" x14ac:dyDescent="0.3">
      <c r="A526" s="566" t="s">
        <v>522</v>
      </c>
      <c r="B526" s="567" t="s">
        <v>524</v>
      </c>
      <c r="C526" s="568" t="s">
        <v>542</v>
      </c>
      <c r="D526" s="569" t="s">
        <v>543</v>
      </c>
      <c r="E526" s="568" t="s">
        <v>3133</v>
      </c>
      <c r="F526" s="569" t="s">
        <v>3134</v>
      </c>
      <c r="G526" s="568" t="s">
        <v>3877</v>
      </c>
      <c r="H526" s="568" t="s">
        <v>3878</v>
      </c>
      <c r="I526" s="570">
        <v>774.7</v>
      </c>
      <c r="J526" s="570">
        <v>1</v>
      </c>
      <c r="K526" s="571">
        <v>774.7</v>
      </c>
    </row>
    <row r="527" spans="1:11" ht="14.4" customHeight="1" x14ac:dyDescent="0.3">
      <c r="A527" s="566" t="s">
        <v>522</v>
      </c>
      <c r="B527" s="567" t="s">
        <v>524</v>
      </c>
      <c r="C527" s="568" t="s">
        <v>542</v>
      </c>
      <c r="D527" s="569" t="s">
        <v>543</v>
      </c>
      <c r="E527" s="568" t="s">
        <v>3133</v>
      </c>
      <c r="F527" s="569" t="s">
        <v>3134</v>
      </c>
      <c r="G527" s="568" t="s">
        <v>3879</v>
      </c>
      <c r="H527" s="568" t="s">
        <v>3880</v>
      </c>
      <c r="I527" s="570">
        <v>811.91</v>
      </c>
      <c r="J527" s="570">
        <v>10</v>
      </c>
      <c r="K527" s="571">
        <v>8119.1</v>
      </c>
    </row>
    <row r="528" spans="1:11" ht="14.4" customHeight="1" x14ac:dyDescent="0.3">
      <c r="A528" s="566" t="s">
        <v>522</v>
      </c>
      <c r="B528" s="567" t="s">
        <v>524</v>
      </c>
      <c r="C528" s="568" t="s">
        <v>542</v>
      </c>
      <c r="D528" s="569" t="s">
        <v>543</v>
      </c>
      <c r="E528" s="568" t="s">
        <v>3133</v>
      </c>
      <c r="F528" s="569" t="s">
        <v>3134</v>
      </c>
      <c r="G528" s="568" t="s">
        <v>3881</v>
      </c>
      <c r="H528" s="568" t="s">
        <v>3882</v>
      </c>
      <c r="I528" s="570">
        <v>284.16000000000003</v>
      </c>
      <c r="J528" s="570">
        <v>60</v>
      </c>
      <c r="K528" s="571">
        <v>17049.61</v>
      </c>
    </row>
    <row r="529" spans="1:11" ht="14.4" customHeight="1" x14ac:dyDescent="0.3">
      <c r="A529" s="566" t="s">
        <v>522</v>
      </c>
      <c r="B529" s="567" t="s">
        <v>524</v>
      </c>
      <c r="C529" s="568" t="s">
        <v>542</v>
      </c>
      <c r="D529" s="569" t="s">
        <v>543</v>
      </c>
      <c r="E529" s="568" t="s">
        <v>3133</v>
      </c>
      <c r="F529" s="569" t="s">
        <v>3134</v>
      </c>
      <c r="G529" s="568" t="s">
        <v>3883</v>
      </c>
      <c r="H529" s="568" t="s">
        <v>3884</v>
      </c>
      <c r="I529" s="570">
        <v>26.44</v>
      </c>
      <c r="J529" s="570">
        <v>80</v>
      </c>
      <c r="K529" s="571">
        <v>2115.08</v>
      </c>
    </row>
    <row r="530" spans="1:11" ht="14.4" customHeight="1" x14ac:dyDescent="0.3">
      <c r="A530" s="566" t="s">
        <v>522</v>
      </c>
      <c r="B530" s="567" t="s">
        <v>524</v>
      </c>
      <c r="C530" s="568" t="s">
        <v>542</v>
      </c>
      <c r="D530" s="569" t="s">
        <v>543</v>
      </c>
      <c r="E530" s="568" t="s">
        <v>3133</v>
      </c>
      <c r="F530" s="569" t="s">
        <v>3134</v>
      </c>
      <c r="G530" s="568" t="s">
        <v>3885</v>
      </c>
      <c r="H530" s="568" t="s">
        <v>3886</v>
      </c>
      <c r="I530" s="570">
        <v>2.8149999999999999</v>
      </c>
      <c r="J530" s="570">
        <v>200</v>
      </c>
      <c r="K530" s="571">
        <v>563</v>
      </c>
    </row>
    <row r="531" spans="1:11" ht="14.4" customHeight="1" x14ac:dyDescent="0.3">
      <c r="A531" s="566" t="s">
        <v>522</v>
      </c>
      <c r="B531" s="567" t="s">
        <v>524</v>
      </c>
      <c r="C531" s="568" t="s">
        <v>542</v>
      </c>
      <c r="D531" s="569" t="s">
        <v>543</v>
      </c>
      <c r="E531" s="568" t="s">
        <v>3133</v>
      </c>
      <c r="F531" s="569" t="s">
        <v>3134</v>
      </c>
      <c r="G531" s="568" t="s">
        <v>3887</v>
      </c>
      <c r="H531" s="568" t="s">
        <v>3888</v>
      </c>
      <c r="I531" s="570">
        <v>13.04</v>
      </c>
      <c r="J531" s="570">
        <v>50</v>
      </c>
      <c r="K531" s="571">
        <v>652</v>
      </c>
    </row>
    <row r="532" spans="1:11" ht="14.4" customHeight="1" x14ac:dyDescent="0.3">
      <c r="A532" s="566" t="s">
        <v>522</v>
      </c>
      <c r="B532" s="567" t="s">
        <v>524</v>
      </c>
      <c r="C532" s="568" t="s">
        <v>542</v>
      </c>
      <c r="D532" s="569" t="s">
        <v>543</v>
      </c>
      <c r="E532" s="568" t="s">
        <v>3133</v>
      </c>
      <c r="F532" s="569" t="s">
        <v>3134</v>
      </c>
      <c r="G532" s="568" t="s">
        <v>3889</v>
      </c>
      <c r="H532" s="568" t="s">
        <v>3890</v>
      </c>
      <c r="I532" s="570">
        <v>5395.52</v>
      </c>
      <c r="J532" s="570">
        <v>24</v>
      </c>
      <c r="K532" s="571">
        <v>129492.5</v>
      </c>
    </row>
    <row r="533" spans="1:11" ht="14.4" customHeight="1" x14ac:dyDescent="0.3">
      <c r="A533" s="566" t="s">
        <v>522</v>
      </c>
      <c r="B533" s="567" t="s">
        <v>524</v>
      </c>
      <c r="C533" s="568" t="s">
        <v>542</v>
      </c>
      <c r="D533" s="569" t="s">
        <v>543</v>
      </c>
      <c r="E533" s="568" t="s">
        <v>3133</v>
      </c>
      <c r="F533" s="569" t="s">
        <v>3134</v>
      </c>
      <c r="G533" s="568" t="s">
        <v>3891</v>
      </c>
      <c r="H533" s="568" t="s">
        <v>3892</v>
      </c>
      <c r="I533" s="570">
        <v>704.22</v>
      </c>
      <c r="J533" s="570">
        <v>10</v>
      </c>
      <c r="K533" s="571">
        <v>7042.2</v>
      </c>
    </row>
    <row r="534" spans="1:11" ht="14.4" customHeight="1" x14ac:dyDescent="0.3">
      <c r="A534" s="566" t="s">
        <v>522</v>
      </c>
      <c r="B534" s="567" t="s">
        <v>524</v>
      </c>
      <c r="C534" s="568" t="s">
        <v>542</v>
      </c>
      <c r="D534" s="569" t="s">
        <v>543</v>
      </c>
      <c r="E534" s="568" t="s">
        <v>3133</v>
      </c>
      <c r="F534" s="569" t="s">
        <v>3134</v>
      </c>
      <c r="G534" s="568" t="s">
        <v>3893</v>
      </c>
      <c r="H534" s="568" t="s">
        <v>3894</v>
      </c>
      <c r="I534" s="570">
        <v>139.26</v>
      </c>
      <c r="J534" s="570">
        <v>1020</v>
      </c>
      <c r="K534" s="571">
        <v>142044.08000000002</v>
      </c>
    </row>
    <row r="535" spans="1:11" ht="14.4" customHeight="1" x14ac:dyDescent="0.3">
      <c r="A535" s="566" t="s">
        <v>522</v>
      </c>
      <c r="B535" s="567" t="s">
        <v>524</v>
      </c>
      <c r="C535" s="568" t="s">
        <v>542</v>
      </c>
      <c r="D535" s="569" t="s">
        <v>543</v>
      </c>
      <c r="E535" s="568" t="s">
        <v>3133</v>
      </c>
      <c r="F535" s="569" t="s">
        <v>3134</v>
      </c>
      <c r="G535" s="568" t="s">
        <v>3895</v>
      </c>
      <c r="H535" s="568" t="s">
        <v>3896</v>
      </c>
      <c r="I535" s="570">
        <v>811.91</v>
      </c>
      <c r="J535" s="570">
        <v>10</v>
      </c>
      <c r="K535" s="571">
        <v>8119.1</v>
      </c>
    </row>
    <row r="536" spans="1:11" ht="14.4" customHeight="1" x14ac:dyDescent="0.3">
      <c r="A536" s="566" t="s">
        <v>522</v>
      </c>
      <c r="B536" s="567" t="s">
        <v>524</v>
      </c>
      <c r="C536" s="568" t="s">
        <v>542</v>
      </c>
      <c r="D536" s="569" t="s">
        <v>543</v>
      </c>
      <c r="E536" s="568" t="s">
        <v>3133</v>
      </c>
      <c r="F536" s="569" t="s">
        <v>3134</v>
      </c>
      <c r="G536" s="568" t="s">
        <v>3897</v>
      </c>
      <c r="H536" s="568" t="s">
        <v>3898</v>
      </c>
      <c r="I536" s="570">
        <v>1007.68</v>
      </c>
      <c r="J536" s="570">
        <v>2</v>
      </c>
      <c r="K536" s="571">
        <v>2015.36</v>
      </c>
    </row>
    <row r="537" spans="1:11" ht="14.4" customHeight="1" x14ac:dyDescent="0.3">
      <c r="A537" s="566" t="s">
        <v>522</v>
      </c>
      <c r="B537" s="567" t="s">
        <v>524</v>
      </c>
      <c r="C537" s="568" t="s">
        <v>542</v>
      </c>
      <c r="D537" s="569" t="s">
        <v>543</v>
      </c>
      <c r="E537" s="568" t="s">
        <v>3133</v>
      </c>
      <c r="F537" s="569" t="s">
        <v>3134</v>
      </c>
      <c r="G537" s="568" t="s">
        <v>3899</v>
      </c>
      <c r="H537" s="568" t="s">
        <v>3900</v>
      </c>
      <c r="I537" s="570">
        <v>1007.68</v>
      </c>
      <c r="J537" s="570">
        <v>2</v>
      </c>
      <c r="K537" s="571">
        <v>2015.36</v>
      </c>
    </row>
    <row r="538" spans="1:11" ht="14.4" customHeight="1" x14ac:dyDescent="0.3">
      <c r="A538" s="566" t="s">
        <v>522</v>
      </c>
      <c r="B538" s="567" t="s">
        <v>524</v>
      </c>
      <c r="C538" s="568" t="s">
        <v>542</v>
      </c>
      <c r="D538" s="569" t="s">
        <v>543</v>
      </c>
      <c r="E538" s="568" t="s">
        <v>3133</v>
      </c>
      <c r="F538" s="569" t="s">
        <v>3134</v>
      </c>
      <c r="G538" s="568" t="s">
        <v>3901</v>
      </c>
      <c r="H538" s="568" t="s">
        <v>3902</v>
      </c>
      <c r="I538" s="570">
        <v>1319.32</v>
      </c>
      <c r="J538" s="570">
        <v>20</v>
      </c>
      <c r="K538" s="571">
        <v>26386.48</v>
      </c>
    </row>
    <row r="539" spans="1:11" ht="14.4" customHeight="1" x14ac:dyDescent="0.3">
      <c r="A539" s="566" t="s">
        <v>522</v>
      </c>
      <c r="B539" s="567" t="s">
        <v>524</v>
      </c>
      <c r="C539" s="568" t="s">
        <v>542</v>
      </c>
      <c r="D539" s="569" t="s">
        <v>543</v>
      </c>
      <c r="E539" s="568" t="s">
        <v>3133</v>
      </c>
      <c r="F539" s="569" t="s">
        <v>3134</v>
      </c>
      <c r="G539" s="568" t="s">
        <v>3903</v>
      </c>
      <c r="H539" s="568" t="s">
        <v>3904</v>
      </c>
      <c r="I539" s="570">
        <v>54.45</v>
      </c>
      <c r="J539" s="570">
        <v>50</v>
      </c>
      <c r="K539" s="571">
        <v>2722.5</v>
      </c>
    </row>
    <row r="540" spans="1:11" ht="14.4" customHeight="1" x14ac:dyDescent="0.3">
      <c r="A540" s="566" t="s">
        <v>522</v>
      </c>
      <c r="B540" s="567" t="s">
        <v>524</v>
      </c>
      <c r="C540" s="568" t="s">
        <v>542</v>
      </c>
      <c r="D540" s="569" t="s">
        <v>543</v>
      </c>
      <c r="E540" s="568" t="s">
        <v>3133</v>
      </c>
      <c r="F540" s="569" t="s">
        <v>3134</v>
      </c>
      <c r="G540" s="568" t="s">
        <v>3905</v>
      </c>
      <c r="H540" s="568" t="s">
        <v>3906</v>
      </c>
      <c r="I540" s="570">
        <v>3760.44</v>
      </c>
      <c r="J540" s="570">
        <v>8</v>
      </c>
      <c r="K540" s="571">
        <v>30038.3</v>
      </c>
    </row>
    <row r="541" spans="1:11" ht="14.4" customHeight="1" x14ac:dyDescent="0.3">
      <c r="A541" s="566" t="s">
        <v>522</v>
      </c>
      <c r="B541" s="567" t="s">
        <v>524</v>
      </c>
      <c r="C541" s="568" t="s">
        <v>542</v>
      </c>
      <c r="D541" s="569" t="s">
        <v>543</v>
      </c>
      <c r="E541" s="568" t="s">
        <v>3133</v>
      </c>
      <c r="F541" s="569" t="s">
        <v>3134</v>
      </c>
      <c r="G541" s="568" t="s">
        <v>3907</v>
      </c>
      <c r="H541" s="568" t="s">
        <v>3908</v>
      </c>
      <c r="I541" s="570">
        <v>1546.33</v>
      </c>
      <c r="J541" s="570">
        <v>10</v>
      </c>
      <c r="K541" s="571">
        <v>15869.2</v>
      </c>
    </row>
    <row r="542" spans="1:11" ht="14.4" customHeight="1" x14ac:dyDescent="0.3">
      <c r="A542" s="566" t="s">
        <v>522</v>
      </c>
      <c r="B542" s="567" t="s">
        <v>524</v>
      </c>
      <c r="C542" s="568" t="s">
        <v>542</v>
      </c>
      <c r="D542" s="569" t="s">
        <v>543</v>
      </c>
      <c r="E542" s="568" t="s">
        <v>3133</v>
      </c>
      <c r="F542" s="569" t="s">
        <v>3134</v>
      </c>
      <c r="G542" s="568" t="s">
        <v>3909</v>
      </c>
      <c r="H542" s="568" t="s">
        <v>3910</v>
      </c>
      <c r="I542" s="570">
        <v>5560.25</v>
      </c>
      <c r="J542" s="570">
        <v>1</v>
      </c>
      <c r="K542" s="571">
        <v>5850.35</v>
      </c>
    </row>
    <row r="543" spans="1:11" ht="14.4" customHeight="1" x14ac:dyDescent="0.3">
      <c r="A543" s="566" t="s">
        <v>522</v>
      </c>
      <c r="B543" s="567" t="s">
        <v>524</v>
      </c>
      <c r="C543" s="568" t="s">
        <v>542</v>
      </c>
      <c r="D543" s="569" t="s">
        <v>543</v>
      </c>
      <c r="E543" s="568" t="s">
        <v>3133</v>
      </c>
      <c r="F543" s="569" t="s">
        <v>3134</v>
      </c>
      <c r="G543" s="568" t="s">
        <v>3911</v>
      </c>
      <c r="H543" s="568" t="s">
        <v>3912</v>
      </c>
      <c r="I543" s="570">
        <v>5640.7166666666672</v>
      </c>
      <c r="J543" s="570">
        <v>4</v>
      </c>
      <c r="K543" s="571">
        <v>23062.6</v>
      </c>
    </row>
    <row r="544" spans="1:11" ht="14.4" customHeight="1" x14ac:dyDescent="0.3">
      <c r="A544" s="566" t="s">
        <v>522</v>
      </c>
      <c r="B544" s="567" t="s">
        <v>524</v>
      </c>
      <c r="C544" s="568" t="s">
        <v>542</v>
      </c>
      <c r="D544" s="569" t="s">
        <v>543</v>
      </c>
      <c r="E544" s="568" t="s">
        <v>3133</v>
      </c>
      <c r="F544" s="569" t="s">
        <v>3134</v>
      </c>
      <c r="G544" s="568" t="s">
        <v>3913</v>
      </c>
      <c r="H544" s="568" t="s">
        <v>3914</v>
      </c>
      <c r="I544" s="570">
        <v>5737.45</v>
      </c>
      <c r="J544" s="570">
        <v>3</v>
      </c>
      <c r="K544" s="571">
        <v>17212.349999999999</v>
      </c>
    </row>
    <row r="545" spans="1:11" ht="14.4" customHeight="1" x14ac:dyDescent="0.3">
      <c r="A545" s="566" t="s">
        <v>522</v>
      </c>
      <c r="B545" s="567" t="s">
        <v>524</v>
      </c>
      <c r="C545" s="568" t="s">
        <v>542</v>
      </c>
      <c r="D545" s="569" t="s">
        <v>543</v>
      </c>
      <c r="E545" s="568" t="s">
        <v>3133</v>
      </c>
      <c r="F545" s="569" t="s">
        <v>3134</v>
      </c>
      <c r="G545" s="568" t="s">
        <v>3915</v>
      </c>
      <c r="H545" s="568" t="s">
        <v>3916</v>
      </c>
      <c r="I545" s="570">
        <v>139.26</v>
      </c>
      <c r="J545" s="570">
        <v>60</v>
      </c>
      <c r="K545" s="571">
        <v>8355.5300000000007</v>
      </c>
    </row>
    <row r="546" spans="1:11" ht="14.4" customHeight="1" x14ac:dyDescent="0.3">
      <c r="A546" s="566" t="s">
        <v>522</v>
      </c>
      <c r="B546" s="567" t="s">
        <v>524</v>
      </c>
      <c r="C546" s="568" t="s">
        <v>542</v>
      </c>
      <c r="D546" s="569" t="s">
        <v>543</v>
      </c>
      <c r="E546" s="568" t="s">
        <v>3133</v>
      </c>
      <c r="F546" s="569" t="s">
        <v>3134</v>
      </c>
      <c r="G546" s="568" t="s">
        <v>3917</v>
      </c>
      <c r="H546" s="568" t="s">
        <v>3918</v>
      </c>
      <c r="I546" s="570">
        <v>660</v>
      </c>
      <c r="J546" s="570">
        <v>70</v>
      </c>
      <c r="K546" s="571">
        <v>46200</v>
      </c>
    </row>
    <row r="547" spans="1:11" ht="14.4" customHeight="1" x14ac:dyDescent="0.3">
      <c r="A547" s="566" t="s">
        <v>522</v>
      </c>
      <c r="B547" s="567" t="s">
        <v>524</v>
      </c>
      <c r="C547" s="568" t="s">
        <v>542</v>
      </c>
      <c r="D547" s="569" t="s">
        <v>543</v>
      </c>
      <c r="E547" s="568" t="s">
        <v>3133</v>
      </c>
      <c r="F547" s="569" t="s">
        <v>3134</v>
      </c>
      <c r="G547" s="568" t="s">
        <v>3919</v>
      </c>
      <c r="H547" s="568" t="s">
        <v>3920</v>
      </c>
      <c r="I547" s="570">
        <v>480.9</v>
      </c>
      <c r="J547" s="570">
        <v>10</v>
      </c>
      <c r="K547" s="571">
        <v>4809</v>
      </c>
    </row>
    <row r="548" spans="1:11" ht="14.4" customHeight="1" x14ac:dyDescent="0.3">
      <c r="A548" s="566" t="s">
        <v>522</v>
      </c>
      <c r="B548" s="567" t="s">
        <v>524</v>
      </c>
      <c r="C548" s="568" t="s">
        <v>542</v>
      </c>
      <c r="D548" s="569" t="s">
        <v>543</v>
      </c>
      <c r="E548" s="568" t="s">
        <v>3133</v>
      </c>
      <c r="F548" s="569" t="s">
        <v>3134</v>
      </c>
      <c r="G548" s="568" t="s">
        <v>3921</v>
      </c>
      <c r="H548" s="568" t="s">
        <v>3922</v>
      </c>
      <c r="I548" s="570">
        <v>8197.7749999999996</v>
      </c>
      <c r="J548" s="570">
        <v>3</v>
      </c>
      <c r="K548" s="571">
        <v>24593.3</v>
      </c>
    </row>
    <row r="549" spans="1:11" ht="14.4" customHeight="1" x14ac:dyDescent="0.3">
      <c r="A549" s="566" t="s">
        <v>522</v>
      </c>
      <c r="B549" s="567" t="s">
        <v>524</v>
      </c>
      <c r="C549" s="568" t="s">
        <v>542</v>
      </c>
      <c r="D549" s="569" t="s">
        <v>543</v>
      </c>
      <c r="E549" s="568" t="s">
        <v>3133</v>
      </c>
      <c r="F549" s="569" t="s">
        <v>3134</v>
      </c>
      <c r="G549" s="568" t="s">
        <v>3923</v>
      </c>
      <c r="H549" s="568" t="s">
        <v>3924</v>
      </c>
      <c r="I549" s="570">
        <v>10810</v>
      </c>
      <c r="J549" s="570">
        <v>4</v>
      </c>
      <c r="K549" s="571">
        <v>45496</v>
      </c>
    </row>
    <row r="550" spans="1:11" ht="14.4" customHeight="1" x14ac:dyDescent="0.3">
      <c r="A550" s="566" t="s">
        <v>522</v>
      </c>
      <c r="B550" s="567" t="s">
        <v>524</v>
      </c>
      <c r="C550" s="568" t="s">
        <v>542</v>
      </c>
      <c r="D550" s="569" t="s">
        <v>543</v>
      </c>
      <c r="E550" s="568" t="s">
        <v>3133</v>
      </c>
      <c r="F550" s="569" t="s">
        <v>3134</v>
      </c>
      <c r="G550" s="568" t="s">
        <v>3925</v>
      </c>
      <c r="H550" s="568" t="s">
        <v>3926</v>
      </c>
      <c r="I550" s="570">
        <v>467.01249999999999</v>
      </c>
      <c r="J550" s="570">
        <v>20</v>
      </c>
      <c r="K550" s="571">
        <v>9340.2799999999988</v>
      </c>
    </row>
    <row r="551" spans="1:11" ht="14.4" customHeight="1" x14ac:dyDescent="0.3">
      <c r="A551" s="566" t="s">
        <v>522</v>
      </c>
      <c r="B551" s="567" t="s">
        <v>524</v>
      </c>
      <c r="C551" s="568" t="s">
        <v>542</v>
      </c>
      <c r="D551" s="569" t="s">
        <v>543</v>
      </c>
      <c r="E551" s="568" t="s">
        <v>3133</v>
      </c>
      <c r="F551" s="569" t="s">
        <v>3134</v>
      </c>
      <c r="G551" s="568" t="s">
        <v>3927</v>
      </c>
      <c r="H551" s="568" t="s">
        <v>3928</v>
      </c>
      <c r="I551" s="570">
        <v>739.18</v>
      </c>
      <c r="J551" s="570">
        <v>20</v>
      </c>
      <c r="K551" s="571">
        <v>14783.55</v>
      </c>
    </row>
    <row r="552" spans="1:11" ht="14.4" customHeight="1" x14ac:dyDescent="0.3">
      <c r="A552" s="566" t="s">
        <v>522</v>
      </c>
      <c r="B552" s="567" t="s">
        <v>524</v>
      </c>
      <c r="C552" s="568" t="s">
        <v>542</v>
      </c>
      <c r="D552" s="569" t="s">
        <v>543</v>
      </c>
      <c r="E552" s="568" t="s">
        <v>3133</v>
      </c>
      <c r="F552" s="569" t="s">
        <v>3134</v>
      </c>
      <c r="G552" s="568" t="s">
        <v>3929</v>
      </c>
      <c r="H552" s="568" t="s">
        <v>3930</v>
      </c>
      <c r="I552" s="570">
        <v>450</v>
      </c>
      <c r="J552" s="570">
        <v>5</v>
      </c>
      <c r="K552" s="571">
        <v>2250</v>
      </c>
    </row>
    <row r="553" spans="1:11" ht="14.4" customHeight="1" x14ac:dyDescent="0.3">
      <c r="A553" s="566" t="s">
        <v>522</v>
      </c>
      <c r="B553" s="567" t="s">
        <v>524</v>
      </c>
      <c r="C553" s="568" t="s">
        <v>542</v>
      </c>
      <c r="D553" s="569" t="s">
        <v>543</v>
      </c>
      <c r="E553" s="568" t="s">
        <v>3133</v>
      </c>
      <c r="F553" s="569" t="s">
        <v>3134</v>
      </c>
      <c r="G553" s="568" t="s">
        <v>3931</v>
      </c>
      <c r="H553" s="568" t="s">
        <v>3932</v>
      </c>
      <c r="I553" s="570">
        <v>1185.8</v>
      </c>
      <c r="J553" s="570">
        <v>6</v>
      </c>
      <c r="K553" s="571">
        <v>7114.8</v>
      </c>
    </row>
    <row r="554" spans="1:11" ht="14.4" customHeight="1" x14ac:dyDescent="0.3">
      <c r="A554" s="566" t="s">
        <v>522</v>
      </c>
      <c r="B554" s="567" t="s">
        <v>524</v>
      </c>
      <c r="C554" s="568" t="s">
        <v>542</v>
      </c>
      <c r="D554" s="569" t="s">
        <v>543</v>
      </c>
      <c r="E554" s="568" t="s">
        <v>3133</v>
      </c>
      <c r="F554" s="569" t="s">
        <v>3134</v>
      </c>
      <c r="G554" s="568" t="s">
        <v>3933</v>
      </c>
      <c r="H554" s="568" t="s">
        <v>3934</v>
      </c>
      <c r="I554" s="570">
        <v>138.24</v>
      </c>
      <c r="J554" s="570">
        <v>20</v>
      </c>
      <c r="K554" s="571">
        <v>2764.85</v>
      </c>
    </row>
    <row r="555" spans="1:11" ht="14.4" customHeight="1" x14ac:dyDescent="0.3">
      <c r="A555" s="566" t="s">
        <v>522</v>
      </c>
      <c r="B555" s="567" t="s">
        <v>524</v>
      </c>
      <c r="C555" s="568" t="s">
        <v>542</v>
      </c>
      <c r="D555" s="569" t="s">
        <v>543</v>
      </c>
      <c r="E555" s="568" t="s">
        <v>3133</v>
      </c>
      <c r="F555" s="569" t="s">
        <v>3134</v>
      </c>
      <c r="G555" s="568" t="s">
        <v>3935</v>
      </c>
      <c r="H555" s="568" t="s">
        <v>3936</v>
      </c>
      <c r="I555" s="570">
        <v>54.45</v>
      </c>
      <c r="J555" s="570">
        <v>25</v>
      </c>
      <c r="K555" s="571">
        <v>1361.25</v>
      </c>
    </row>
    <row r="556" spans="1:11" ht="14.4" customHeight="1" x14ac:dyDescent="0.3">
      <c r="A556" s="566" t="s">
        <v>522</v>
      </c>
      <c r="B556" s="567" t="s">
        <v>524</v>
      </c>
      <c r="C556" s="568" t="s">
        <v>542</v>
      </c>
      <c r="D556" s="569" t="s">
        <v>543</v>
      </c>
      <c r="E556" s="568" t="s">
        <v>3133</v>
      </c>
      <c r="F556" s="569" t="s">
        <v>3134</v>
      </c>
      <c r="G556" s="568" t="s">
        <v>3937</v>
      </c>
      <c r="H556" s="568" t="s">
        <v>3938</v>
      </c>
      <c r="I556" s="570">
        <v>548.13</v>
      </c>
      <c r="J556" s="570">
        <v>80</v>
      </c>
      <c r="K556" s="571">
        <v>43850.400000000001</v>
      </c>
    </row>
    <row r="557" spans="1:11" ht="14.4" customHeight="1" x14ac:dyDescent="0.3">
      <c r="A557" s="566" t="s">
        <v>522</v>
      </c>
      <c r="B557" s="567" t="s">
        <v>524</v>
      </c>
      <c r="C557" s="568" t="s">
        <v>542</v>
      </c>
      <c r="D557" s="569" t="s">
        <v>543</v>
      </c>
      <c r="E557" s="568" t="s">
        <v>3133</v>
      </c>
      <c r="F557" s="569" t="s">
        <v>3134</v>
      </c>
      <c r="G557" s="568" t="s">
        <v>3939</v>
      </c>
      <c r="H557" s="568" t="s">
        <v>3940</v>
      </c>
      <c r="I557" s="570">
        <v>78.650000000000006</v>
      </c>
      <c r="J557" s="570">
        <v>50</v>
      </c>
      <c r="K557" s="571">
        <v>3932.5</v>
      </c>
    </row>
    <row r="558" spans="1:11" ht="14.4" customHeight="1" x14ac:dyDescent="0.3">
      <c r="A558" s="566" t="s">
        <v>522</v>
      </c>
      <c r="B558" s="567" t="s">
        <v>524</v>
      </c>
      <c r="C558" s="568" t="s">
        <v>542</v>
      </c>
      <c r="D558" s="569" t="s">
        <v>543</v>
      </c>
      <c r="E558" s="568" t="s">
        <v>3133</v>
      </c>
      <c r="F558" s="569" t="s">
        <v>3134</v>
      </c>
      <c r="G558" s="568" t="s">
        <v>3941</v>
      </c>
      <c r="H558" s="568" t="s">
        <v>3942</v>
      </c>
      <c r="I558" s="570">
        <v>1.21</v>
      </c>
      <c r="J558" s="570">
        <v>20</v>
      </c>
      <c r="K558" s="571">
        <v>24.2</v>
      </c>
    </row>
    <row r="559" spans="1:11" ht="14.4" customHeight="1" x14ac:dyDescent="0.3">
      <c r="A559" s="566" t="s">
        <v>522</v>
      </c>
      <c r="B559" s="567" t="s">
        <v>524</v>
      </c>
      <c r="C559" s="568" t="s">
        <v>542</v>
      </c>
      <c r="D559" s="569" t="s">
        <v>543</v>
      </c>
      <c r="E559" s="568" t="s">
        <v>3133</v>
      </c>
      <c r="F559" s="569" t="s">
        <v>3134</v>
      </c>
      <c r="G559" s="568" t="s">
        <v>3943</v>
      </c>
      <c r="H559" s="568" t="s">
        <v>3944</v>
      </c>
      <c r="I559" s="570">
        <v>1.21</v>
      </c>
      <c r="J559" s="570">
        <v>4</v>
      </c>
      <c r="K559" s="571">
        <v>4.84</v>
      </c>
    </row>
    <row r="560" spans="1:11" ht="14.4" customHeight="1" x14ac:dyDescent="0.3">
      <c r="A560" s="566" t="s">
        <v>522</v>
      </c>
      <c r="B560" s="567" t="s">
        <v>524</v>
      </c>
      <c r="C560" s="568" t="s">
        <v>542</v>
      </c>
      <c r="D560" s="569" t="s">
        <v>543</v>
      </c>
      <c r="E560" s="568" t="s">
        <v>3135</v>
      </c>
      <c r="F560" s="569" t="s">
        <v>3136</v>
      </c>
      <c r="G560" s="568" t="s">
        <v>3405</v>
      </c>
      <c r="H560" s="568" t="s">
        <v>3406</v>
      </c>
      <c r="I560" s="570">
        <v>27.11</v>
      </c>
      <c r="J560" s="570">
        <v>6</v>
      </c>
      <c r="K560" s="571">
        <v>162.64000000000001</v>
      </c>
    </row>
    <row r="561" spans="1:11" ht="14.4" customHeight="1" x14ac:dyDescent="0.3">
      <c r="A561" s="566" t="s">
        <v>522</v>
      </c>
      <c r="B561" s="567" t="s">
        <v>524</v>
      </c>
      <c r="C561" s="568" t="s">
        <v>542</v>
      </c>
      <c r="D561" s="569" t="s">
        <v>543</v>
      </c>
      <c r="E561" s="568" t="s">
        <v>3137</v>
      </c>
      <c r="F561" s="569" t="s">
        <v>3138</v>
      </c>
      <c r="G561" s="568" t="s">
        <v>3945</v>
      </c>
      <c r="H561" s="568" t="s">
        <v>3946</v>
      </c>
      <c r="I561" s="570">
        <v>42940</v>
      </c>
      <c r="J561" s="570">
        <v>7</v>
      </c>
      <c r="K561" s="571">
        <v>300580</v>
      </c>
    </row>
    <row r="562" spans="1:11" ht="14.4" customHeight="1" x14ac:dyDescent="0.3">
      <c r="A562" s="566" t="s">
        <v>522</v>
      </c>
      <c r="B562" s="567" t="s">
        <v>524</v>
      </c>
      <c r="C562" s="568" t="s">
        <v>542</v>
      </c>
      <c r="D562" s="569" t="s">
        <v>543</v>
      </c>
      <c r="E562" s="568" t="s">
        <v>3137</v>
      </c>
      <c r="F562" s="569" t="s">
        <v>3138</v>
      </c>
      <c r="G562" s="568" t="s">
        <v>3947</v>
      </c>
      <c r="H562" s="568" t="s">
        <v>3948</v>
      </c>
      <c r="I562" s="570">
        <v>40560</v>
      </c>
      <c r="J562" s="570">
        <v>2</v>
      </c>
      <c r="K562" s="571">
        <v>81120</v>
      </c>
    </row>
    <row r="563" spans="1:11" ht="14.4" customHeight="1" x14ac:dyDescent="0.3">
      <c r="A563" s="566" t="s">
        <v>522</v>
      </c>
      <c r="B563" s="567" t="s">
        <v>524</v>
      </c>
      <c r="C563" s="568" t="s">
        <v>542</v>
      </c>
      <c r="D563" s="569" t="s">
        <v>543</v>
      </c>
      <c r="E563" s="568" t="s">
        <v>3137</v>
      </c>
      <c r="F563" s="569" t="s">
        <v>3138</v>
      </c>
      <c r="G563" s="568" t="s">
        <v>3949</v>
      </c>
      <c r="H563" s="568" t="s">
        <v>3950</v>
      </c>
      <c r="I563" s="570">
        <v>40560</v>
      </c>
      <c r="J563" s="570">
        <v>4</v>
      </c>
      <c r="K563" s="571">
        <v>162240</v>
      </c>
    </row>
    <row r="564" spans="1:11" ht="14.4" customHeight="1" x14ac:dyDescent="0.3">
      <c r="A564" s="566" t="s">
        <v>522</v>
      </c>
      <c r="B564" s="567" t="s">
        <v>524</v>
      </c>
      <c r="C564" s="568" t="s">
        <v>542</v>
      </c>
      <c r="D564" s="569" t="s">
        <v>543</v>
      </c>
      <c r="E564" s="568" t="s">
        <v>3137</v>
      </c>
      <c r="F564" s="569" t="s">
        <v>3138</v>
      </c>
      <c r="G564" s="568" t="s">
        <v>3951</v>
      </c>
      <c r="H564" s="568" t="s">
        <v>3952</v>
      </c>
      <c r="I564" s="570">
        <v>52300</v>
      </c>
      <c r="J564" s="570">
        <v>2</v>
      </c>
      <c r="K564" s="571">
        <v>104600</v>
      </c>
    </row>
    <row r="565" spans="1:11" ht="14.4" customHeight="1" x14ac:dyDescent="0.3">
      <c r="A565" s="566" t="s">
        <v>522</v>
      </c>
      <c r="B565" s="567" t="s">
        <v>524</v>
      </c>
      <c r="C565" s="568" t="s">
        <v>542</v>
      </c>
      <c r="D565" s="569" t="s">
        <v>543</v>
      </c>
      <c r="E565" s="568" t="s">
        <v>3137</v>
      </c>
      <c r="F565" s="569" t="s">
        <v>3138</v>
      </c>
      <c r="G565" s="568" t="s">
        <v>3953</v>
      </c>
      <c r="H565" s="568" t="s">
        <v>3954</v>
      </c>
      <c r="I565" s="570">
        <v>20941.5</v>
      </c>
      <c r="J565" s="570">
        <v>4</v>
      </c>
      <c r="K565" s="571">
        <v>83766</v>
      </c>
    </row>
    <row r="566" spans="1:11" ht="14.4" customHeight="1" x14ac:dyDescent="0.3">
      <c r="A566" s="566" t="s">
        <v>522</v>
      </c>
      <c r="B566" s="567" t="s">
        <v>524</v>
      </c>
      <c r="C566" s="568" t="s">
        <v>542</v>
      </c>
      <c r="D566" s="569" t="s">
        <v>543</v>
      </c>
      <c r="E566" s="568" t="s">
        <v>3137</v>
      </c>
      <c r="F566" s="569" t="s">
        <v>3138</v>
      </c>
      <c r="G566" s="568" t="s">
        <v>3955</v>
      </c>
      <c r="H566" s="568" t="s">
        <v>3956</v>
      </c>
      <c r="I566" s="570">
        <v>15875.75</v>
      </c>
      <c r="J566" s="570">
        <v>2</v>
      </c>
      <c r="K566" s="571">
        <v>31751.5</v>
      </c>
    </row>
    <row r="567" spans="1:11" ht="14.4" customHeight="1" x14ac:dyDescent="0.3">
      <c r="A567" s="566" t="s">
        <v>522</v>
      </c>
      <c r="B567" s="567" t="s">
        <v>524</v>
      </c>
      <c r="C567" s="568" t="s">
        <v>542</v>
      </c>
      <c r="D567" s="569" t="s">
        <v>543</v>
      </c>
      <c r="E567" s="568" t="s">
        <v>3137</v>
      </c>
      <c r="F567" s="569" t="s">
        <v>3138</v>
      </c>
      <c r="G567" s="568" t="s">
        <v>3957</v>
      </c>
      <c r="H567" s="568" t="s">
        <v>3958</v>
      </c>
      <c r="I567" s="570">
        <v>42940</v>
      </c>
      <c r="J567" s="570">
        <v>1</v>
      </c>
      <c r="K567" s="571">
        <v>42940</v>
      </c>
    </row>
    <row r="568" spans="1:11" ht="14.4" customHeight="1" x14ac:dyDescent="0.3">
      <c r="A568" s="566" t="s">
        <v>522</v>
      </c>
      <c r="B568" s="567" t="s">
        <v>524</v>
      </c>
      <c r="C568" s="568" t="s">
        <v>542</v>
      </c>
      <c r="D568" s="569" t="s">
        <v>543</v>
      </c>
      <c r="E568" s="568" t="s">
        <v>3137</v>
      </c>
      <c r="F568" s="569" t="s">
        <v>3138</v>
      </c>
      <c r="G568" s="568" t="s">
        <v>3959</v>
      </c>
      <c r="H568" s="568" t="s">
        <v>3960</v>
      </c>
      <c r="I568" s="570">
        <v>62.254999999999995</v>
      </c>
      <c r="J568" s="570">
        <v>192</v>
      </c>
      <c r="K568" s="571">
        <v>10698.83</v>
      </c>
    </row>
    <row r="569" spans="1:11" ht="14.4" customHeight="1" x14ac:dyDescent="0.3">
      <c r="A569" s="566" t="s">
        <v>522</v>
      </c>
      <c r="B569" s="567" t="s">
        <v>524</v>
      </c>
      <c r="C569" s="568" t="s">
        <v>542</v>
      </c>
      <c r="D569" s="569" t="s">
        <v>543</v>
      </c>
      <c r="E569" s="568" t="s">
        <v>3137</v>
      </c>
      <c r="F569" s="569" t="s">
        <v>3138</v>
      </c>
      <c r="G569" s="568" t="s">
        <v>3961</v>
      </c>
      <c r="H569" s="568" t="s">
        <v>3962</v>
      </c>
      <c r="I569" s="570">
        <v>9423</v>
      </c>
      <c r="J569" s="570">
        <v>5</v>
      </c>
      <c r="K569" s="571">
        <v>47115</v>
      </c>
    </row>
    <row r="570" spans="1:11" ht="14.4" customHeight="1" x14ac:dyDescent="0.3">
      <c r="A570" s="566" t="s">
        <v>522</v>
      </c>
      <c r="B570" s="567" t="s">
        <v>524</v>
      </c>
      <c r="C570" s="568" t="s">
        <v>542</v>
      </c>
      <c r="D570" s="569" t="s">
        <v>543</v>
      </c>
      <c r="E570" s="568" t="s">
        <v>3137</v>
      </c>
      <c r="F570" s="569" t="s">
        <v>3138</v>
      </c>
      <c r="G570" s="568" t="s">
        <v>3963</v>
      </c>
      <c r="H570" s="568" t="s">
        <v>3964</v>
      </c>
      <c r="I570" s="570">
        <v>6989.94</v>
      </c>
      <c r="J570" s="570">
        <v>6</v>
      </c>
      <c r="K570" s="571">
        <v>41939.64</v>
      </c>
    </row>
    <row r="571" spans="1:11" ht="14.4" customHeight="1" x14ac:dyDescent="0.3">
      <c r="A571" s="566" t="s">
        <v>522</v>
      </c>
      <c r="B571" s="567" t="s">
        <v>524</v>
      </c>
      <c r="C571" s="568" t="s">
        <v>542</v>
      </c>
      <c r="D571" s="569" t="s">
        <v>543</v>
      </c>
      <c r="E571" s="568" t="s">
        <v>3137</v>
      </c>
      <c r="F571" s="569" t="s">
        <v>3138</v>
      </c>
      <c r="G571" s="568" t="s">
        <v>3965</v>
      </c>
      <c r="H571" s="568" t="s">
        <v>3966</v>
      </c>
      <c r="I571" s="570">
        <v>42940</v>
      </c>
      <c r="J571" s="570">
        <v>4</v>
      </c>
      <c r="K571" s="571">
        <v>171760</v>
      </c>
    </row>
    <row r="572" spans="1:11" ht="14.4" customHeight="1" x14ac:dyDescent="0.3">
      <c r="A572" s="566" t="s">
        <v>522</v>
      </c>
      <c r="B572" s="567" t="s">
        <v>524</v>
      </c>
      <c r="C572" s="568" t="s">
        <v>542</v>
      </c>
      <c r="D572" s="569" t="s">
        <v>543</v>
      </c>
      <c r="E572" s="568" t="s">
        <v>3137</v>
      </c>
      <c r="F572" s="569" t="s">
        <v>3138</v>
      </c>
      <c r="G572" s="568" t="s">
        <v>3967</v>
      </c>
      <c r="H572" s="568" t="s">
        <v>3968</v>
      </c>
      <c r="I572" s="570">
        <v>42940</v>
      </c>
      <c r="J572" s="570">
        <v>4</v>
      </c>
      <c r="K572" s="571">
        <v>171760</v>
      </c>
    </row>
    <row r="573" spans="1:11" ht="14.4" customHeight="1" x14ac:dyDescent="0.3">
      <c r="A573" s="566" t="s">
        <v>522</v>
      </c>
      <c r="B573" s="567" t="s">
        <v>524</v>
      </c>
      <c r="C573" s="568" t="s">
        <v>542</v>
      </c>
      <c r="D573" s="569" t="s">
        <v>543</v>
      </c>
      <c r="E573" s="568" t="s">
        <v>3137</v>
      </c>
      <c r="F573" s="569" t="s">
        <v>3138</v>
      </c>
      <c r="G573" s="568" t="s">
        <v>3969</v>
      </c>
      <c r="H573" s="568" t="s">
        <v>3970</v>
      </c>
      <c r="I573" s="570">
        <v>42940</v>
      </c>
      <c r="J573" s="570">
        <v>2</v>
      </c>
      <c r="K573" s="571">
        <v>85880</v>
      </c>
    </row>
    <row r="574" spans="1:11" ht="14.4" customHeight="1" x14ac:dyDescent="0.3">
      <c r="A574" s="566" t="s">
        <v>522</v>
      </c>
      <c r="B574" s="567" t="s">
        <v>524</v>
      </c>
      <c r="C574" s="568" t="s">
        <v>542</v>
      </c>
      <c r="D574" s="569" t="s">
        <v>543</v>
      </c>
      <c r="E574" s="568" t="s">
        <v>3137</v>
      </c>
      <c r="F574" s="569" t="s">
        <v>3138</v>
      </c>
      <c r="G574" s="568" t="s">
        <v>3971</v>
      </c>
      <c r="H574" s="568" t="s">
        <v>3972</v>
      </c>
      <c r="I574" s="570">
        <v>40560</v>
      </c>
      <c r="J574" s="570">
        <v>2</v>
      </c>
      <c r="K574" s="571">
        <v>81120</v>
      </c>
    </row>
    <row r="575" spans="1:11" ht="14.4" customHeight="1" x14ac:dyDescent="0.3">
      <c r="A575" s="566" t="s">
        <v>522</v>
      </c>
      <c r="B575" s="567" t="s">
        <v>524</v>
      </c>
      <c r="C575" s="568" t="s">
        <v>542</v>
      </c>
      <c r="D575" s="569" t="s">
        <v>543</v>
      </c>
      <c r="E575" s="568" t="s">
        <v>3137</v>
      </c>
      <c r="F575" s="569" t="s">
        <v>3138</v>
      </c>
      <c r="G575" s="568" t="s">
        <v>3973</v>
      </c>
      <c r="H575" s="568" t="s">
        <v>3974</v>
      </c>
      <c r="I575" s="570">
        <v>40560</v>
      </c>
      <c r="J575" s="570">
        <v>4</v>
      </c>
      <c r="K575" s="571">
        <v>162240</v>
      </c>
    </row>
    <row r="576" spans="1:11" ht="14.4" customHeight="1" x14ac:dyDescent="0.3">
      <c r="A576" s="566" t="s">
        <v>522</v>
      </c>
      <c r="B576" s="567" t="s">
        <v>524</v>
      </c>
      <c r="C576" s="568" t="s">
        <v>542</v>
      </c>
      <c r="D576" s="569" t="s">
        <v>543</v>
      </c>
      <c r="E576" s="568" t="s">
        <v>3137</v>
      </c>
      <c r="F576" s="569" t="s">
        <v>3138</v>
      </c>
      <c r="G576" s="568" t="s">
        <v>3975</v>
      </c>
      <c r="H576" s="568" t="s">
        <v>3976</v>
      </c>
      <c r="I576" s="570">
        <v>40560</v>
      </c>
      <c r="J576" s="570">
        <v>1</v>
      </c>
      <c r="K576" s="571">
        <v>40560</v>
      </c>
    </row>
    <row r="577" spans="1:11" ht="14.4" customHeight="1" x14ac:dyDescent="0.3">
      <c r="A577" s="566" t="s">
        <v>522</v>
      </c>
      <c r="B577" s="567" t="s">
        <v>524</v>
      </c>
      <c r="C577" s="568" t="s">
        <v>542</v>
      </c>
      <c r="D577" s="569" t="s">
        <v>543</v>
      </c>
      <c r="E577" s="568" t="s">
        <v>3137</v>
      </c>
      <c r="F577" s="569" t="s">
        <v>3138</v>
      </c>
      <c r="G577" s="568" t="s">
        <v>3977</v>
      </c>
      <c r="H577" s="568" t="s">
        <v>3978</v>
      </c>
      <c r="I577" s="570">
        <v>52300</v>
      </c>
      <c r="J577" s="570">
        <v>2</v>
      </c>
      <c r="K577" s="571">
        <v>104600</v>
      </c>
    </row>
    <row r="578" spans="1:11" ht="14.4" customHeight="1" x14ac:dyDescent="0.3">
      <c r="A578" s="566" t="s">
        <v>522</v>
      </c>
      <c r="B578" s="567" t="s">
        <v>524</v>
      </c>
      <c r="C578" s="568" t="s">
        <v>542</v>
      </c>
      <c r="D578" s="569" t="s">
        <v>543</v>
      </c>
      <c r="E578" s="568" t="s">
        <v>3137</v>
      </c>
      <c r="F578" s="569" t="s">
        <v>3138</v>
      </c>
      <c r="G578" s="568" t="s">
        <v>3979</v>
      </c>
      <c r="H578" s="568" t="s">
        <v>3980</v>
      </c>
      <c r="I578" s="570">
        <v>4630</v>
      </c>
      <c r="J578" s="570">
        <v>1</v>
      </c>
      <c r="K578" s="571">
        <v>4630</v>
      </c>
    </row>
    <row r="579" spans="1:11" ht="14.4" customHeight="1" x14ac:dyDescent="0.3">
      <c r="A579" s="566" t="s">
        <v>522</v>
      </c>
      <c r="B579" s="567" t="s">
        <v>524</v>
      </c>
      <c r="C579" s="568" t="s">
        <v>542</v>
      </c>
      <c r="D579" s="569" t="s">
        <v>543</v>
      </c>
      <c r="E579" s="568" t="s">
        <v>3137</v>
      </c>
      <c r="F579" s="569" t="s">
        <v>3138</v>
      </c>
      <c r="G579" s="568" t="s">
        <v>3981</v>
      </c>
      <c r="H579" s="568" t="s">
        <v>3982</v>
      </c>
      <c r="I579" s="570">
        <v>20956.833333333332</v>
      </c>
      <c r="J579" s="570">
        <v>3</v>
      </c>
      <c r="K579" s="571">
        <v>62870.5</v>
      </c>
    </row>
    <row r="580" spans="1:11" ht="14.4" customHeight="1" x14ac:dyDescent="0.3">
      <c r="A580" s="566" t="s">
        <v>522</v>
      </c>
      <c r="B580" s="567" t="s">
        <v>524</v>
      </c>
      <c r="C580" s="568" t="s">
        <v>542</v>
      </c>
      <c r="D580" s="569" t="s">
        <v>543</v>
      </c>
      <c r="E580" s="568" t="s">
        <v>3137</v>
      </c>
      <c r="F580" s="569" t="s">
        <v>3138</v>
      </c>
      <c r="G580" s="568" t="s">
        <v>3983</v>
      </c>
      <c r="H580" s="568" t="s">
        <v>3984</v>
      </c>
      <c r="I580" s="570">
        <v>20895.5</v>
      </c>
      <c r="J580" s="570">
        <v>2</v>
      </c>
      <c r="K580" s="571">
        <v>41791</v>
      </c>
    </row>
    <row r="581" spans="1:11" ht="14.4" customHeight="1" x14ac:dyDescent="0.3">
      <c r="A581" s="566" t="s">
        <v>522</v>
      </c>
      <c r="B581" s="567" t="s">
        <v>524</v>
      </c>
      <c r="C581" s="568" t="s">
        <v>542</v>
      </c>
      <c r="D581" s="569" t="s">
        <v>543</v>
      </c>
      <c r="E581" s="568" t="s">
        <v>3137</v>
      </c>
      <c r="F581" s="569" t="s">
        <v>3138</v>
      </c>
      <c r="G581" s="568" t="s">
        <v>3985</v>
      </c>
      <c r="H581" s="568" t="s">
        <v>3986</v>
      </c>
      <c r="I581" s="570">
        <v>15950.5</v>
      </c>
      <c r="J581" s="570">
        <v>2</v>
      </c>
      <c r="K581" s="571">
        <v>31901</v>
      </c>
    </row>
    <row r="582" spans="1:11" ht="14.4" customHeight="1" x14ac:dyDescent="0.3">
      <c r="A582" s="566" t="s">
        <v>522</v>
      </c>
      <c r="B582" s="567" t="s">
        <v>524</v>
      </c>
      <c r="C582" s="568" t="s">
        <v>542</v>
      </c>
      <c r="D582" s="569" t="s">
        <v>543</v>
      </c>
      <c r="E582" s="568" t="s">
        <v>3137</v>
      </c>
      <c r="F582" s="569" t="s">
        <v>3138</v>
      </c>
      <c r="G582" s="568" t="s">
        <v>3987</v>
      </c>
      <c r="H582" s="568" t="s">
        <v>3988</v>
      </c>
      <c r="I582" s="570">
        <v>15801</v>
      </c>
      <c r="J582" s="570">
        <v>2</v>
      </c>
      <c r="K582" s="571">
        <v>31602</v>
      </c>
    </row>
    <row r="583" spans="1:11" ht="14.4" customHeight="1" x14ac:dyDescent="0.3">
      <c r="A583" s="566" t="s">
        <v>522</v>
      </c>
      <c r="B583" s="567" t="s">
        <v>524</v>
      </c>
      <c r="C583" s="568" t="s">
        <v>542</v>
      </c>
      <c r="D583" s="569" t="s">
        <v>543</v>
      </c>
      <c r="E583" s="568" t="s">
        <v>3137</v>
      </c>
      <c r="F583" s="569" t="s">
        <v>3138</v>
      </c>
      <c r="G583" s="568" t="s">
        <v>3989</v>
      </c>
      <c r="H583" s="568" t="s">
        <v>3990</v>
      </c>
      <c r="I583" s="570">
        <v>15801</v>
      </c>
      <c r="J583" s="570">
        <v>2</v>
      </c>
      <c r="K583" s="571">
        <v>31602</v>
      </c>
    </row>
    <row r="584" spans="1:11" ht="14.4" customHeight="1" x14ac:dyDescent="0.3">
      <c r="A584" s="566" t="s">
        <v>522</v>
      </c>
      <c r="B584" s="567" t="s">
        <v>524</v>
      </c>
      <c r="C584" s="568" t="s">
        <v>542</v>
      </c>
      <c r="D584" s="569" t="s">
        <v>543</v>
      </c>
      <c r="E584" s="568" t="s">
        <v>3137</v>
      </c>
      <c r="F584" s="569" t="s">
        <v>3138</v>
      </c>
      <c r="G584" s="568" t="s">
        <v>3991</v>
      </c>
      <c r="H584" s="568" t="s">
        <v>3992</v>
      </c>
      <c r="I584" s="570">
        <v>86792.8</v>
      </c>
      <c r="J584" s="570">
        <v>1</v>
      </c>
      <c r="K584" s="571">
        <v>86792.8</v>
      </c>
    </row>
    <row r="585" spans="1:11" ht="14.4" customHeight="1" x14ac:dyDescent="0.3">
      <c r="A585" s="566" t="s">
        <v>522</v>
      </c>
      <c r="B585" s="567" t="s">
        <v>524</v>
      </c>
      <c r="C585" s="568" t="s">
        <v>542</v>
      </c>
      <c r="D585" s="569" t="s">
        <v>543</v>
      </c>
      <c r="E585" s="568" t="s">
        <v>3137</v>
      </c>
      <c r="F585" s="569" t="s">
        <v>3138</v>
      </c>
      <c r="G585" s="568" t="s">
        <v>3993</v>
      </c>
      <c r="H585" s="568" t="s">
        <v>3994</v>
      </c>
      <c r="I585" s="570">
        <v>9851.36</v>
      </c>
      <c r="J585" s="570">
        <v>1</v>
      </c>
      <c r="K585" s="571">
        <v>9851.36</v>
      </c>
    </row>
    <row r="586" spans="1:11" ht="14.4" customHeight="1" x14ac:dyDescent="0.3">
      <c r="A586" s="566" t="s">
        <v>522</v>
      </c>
      <c r="B586" s="567" t="s">
        <v>524</v>
      </c>
      <c r="C586" s="568" t="s">
        <v>542</v>
      </c>
      <c r="D586" s="569" t="s">
        <v>543</v>
      </c>
      <c r="E586" s="568" t="s">
        <v>3137</v>
      </c>
      <c r="F586" s="569" t="s">
        <v>3138</v>
      </c>
      <c r="G586" s="568" t="s">
        <v>3995</v>
      </c>
      <c r="H586" s="568" t="s">
        <v>3996</v>
      </c>
      <c r="I586" s="570">
        <v>18338.035</v>
      </c>
      <c r="J586" s="570">
        <v>4</v>
      </c>
      <c r="K586" s="571">
        <v>73352.149999999994</v>
      </c>
    </row>
    <row r="587" spans="1:11" ht="14.4" customHeight="1" x14ac:dyDescent="0.3">
      <c r="A587" s="566" t="s">
        <v>522</v>
      </c>
      <c r="B587" s="567" t="s">
        <v>524</v>
      </c>
      <c r="C587" s="568" t="s">
        <v>542</v>
      </c>
      <c r="D587" s="569" t="s">
        <v>543</v>
      </c>
      <c r="E587" s="568" t="s">
        <v>3137</v>
      </c>
      <c r="F587" s="569" t="s">
        <v>3138</v>
      </c>
      <c r="G587" s="568" t="s">
        <v>3997</v>
      </c>
      <c r="H587" s="568" t="s">
        <v>3998</v>
      </c>
      <c r="I587" s="570">
        <v>13765.653333333334</v>
      </c>
      <c r="J587" s="570">
        <v>5</v>
      </c>
      <c r="K587" s="571">
        <v>68828.88</v>
      </c>
    </row>
    <row r="588" spans="1:11" ht="14.4" customHeight="1" x14ac:dyDescent="0.3">
      <c r="A588" s="566" t="s">
        <v>522</v>
      </c>
      <c r="B588" s="567" t="s">
        <v>524</v>
      </c>
      <c r="C588" s="568" t="s">
        <v>542</v>
      </c>
      <c r="D588" s="569" t="s">
        <v>543</v>
      </c>
      <c r="E588" s="568" t="s">
        <v>3137</v>
      </c>
      <c r="F588" s="569" t="s">
        <v>3138</v>
      </c>
      <c r="G588" s="568" t="s">
        <v>3999</v>
      </c>
      <c r="H588" s="568" t="s">
        <v>4000</v>
      </c>
      <c r="I588" s="570">
        <v>1121.76</v>
      </c>
      <c r="J588" s="570">
        <v>5</v>
      </c>
      <c r="K588" s="571">
        <v>5608.7800000000007</v>
      </c>
    </row>
    <row r="589" spans="1:11" ht="14.4" customHeight="1" x14ac:dyDescent="0.3">
      <c r="A589" s="566" t="s">
        <v>522</v>
      </c>
      <c r="B589" s="567" t="s">
        <v>524</v>
      </c>
      <c r="C589" s="568" t="s">
        <v>542</v>
      </c>
      <c r="D589" s="569" t="s">
        <v>543</v>
      </c>
      <c r="E589" s="568" t="s">
        <v>3137</v>
      </c>
      <c r="F589" s="569" t="s">
        <v>3138</v>
      </c>
      <c r="G589" s="568" t="s">
        <v>4001</v>
      </c>
      <c r="H589" s="568" t="s">
        <v>4002</v>
      </c>
      <c r="I589" s="570">
        <v>1121.9333333333334</v>
      </c>
      <c r="J589" s="570">
        <v>23</v>
      </c>
      <c r="K589" s="571">
        <v>25801.440000000002</v>
      </c>
    </row>
    <row r="590" spans="1:11" ht="14.4" customHeight="1" x14ac:dyDescent="0.3">
      <c r="A590" s="566" t="s">
        <v>522</v>
      </c>
      <c r="B590" s="567" t="s">
        <v>524</v>
      </c>
      <c r="C590" s="568" t="s">
        <v>542</v>
      </c>
      <c r="D590" s="569" t="s">
        <v>543</v>
      </c>
      <c r="E590" s="568" t="s">
        <v>3137</v>
      </c>
      <c r="F590" s="569" t="s">
        <v>3138</v>
      </c>
      <c r="G590" s="568" t="s">
        <v>4003</v>
      </c>
      <c r="H590" s="568" t="s">
        <v>4004</v>
      </c>
      <c r="I590" s="570">
        <v>9159.0349999999999</v>
      </c>
      <c r="J590" s="570">
        <v>2</v>
      </c>
      <c r="K590" s="571">
        <v>18318.07</v>
      </c>
    </row>
    <row r="591" spans="1:11" ht="14.4" customHeight="1" x14ac:dyDescent="0.3">
      <c r="A591" s="566" t="s">
        <v>522</v>
      </c>
      <c r="B591" s="567" t="s">
        <v>524</v>
      </c>
      <c r="C591" s="568" t="s">
        <v>542</v>
      </c>
      <c r="D591" s="569" t="s">
        <v>543</v>
      </c>
      <c r="E591" s="568" t="s">
        <v>3137</v>
      </c>
      <c r="F591" s="569" t="s">
        <v>3138</v>
      </c>
      <c r="G591" s="568" t="s">
        <v>4005</v>
      </c>
      <c r="H591" s="568" t="s">
        <v>4006</v>
      </c>
      <c r="I591" s="570">
        <v>6928.98</v>
      </c>
      <c r="J591" s="570">
        <v>2</v>
      </c>
      <c r="K591" s="571">
        <v>13857.96</v>
      </c>
    </row>
    <row r="592" spans="1:11" ht="14.4" customHeight="1" x14ac:dyDescent="0.3">
      <c r="A592" s="566" t="s">
        <v>522</v>
      </c>
      <c r="B592" s="567" t="s">
        <v>524</v>
      </c>
      <c r="C592" s="568" t="s">
        <v>542</v>
      </c>
      <c r="D592" s="569" t="s">
        <v>543</v>
      </c>
      <c r="E592" s="568" t="s">
        <v>3137</v>
      </c>
      <c r="F592" s="569" t="s">
        <v>3138</v>
      </c>
      <c r="G592" s="568" t="s">
        <v>4007</v>
      </c>
      <c r="H592" s="568" t="s">
        <v>4008</v>
      </c>
      <c r="I592" s="570">
        <v>1121.9333333333334</v>
      </c>
      <c r="J592" s="570">
        <v>31</v>
      </c>
      <c r="K592" s="571">
        <v>34777.050000000003</v>
      </c>
    </row>
    <row r="593" spans="1:11" ht="14.4" customHeight="1" x14ac:dyDescent="0.3">
      <c r="A593" s="566" t="s">
        <v>522</v>
      </c>
      <c r="B593" s="567" t="s">
        <v>524</v>
      </c>
      <c r="C593" s="568" t="s">
        <v>542</v>
      </c>
      <c r="D593" s="569" t="s">
        <v>543</v>
      </c>
      <c r="E593" s="568" t="s">
        <v>3137</v>
      </c>
      <c r="F593" s="569" t="s">
        <v>3138</v>
      </c>
      <c r="G593" s="568" t="s">
        <v>4009</v>
      </c>
      <c r="H593" s="568" t="s">
        <v>4010</v>
      </c>
      <c r="I593" s="570">
        <v>1121.9366666666667</v>
      </c>
      <c r="J593" s="570">
        <v>34</v>
      </c>
      <c r="K593" s="571">
        <v>38147.119999999995</v>
      </c>
    </row>
    <row r="594" spans="1:11" ht="14.4" customHeight="1" x14ac:dyDescent="0.3">
      <c r="A594" s="566" t="s">
        <v>522</v>
      </c>
      <c r="B594" s="567" t="s">
        <v>524</v>
      </c>
      <c r="C594" s="568" t="s">
        <v>542</v>
      </c>
      <c r="D594" s="569" t="s">
        <v>543</v>
      </c>
      <c r="E594" s="568" t="s">
        <v>3137</v>
      </c>
      <c r="F594" s="569" t="s">
        <v>3138</v>
      </c>
      <c r="G594" s="568" t="s">
        <v>4011</v>
      </c>
      <c r="H594" s="568" t="s">
        <v>4012</v>
      </c>
      <c r="I594" s="570">
        <v>1121.9366666666667</v>
      </c>
      <c r="J594" s="570">
        <v>29</v>
      </c>
      <c r="K594" s="571">
        <v>32539.39</v>
      </c>
    </row>
    <row r="595" spans="1:11" ht="14.4" customHeight="1" x14ac:dyDescent="0.3">
      <c r="A595" s="566" t="s">
        <v>522</v>
      </c>
      <c r="B595" s="567" t="s">
        <v>524</v>
      </c>
      <c r="C595" s="568" t="s">
        <v>542</v>
      </c>
      <c r="D595" s="569" t="s">
        <v>543</v>
      </c>
      <c r="E595" s="568" t="s">
        <v>3137</v>
      </c>
      <c r="F595" s="569" t="s">
        <v>3138</v>
      </c>
      <c r="G595" s="568" t="s">
        <v>4013</v>
      </c>
      <c r="H595" s="568" t="s">
        <v>4014</v>
      </c>
      <c r="I595" s="570">
        <v>8448.5499999999993</v>
      </c>
      <c r="J595" s="570">
        <v>2</v>
      </c>
      <c r="K595" s="571">
        <v>16897.099999999999</v>
      </c>
    </row>
    <row r="596" spans="1:11" ht="14.4" customHeight="1" x14ac:dyDescent="0.3">
      <c r="A596" s="566" t="s">
        <v>522</v>
      </c>
      <c r="B596" s="567" t="s">
        <v>524</v>
      </c>
      <c r="C596" s="568" t="s">
        <v>542</v>
      </c>
      <c r="D596" s="569" t="s">
        <v>543</v>
      </c>
      <c r="E596" s="568" t="s">
        <v>3137</v>
      </c>
      <c r="F596" s="569" t="s">
        <v>3138</v>
      </c>
      <c r="G596" s="568" t="s">
        <v>4015</v>
      </c>
      <c r="H596" s="568" t="s">
        <v>4016</v>
      </c>
      <c r="I596" s="570">
        <v>9851.39</v>
      </c>
      <c r="J596" s="570">
        <v>1</v>
      </c>
      <c r="K596" s="571">
        <v>9851.39</v>
      </c>
    </row>
    <row r="597" spans="1:11" ht="14.4" customHeight="1" x14ac:dyDescent="0.3">
      <c r="A597" s="566" t="s">
        <v>522</v>
      </c>
      <c r="B597" s="567" t="s">
        <v>524</v>
      </c>
      <c r="C597" s="568" t="s">
        <v>542</v>
      </c>
      <c r="D597" s="569" t="s">
        <v>543</v>
      </c>
      <c r="E597" s="568" t="s">
        <v>3137</v>
      </c>
      <c r="F597" s="569" t="s">
        <v>3138</v>
      </c>
      <c r="G597" s="568" t="s">
        <v>3407</v>
      </c>
      <c r="H597" s="568" t="s">
        <v>3408</v>
      </c>
      <c r="I597" s="570">
        <v>1432.1507142857142</v>
      </c>
      <c r="J597" s="570">
        <v>70</v>
      </c>
      <c r="K597" s="571">
        <v>100250.55000000002</v>
      </c>
    </row>
    <row r="598" spans="1:11" ht="14.4" customHeight="1" x14ac:dyDescent="0.3">
      <c r="A598" s="566" t="s">
        <v>522</v>
      </c>
      <c r="B598" s="567" t="s">
        <v>524</v>
      </c>
      <c r="C598" s="568" t="s">
        <v>542</v>
      </c>
      <c r="D598" s="569" t="s">
        <v>543</v>
      </c>
      <c r="E598" s="568" t="s">
        <v>3139</v>
      </c>
      <c r="F598" s="569" t="s">
        <v>3140</v>
      </c>
      <c r="G598" s="568" t="s">
        <v>4017</v>
      </c>
      <c r="H598" s="568" t="s">
        <v>4018</v>
      </c>
      <c r="I598" s="570">
        <v>6.98</v>
      </c>
      <c r="J598" s="570">
        <v>13</v>
      </c>
      <c r="K598" s="571">
        <v>91.799999999999983</v>
      </c>
    </row>
    <row r="599" spans="1:11" ht="14.4" customHeight="1" x14ac:dyDescent="0.3">
      <c r="A599" s="566" t="s">
        <v>522</v>
      </c>
      <c r="B599" s="567" t="s">
        <v>524</v>
      </c>
      <c r="C599" s="568" t="s">
        <v>542</v>
      </c>
      <c r="D599" s="569" t="s">
        <v>543</v>
      </c>
      <c r="E599" s="568" t="s">
        <v>3139</v>
      </c>
      <c r="F599" s="569" t="s">
        <v>3140</v>
      </c>
      <c r="G599" s="568" t="s">
        <v>4019</v>
      </c>
      <c r="H599" s="568" t="s">
        <v>4020</v>
      </c>
      <c r="I599" s="570">
        <v>7.0149999999999997</v>
      </c>
      <c r="J599" s="570">
        <v>16</v>
      </c>
      <c r="K599" s="571">
        <v>112.22</v>
      </c>
    </row>
    <row r="600" spans="1:11" ht="14.4" customHeight="1" x14ac:dyDescent="0.3">
      <c r="A600" s="566" t="s">
        <v>522</v>
      </c>
      <c r="B600" s="567" t="s">
        <v>524</v>
      </c>
      <c r="C600" s="568" t="s">
        <v>542</v>
      </c>
      <c r="D600" s="569" t="s">
        <v>543</v>
      </c>
      <c r="E600" s="568" t="s">
        <v>3139</v>
      </c>
      <c r="F600" s="569" t="s">
        <v>3140</v>
      </c>
      <c r="G600" s="568" t="s">
        <v>4021</v>
      </c>
      <c r="H600" s="568" t="s">
        <v>4022</v>
      </c>
      <c r="I600" s="570">
        <v>7.01</v>
      </c>
      <c r="J600" s="570">
        <v>10</v>
      </c>
      <c r="K600" s="571">
        <v>70.099999999999994</v>
      </c>
    </row>
    <row r="601" spans="1:11" ht="14.4" customHeight="1" x14ac:dyDescent="0.3">
      <c r="A601" s="566" t="s">
        <v>522</v>
      </c>
      <c r="B601" s="567" t="s">
        <v>524</v>
      </c>
      <c r="C601" s="568" t="s">
        <v>542</v>
      </c>
      <c r="D601" s="569" t="s">
        <v>543</v>
      </c>
      <c r="E601" s="568" t="s">
        <v>3139</v>
      </c>
      <c r="F601" s="569" t="s">
        <v>3140</v>
      </c>
      <c r="G601" s="568" t="s">
        <v>4023</v>
      </c>
      <c r="H601" s="568" t="s">
        <v>4024</v>
      </c>
      <c r="I601" s="570">
        <v>1285.02</v>
      </c>
      <c r="J601" s="570">
        <v>75</v>
      </c>
      <c r="K601" s="571">
        <v>96376.5</v>
      </c>
    </row>
    <row r="602" spans="1:11" ht="14.4" customHeight="1" x14ac:dyDescent="0.3">
      <c r="A602" s="566" t="s">
        <v>522</v>
      </c>
      <c r="B602" s="567" t="s">
        <v>524</v>
      </c>
      <c r="C602" s="568" t="s">
        <v>542</v>
      </c>
      <c r="D602" s="569" t="s">
        <v>543</v>
      </c>
      <c r="E602" s="568" t="s">
        <v>3139</v>
      </c>
      <c r="F602" s="569" t="s">
        <v>3140</v>
      </c>
      <c r="G602" s="568" t="s">
        <v>4025</v>
      </c>
      <c r="H602" s="568" t="s">
        <v>4026</v>
      </c>
      <c r="I602" s="570">
        <v>1161.0114285714285</v>
      </c>
      <c r="J602" s="570">
        <v>100</v>
      </c>
      <c r="K602" s="571">
        <v>116929.27000000002</v>
      </c>
    </row>
    <row r="603" spans="1:11" ht="14.4" customHeight="1" x14ac:dyDescent="0.3">
      <c r="A603" s="566" t="s">
        <v>522</v>
      </c>
      <c r="B603" s="567" t="s">
        <v>524</v>
      </c>
      <c r="C603" s="568" t="s">
        <v>542</v>
      </c>
      <c r="D603" s="569" t="s">
        <v>543</v>
      </c>
      <c r="E603" s="568" t="s">
        <v>3139</v>
      </c>
      <c r="F603" s="569" t="s">
        <v>3140</v>
      </c>
      <c r="G603" s="568" t="s">
        <v>4027</v>
      </c>
      <c r="H603" s="568" t="s">
        <v>4028</v>
      </c>
      <c r="I603" s="570">
        <v>25300</v>
      </c>
      <c r="J603" s="570">
        <v>7</v>
      </c>
      <c r="K603" s="571">
        <v>177100</v>
      </c>
    </row>
    <row r="604" spans="1:11" ht="14.4" customHeight="1" x14ac:dyDescent="0.3">
      <c r="A604" s="566" t="s">
        <v>522</v>
      </c>
      <c r="B604" s="567" t="s">
        <v>524</v>
      </c>
      <c r="C604" s="568" t="s">
        <v>542</v>
      </c>
      <c r="D604" s="569" t="s">
        <v>543</v>
      </c>
      <c r="E604" s="568" t="s">
        <v>3139</v>
      </c>
      <c r="F604" s="569" t="s">
        <v>3140</v>
      </c>
      <c r="G604" s="568" t="s">
        <v>4029</v>
      </c>
      <c r="H604" s="568" t="s">
        <v>4030</v>
      </c>
      <c r="I604" s="570">
        <v>1188.0025000000001</v>
      </c>
      <c r="J604" s="570">
        <v>215</v>
      </c>
      <c r="K604" s="571">
        <v>255421.00999999998</v>
      </c>
    </row>
    <row r="605" spans="1:11" ht="14.4" customHeight="1" x14ac:dyDescent="0.3">
      <c r="A605" s="566" t="s">
        <v>522</v>
      </c>
      <c r="B605" s="567" t="s">
        <v>524</v>
      </c>
      <c r="C605" s="568" t="s">
        <v>542</v>
      </c>
      <c r="D605" s="569" t="s">
        <v>543</v>
      </c>
      <c r="E605" s="568" t="s">
        <v>3139</v>
      </c>
      <c r="F605" s="569" t="s">
        <v>3140</v>
      </c>
      <c r="G605" s="568" t="s">
        <v>4031</v>
      </c>
      <c r="H605" s="568" t="s">
        <v>4032</v>
      </c>
      <c r="I605" s="570">
        <v>632.42666666666673</v>
      </c>
      <c r="J605" s="570">
        <v>90</v>
      </c>
      <c r="K605" s="571">
        <v>56918.400000000001</v>
      </c>
    </row>
    <row r="606" spans="1:11" ht="14.4" customHeight="1" x14ac:dyDescent="0.3">
      <c r="A606" s="566" t="s">
        <v>522</v>
      </c>
      <c r="B606" s="567" t="s">
        <v>524</v>
      </c>
      <c r="C606" s="568" t="s">
        <v>542</v>
      </c>
      <c r="D606" s="569" t="s">
        <v>543</v>
      </c>
      <c r="E606" s="568" t="s">
        <v>3139</v>
      </c>
      <c r="F606" s="569" t="s">
        <v>3140</v>
      </c>
      <c r="G606" s="568" t="s">
        <v>3657</v>
      </c>
      <c r="H606" s="568" t="s">
        <v>3658</v>
      </c>
      <c r="I606" s="570">
        <v>319.91000000000003</v>
      </c>
      <c r="J606" s="570">
        <v>40</v>
      </c>
      <c r="K606" s="571">
        <v>12796.4</v>
      </c>
    </row>
    <row r="607" spans="1:11" ht="14.4" customHeight="1" x14ac:dyDescent="0.3">
      <c r="A607" s="566" t="s">
        <v>522</v>
      </c>
      <c r="B607" s="567" t="s">
        <v>524</v>
      </c>
      <c r="C607" s="568" t="s">
        <v>542</v>
      </c>
      <c r="D607" s="569" t="s">
        <v>543</v>
      </c>
      <c r="E607" s="568" t="s">
        <v>3139</v>
      </c>
      <c r="F607" s="569" t="s">
        <v>3140</v>
      </c>
      <c r="G607" s="568" t="s">
        <v>4033</v>
      </c>
      <c r="H607" s="568" t="s">
        <v>4034</v>
      </c>
      <c r="I607" s="570">
        <v>20227.210000000003</v>
      </c>
      <c r="J607" s="570">
        <v>6</v>
      </c>
      <c r="K607" s="571">
        <v>121363.25</v>
      </c>
    </row>
    <row r="608" spans="1:11" ht="14.4" customHeight="1" x14ac:dyDescent="0.3">
      <c r="A608" s="566" t="s">
        <v>522</v>
      </c>
      <c r="B608" s="567" t="s">
        <v>524</v>
      </c>
      <c r="C608" s="568" t="s">
        <v>542</v>
      </c>
      <c r="D608" s="569" t="s">
        <v>543</v>
      </c>
      <c r="E608" s="568" t="s">
        <v>3139</v>
      </c>
      <c r="F608" s="569" t="s">
        <v>3140</v>
      </c>
      <c r="G608" s="568" t="s">
        <v>4035</v>
      </c>
      <c r="H608" s="568" t="s">
        <v>4036</v>
      </c>
      <c r="I608" s="570">
        <v>157449</v>
      </c>
      <c r="J608" s="570">
        <v>2</v>
      </c>
      <c r="K608" s="571">
        <v>314898</v>
      </c>
    </row>
    <row r="609" spans="1:11" ht="14.4" customHeight="1" x14ac:dyDescent="0.3">
      <c r="A609" s="566" t="s">
        <v>522</v>
      </c>
      <c r="B609" s="567" t="s">
        <v>524</v>
      </c>
      <c r="C609" s="568" t="s">
        <v>542</v>
      </c>
      <c r="D609" s="569" t="s">
        <v>543</v>
      </c>
      <c r="E609" s="568" t="s">
        <v>3139</v>
      </c>
      <c r="F609" s="569" t="s">
        <v>3140</v>
      </c>
      <c r="G609" s="568" t="s">
        <v>3659</v>
      </c>
      <c r="H609" s="568" t="s">
        <v>3660</v>
      </c>
      <c r="I609" s="570">
        <v>420.91250000000002</v>
      </c>
      <c r="J609" s="570">
        <v>25</v>
      </c>
      <c r="K609" s="571">
        <v>10490.94</v>
      </c>
    </row>
    <row r="610" spans="1:11" ht="14.4" customHeight="1" x14ac:dyDescent="0.3">
      <c r="A610" s="566" t="s">
        <v>522</v>
      </c>
      <c r="B610" s="567" t="s">
        <v>524</v>
      </c>
      <c r="C610" s="568" t="s">
        <v>542</v>
      </c>
      <c r="D610" s="569" t="s">
        <v>543</v>
      </c>
      <c r="E610" s="568" t="s">
        <v>3139</v>
      </c>
      <c r="F610" s="569" t="s">
        <v>3140</v>
      </c>
      <c r="G610" s="568" t="s">
        <v>4037</v>
      </c>
      <c r="H610" s="568" t="s">
        <v>4038</v>
      </c>
      <c r="I610" s="570">
        <v>4600</v>
      </c>
      <c r="J610" s="570">
        <v>40</v>
      </c>
      <c r="K610" s="571">
        <v>184000</v>
      </c>
    </row>
    <row r="611" spans="1:11" ht="14.4" customHeight="1" x14ac:dyDescent="0.3">
      <c r="A611" s="566" t="s">
        <v>522</v>
      </c>
      <c r="B611" s="567" t="s">
        <v>524</v>
      </c>
      <c r="C611" s="568" t="s">
        <v>542</v>
      </c>
      <c r="D611" s="569" t="s">
        <v>543</v>
      </c>
      <c r="E611" s="568" t="s">
        <v>3139</v>
      </c>
      <c r="F611" s="569" t="s">
        <v>3140</v>
      </c>
      <c r="G611" s="568" t="s">
        <v>4039</v>
      </c>
      <c r="H611" s="568" t="s">
        <v>4040</v>
      </c>
      <c r="I611" s="570">
        <v>2336.5</v>
      </c>
      <c r="J611" s="570">
        <v>1</v>
      </c>
      <c r="K611" s="571">
        <v>2336.5</v>
      </c>
    </row>
    <row r="612" spans="1:11" ht="14.4" customHeight="1" x14ac:dyDescent="0.3">
      <c r="A612" s="566" t="s">
        <v>522</v>
      </c>
      <c r="B612" s="567" t="s">
        <v>524</v>
      </c>
      <c r="C612" s="568" t="s">
        <v>542</v>
      </c>
      <c r="D612" s="569" t="s">
        <v>543</v>
      </c>
      <c r="E612" s="568" t="s">
        <v>3139</v>
      </c>
      <c r="F612" s="569" t="s">
        <v>3140</v>
      </c>
      <c r="G612" s="568" t="s">
        <v>4041</v>
      </c>
      <c r="H612" s="568" t="s">
        <v>4042</v>
      </c>
      <c r="I612" s="570">
        <v>1169.3</v>
      </c>
      <c r="J612" s="570">
        <v>5</v>
      </c>
      <c r="K612" s="571">
        <v>5846.48</v>
      </c>
    </row>
    <row r="613" spans="1:11" ht="14.4" customHeight="1" x14ac:dyDescent="0.3">
      <c r="A613" s="566" t="s">
        <v>522</v>
      </c>
      <c r="B613" s="567" t="s">
        <v>524</v>
      </c>
      <c r="C613" s="568" t="s">
        <v>542</v>
      </c>
      <c r="D613" s="569" t="s">
        <v>543</v>
      </c>
      <c r="E613" s="568" t="s">
        <v>3139</v>
      </c>
      <c r="F613" s="569" t="s">
        <v>3140</v>
      </c>
      <c r="G613" s="568" t="s">
        <v>3663</v>
      </c>
      <c r="H613" s="568" t="s">
        <v>3664</v>
      </c>
      <c r="I613" s="570">
        <v>350.26</v>
      </c>
      <c r="J613" s="570">
        <v>20</v>
      </c>
      <c r="K613" s="571">
        <v>7005.17</v>
      </c>
    </row>
    <row r="614" spans="1:11" ht="14.4" customHeight="1" x14ac:dyDescent="0.3">
      <c r="A614" s="566" t="s">
        <v>522</v>
      </c>
      <c r="B614" s="567" t="s">
        <v>524</v>
      </c>
      <c r="C614" s="568" t="s">
        <v>542</v>
      </c>
      <c r="D614" s="569" t="s">
        <v>543</v>
      </c>
      <c r="E614" s="568" t="s">
        <v>3139</v>
      </c>
      <c r="F614" s="569" t="s">
        <v>3140</v>
      </c>
      <c r="G614" s="568" t="s">
        <v>4043</v>
      </c>
      <c r="H614" s="568" t="s">
        <v>4044</v>
      </c>
      <c r="I614" s="570">
        <v>25300</v>
      </c>
      <c r="J614" s="570">
        <v>3</v>
      </c>
      <c r="K614" s="571">
        <v>75900</v>
      </c>
    </row>
    <row r="615" spans="1:11" ht="14.4" customHeight="1" x14ac:dyDescent="0.3">
      <c r="A615" s="566" t="s">
        <v>522</v>
      </c>
      <c r="B615" s="567" t="s">
        <v>524</v>
      </c>
      <c r="C615" s="568" t="s">
        <v>542</v>
      </c>
      <c r="D615" s="569" t="s">
        <v>543</v>
      </c>
      <c r="E615" s="568" t="s">
        <v>3139</v>
      </c>
      <c r="F615" s="569" t="s">
        <v>3140</v>
      </c>
      <c r="G615" s="568" t="s">
        <v>4045</v>
      </c>
      <c r="H615" s="568" t="s">
        <v>4046</v>
      </c>
      <c r="I615" s="570">
        <v>1159.6316666666667</v>
      </c>
      <c r="J615" s="570">
        <v>45</v>
      </c>
      <c r="K615" s="571">
        <v>52618.26</v>
      </c>
    </row>
    <row r="616" spans="1:11" ht="14.4" customHeight="1" x14ac:dyDescent="0.3">
      <c r="A616" s="566" t="s">
        <v>522</v>
      </c>
      <c r="B616" s="567" t="s">
        <v>524</v>
      </c>
      <c r="C616" s="568" t="s">
        <v>542</v>
      </c>
      <c r="D616" s="569" t="s">
        <v>543</v>
      </c>
      <c r="E616" s="568" t="s">
        <v>3139</v>
      </c>
      <c r="F616" s="569" t="s">
        <v>3140</v>
      </c>
      <c r="G616" s="568" t="s">
        <v>4047</v>
      </c>
      <c r="H616" s="568" t="s">
        <v>4048</v>
      </c>
      <c r="I616" s="570">
        <v>2336.5</v>
      </c>
      <c r="J616" s="570">
        <v>1</v>
      </c>
      <c r="K616" s="571">
        <v>2336.5</v>
      </c>
    </row>
    <row r="617" spans="1:11" ht="14.4" customHeight="1" x14ac:dyDescent="0.3">
      <c r="A617" s="566" t="s">
        <v>522</v>
      </c>
      <c r="B617" s="567" t="s">
        <v>524</v>
      </c>
      <c r="C617" s="568" t="s">
        <v>542</v>
      </c>
      <c r="D617" s="569" t="s">
        <v>543</v>
      </c>
      <c r="E617" s="568" t="s">
        <v>3141</v>
      </c>
      <c r="F617" s="569" t="s">
        <v>3142</v>
      </c>
      <c r="G617" s="568" t="s">
        <v>4049</v>
      </c>
      <c r="H617" s="568" t="s">
        <v>4050</v>
      </c>
      <c r="I617" s="570">
        <v>194.82142857142858</v>
      </c>
      <c r="J617" s="570">
        <v>918</v>
      </c>
      <c r="K617" s="571">
        <v>203687.9</v>
      </c>
    </row>
    <row r="618" spans="1:11" ht="14.4" customHeight="1" x14ac:dyDescent="0.3">
      <c r="A618" s="566" t="s">
        <v>522</v>
      </c>
      <c r="B618" s="567" t="s">
        <v>524</v>
      </c>
      <c r="C618" s="568" t="s">
        <v>542</v>
      </c>
      <c r="D618" s="569" t="s">
        <v>543</v>
      </c>
      <c r="E618" s="568" t="s">
        <v>3141</v>
      </c>
      <c r="F618" s="569" t="s">
        <v>3142</v>
      </c>
      <c r="G618" s="568" t="s">
        <v>4051</v>
      </c>
      <c r="H618" s="568" t="s">
        <v>4052</v>
      </c>
      <c r="I618" s="570">
        <v>16287.04</v>
      </c>
      <c r="J618" s="570">
        <v>1</v>
      </c>
      <c r="K618" s="571">
        <v>16287.04</v>
      </c>
    </row>
    <row r="619" spans="1:11" ht="14.4" customHeight="1" x14ac:dyDescent="0.3">
      <c r="A619" s="566" t="s">
        <v>522</v>
      </c>
      <c r="B619" s="567" t="s">
        <v>524</v>
      </c>
      <c r="C619" s="568" t="s">
        <v>542</v>
      </c>
      <c r="D619" s="569" t="s">
        <v>543</v>
      </c>
      <c r="E619" s="568" t="s">
        <v>3141</v>
      </c>
      <c r="F619" s="569" t="s">
        <v>3142</v>
      </c>
      <c r="G619" s="568" t="s">
        <v>4053</v>
      </c>
      <c r="H619" s="568" t="s">
        <v>4054</v>
      </c>
      <c r="I619" s="570">
        <v>232.1</v>
      </c>
      <c r="J619" s="570">
        <v>180</v>
      </c>
      <c r="K619" s="571">
        <v>41778.400000000001</v>
      </c>
    </row>
    <row r="620" spans="1:11" ht="14.4" customHeight="1" x14ac:dyDescent="0.3">
      <c r="A620" s="566" t="s">
        <v>522</v>
      </c>
      <c r="B620" s="567" t="s">
        <v>524</v>
      </c>
      <c r="C620" s="568" t="s">
        <v>542</v>
      </c>
      <c r="D620" s="569" t="s">
        <v>543</v>
      </c>
      <c r="E620" s="568" t="s">
        <v>3141</v>
      </c>
      <c r="F620" s="569" t="s">
        <v>3142</v>
      </c>
      <c r="G620" s="568" t="s">
        <v>4055</v>
      </c>
      <c r="H620" s="568" t="s">
        <v>4056</v>
      </c>
      <c r="I620" s="570">
        <v>1.21</v>
      </c>
      <c r="J620" s="570">
        <v>1</v>
      </c>
      <c r="K620" s="571">
        <v>1.21</v>
      </c>
    </row>
    <row r="621" spans="1:11" ht="14.4" customHeight="1" x14ac:dyDescent="0.3">
      <c r="A621" s="566" t="s">
        <v>522</v>
      </c>
      <c r="B621" s="567" t="s">
        <v>524</v>
      </c>
      <c r="C621" s="568" t="s">
        <v>542</v>
      </c>
      <c r="D621" s="569" t="s">
        <v>543</v>
      </c>
      <c r="E621" s="568" t="s">
        <v>3143</v>
      </c>
      <c r="F621" s="569" t="s">
        <v>3144</v>
      </c>
      <c r="G621" s="568" t="s">
        <v>3409</v>
      </c>
      <c r="H621" s="568" t="s">
        <v>3410</v>
      </c>
      <c r="I621" s="570">
        <v>8.0549999999999997</v>
      </c>
      <c r="J621" s="570">
        <v>900</v>
      </c>
      <c r="K621" s="571">
        <v>7216</v>
      </c>
    </row>
    <row r="622" spans="1:11" ht="14.4" customHeight="1" x14ac:dyDescent="0.3">
      <c r="A622" s="566" t="s">
        <v>522</v>
      </c>
      <c r="B622" s="567" t="s">
        <v>524</v>
      </c>
      <c r="C622" s="568" t="s">
        <v>542</v>
      </c>
      <c r="D622" s="569" t="s">
        <v>543</v>
      </c>
      <c r="E622" s="568" t="s">
        <v>3143</v>
      </c>
      <c r="F622" s="569" t="s">
        <v>3144</v>
      </c>
      <c r="G622" s="568" t="s">
        <v>3411</v>
      </c>
      <c r="H622" s="568" t="s">
        <v>3412</v>
      </c>
      <c r="I622" s="570">
        <v>251.19285714285712</v>
      </c>
      <c r="J622" s="570">
        <v>320</v>
      </c>
      <c r="K622" s="571">
        <v>80403.33</v>
      </c>
    </row>
    <row r="623" spans="1:11" ht="14.4" customHeight="1" x14ac:dyDescent="0.3">
      <c r="A623" s="566" t="s">
        <v>522</v>
      </c>
      <c r="B623" s="567" t="s">
        <v>524</v>
      </c>
      <c r="C623" s="568" t="s">
        <v>542</v>
      </c>
      <c r="D623" s="569" t="s">
        <v>543</v>
      </c>
      <c r="E623" s="568" t="s">
        <v>3143</v>
      </c>
      <c r="F623" s="569" t="s">
        <v>3144</v>
      </c>
      <c r="G623" s="568" t="s">
        <v>3413</v>
      </c>
      <c r="H623" s="568" t="s">
        <v>3414</v>
      </c>
      <c r="I623" s="570">
        <v>12.423333333333332</v>
      </c>
      <c r="J623" s="570">
        <v>300</v>
      </c>
      <c r="K623" s="571">
        <v>3727</v>
      </c>
    </row>
    <row r="624" spans="1:11" ht="14.4" customHeight="1" x14ac:dyDescent="0.3">
      <c r="A624" s="566" t="s">
        <v>522</v>
      </c>
      <c r="B624" s="567" t="s">
        <v>524</v>
      </c>
      <c r="C624" s="568" t="s">
        <v>542</v>
      </c>
      <c r="D624" s="569" t="s">
        <v>543</v>
      </c>
      <c r="E624" s="568" t="s">
        <v>3143</v>
      </c>
      <c r="F624" s="569" t="s">
        <v>3144</v>
      </c>
      <c r="G624" s="568" t="s">
        <v>4057</v>
      </c>
      <c r="H624" s="568" t="s">
        <v>4058</v>
      </c>
      <c r="I624" s="570">
        <v>797.53875000000005</v>
      </c>
      <c r="J624" s="570">
        <v>180</v>
      </c>
      <c r="K624" s="571">
        <v>143484.70000000001</v>
      </c>
    </row>
    <row r="625" spans="1:11" ht="14.4" customHeight="1" x14ac:dyDescent="0.3">
      <c r="A625" s="566" t="s">
        <v>522</v>
      </c>
      <c r="B625" s="567" t="s">
        <v>524</v>
      </c>
      <c r="C625" s="568" t="s">
        <v>542</v>
      </c>
      <c r="D625" s="569" t="s">
        <v>543</v>
      </c>
      <c r="E625" s="568" t="s">
        <v>3143</v>
      </c>
      <c r="F625" s="569" t="s">
        <v>3144</v>
      </c>
      <c r="G625" s="568" t="s">
        <v>4059</v>
      </c>
      <c r="H625" s="568" t="s">
        <v>4060</v>
      </c>
      <c r="I625" s="570">
        <v>2407.9499999999998</v>
      </c>
      <c r="J625" s="570">
        <v>5</v>
      </c>
      <c r="K625" s="571">
        <v>12039.8</v>
      </c>
    </row>
    <row r="626" spans="1:11" ht="14.4" customHeight="1" x14ac:dyDescent="0.3">
      <c r="A626" s="566" t="s">
        <v>522</v>
      </c>
      <c r="B626" s="567" t="s">
        <v>524</v>
      </c>
      <c r="C626" s="568" t="s">
        <v>542</v>
      </c>
      <c r="D626" s="569" t="s">
        <v>543</v>
      </c>
      <c r="E626" s="568" t="s">
        <v>3143</v>
      </c>
      <c r="F626" s="569" t="s">
        <v>3144</v>
      </c>
      <c r="G626" s="568" t="s">
        <v>4061</v>
      </c>
      <c r="H626" s="568" t="s">
        <v>4062</v>
      </c>
      <c r="I626" s="570">
        <v>4800.68</v>
      </c>
      <c r="J626" s="570">
        <v>30</v>
      </c>
      <c r="K626" s="571">
        <v>144020.25</v>
      </c>
    </row>
    <row r="627" spans="1:11" ht="14.4" customHeight="1" x14ac:dyDescent="0.3">
      <c r="A627" s="566" t="s">
        <v>522</v>
      </c>
      <c r="B627" s="567" t="s">
        <v>524</v>
      </c>
      <c r="C627" s="568" t="s">
        <v>542</v>
      </c>
      <c r="D627" s="569" t="s">
        <v>543</v>
      </c>
      <c r="E627" s="568" t="s">
        <v>3143</v>
      </c>
      <c r="F627" s="569" t="s">
        <v>3144</v>
      </c>
      <c r="G627" s="568" t="s">
        <v>4063</v>
      </c>
      <c r="H627" s="568" t="s">
        <v>4064</v>
      </c>
      <c r="I627" s="570">
        <v>678.20499999999993</v>
      </c>
      <c r="J627" s="570">
        <v>40</v>
      </c>
      <c r="K627" s="571">
        <v>27128.199999999997</v>
      </c>
    </row>
    <row r="628" spans="1:11" ht="14.4" customHeight="1" x14ac:dyDescent="0.3">
      <c r="A628" s="566" t="s">
        <v>522</v>
      </c>
      <c r="B628" s="567" t="s">
        <v>524</v>
      </c>
      <c r="C628" s="568" t="s">
        <v>542</v>
      </c>
      <c r="D628" s="569" t="s">
        <v>543</v>
      </c>
      <c r="E628" s="568" t="s">
        <v>3143</v>
      </c>
      <c r="F628" s="569" t="s">
        <v>3144</v>
      </c>
      <c r="G628" s="568" t="s">
        <v>4065</v>
      </c>
      <c r="H628" s="568" t="s">
        <v>4066</v>
      </c>
      <c r="I628" s="570">
        <v>60.5</v>
      </c>
      <c r="J628" s="570">
        <v>200</v>
      </c>
      <c r="K628" s="571">
        <v>12100</v>
      </c>
    </row>
    <row r="629" spans="1:11" ht="14.4" customHeight="1" x14ac:dyDescent="0.3">
      <c r="A629" s="566" t="s">
        <v>522</v>
      </c>
      <c r="B629" s="567" t="s">
        <v>524</v>
      </c>
      <c r="C629" s="568" t="s">
        <v>542</v>
      </c>
      <c r="D629" s="569" t="s">
        <v>543</v>
      </c>
      <c r="E629" s="568" t="s">
        <v>3143</v>
      </c>
      <c r="F629" s="569" t="s">
        <v>3144</v>
      </c>
      <c r="G629" s="568" t="s">
        <v>4067</v>
      </c>
      <c r="H629" s="568" t="s">
        <v>4068</v>
      </c>
      <c r="I629" s="570">
        <v>1195.4799999999998</v>
      </c>
      <c r="J629" s="570">
        <v>15</v>
      </c>
      <c r="K629" s="571">
        <v>17932.199999999997</v>
      </c>
    </row>
    <row r="630" spans="1:11" ht="14.4" customHeight="1" x14ac:dyDescent="0.3">
      <c r="A630" s="566" t="s">
        <v>522</v>
      </c>
      <c r="B630" s="567" t="s">
        <v>524</v>
      </c>
      <c r="C630" s="568" t="s">
        <v>542</v>
      </c>
      <c r="D630" s="569" t="s">
        <v>543</v>
      </c>
      <c r="E630" s="568" t="s">
        <v>3143</v>
      </c>
      <c r="F630" s="569" t="s">
        <v>3144</v>
      </c>
      <c r="G630" s="568" t="s">
        <v>4069</v>
      </c>
      <c r="H630" s="568" t="s">
        <v>4070</v>
      </c>
      <c r="I630" s="570">
        <v>1207.58</v>
      </c>
      <c r="J630" s="570">
        <v>10</v>
      </c>
      <c r="K630" s="571">
        <v>12075.8</v>
      </c>
    </row>
    <row r="631" spans="1:11" ht="14.4" customHeight="1" x14ac:dyDescent="0.3">
      <c r="A631" s="566" t="s">
        <v>522</v>
      </c>
      <c r="B631" s="567" t="s">
        <v>524</v>
      </c>
      <c r="C631" s="568" t="s">
        <v>542</v>
      </c>
      <c r="D631" s="569" t="s">
        <v>543</v>
      </c>
      <c r="E631" s="568" t="s">
        <v>3143</v>
      </c>
      <c r="F631" s="569" t="s">
        <v>3144</v>
      </c>
      <c r="G631" s="568" t="s">
        <v>4071</v>
      </c>
      <c r="H631" s="568" t="s">
        <v>4072</v>
      </c>
      <c r="I631" s="570">
        <v>5770.44</v>
      </c>
      <c r="J631" s="570">
        <v>12</v>
      </c>
      <c r="K631" s="571">
        <v>69245.45</v>
      </c>
    </row>
    <row r="632" spans="1:11" ht="14.4" customHeight="1" x14ac:dyDescent="0.3">
      <c r="A632" s="566" t="s">
        <v>522</v>
      </c>
      <c r="B632" s="567" t="s">
        <v>524</v>
      </c>
      <c r="C632" s="568" t="s">
        <v>542</v>
      </c>
      <c r="D632" s="569" t="s">
        <v>543</v>
      </c>
      <c r="E632" s="568" t="s">
        <v>3145</v>
      </c>
      <c r="F632" s="569" t="s">
        <v>3146</v>
      </c>
      <c r="G632" s="568" t="s">
        <v>4073</v>
      </c>
      <c r="H632" s="568" t="s">
        <v>4074</v>
      </c>
      <c r="I632" s="570">
        <v>280.01</v>
      </c>
      <c r="J632" s="570">
        <v>24</v>
      </c>
      <c r="K632" s="571">
        <v>6387.04</v>
      </c>
    </row>
    <row r="633" spans="1:11" ht="14.4" customHeight="1" x14ac:dyDescent="0.3">
      <c r="A633" s="566" t="s">
        <v>522</v>
      </c>
      <c r="B633" s="567" t="s">
        <v>524</v>
      </c>
      <c r="C633" s="568" t="s">
        <v>542</v>
      </c>
      <c r="D633" s="569" t="s">
        <v>543</v>
      </c>
      <c r="E633" s="568" t="s">
        <v>3145</v>
      </c>
      <c r="F633" s="569" t="s">
        <v>3146</v>
      </c>
      <c r="G633" s="568" t="s">
        <v>4075</v>
      </c>
      <c r="H633" s="568" t="s">
        <v>4076</v>
      </c>
      <c r="I633" s="570">
        <v>58.67285714285714</v>
      </c>
      <c r="J633" s="570">
        <v>576</v>
      </c>
      <c r="K633" s="571">
        <v>33543.929999999993</v>
      </c>
    </row>
    <row r="634" spans="1:11" ht="14.4" customHeight="1" x14ac:dyDescent="0.3">
      <c r="A634" s="566" t="s">
        <v>522</v>
      </c>
      <c r="B634" s="567" t="s">
        <v>524</v>
      </c>
      <c r="C634" s="568" t="s">
        <v>542</v>
      </c>
      <c r="D634" s="569" t="s">
        <v>543</v>
      </c>
      <c r="E634" s="568" t="s">
        <v>3145</v>
      </c>
      <c r="F634" s="569" t="s">
        <v>3146</v>
      </c>
      <c r="G634" s="568" t="s">
        <v>4077</v>
      </c>
      <c r="H634" s="568" t="s">
        <v>4078</v>
      </c>
      <c r="I634" s="570">
        <v>79.38</v>
      </c>
      <c r="J634" s="570">
        <v>36</v>
      </c>
      <c r="K634" s="571">
        <v>2857.84</v>
      </c>
    </row>
    <row r="635" spans="1:11" ht="14.4" customHeight="1" x14ac:dyDescent="0.3">
      <c r="A635" s="566" t="s">
        <v>522</v>
      </c>
      <c r="B635" s="567" t="s">
        <v>524</v>
      </c>
      <c r="C635" s="568" t="s">
        <v>542</v>
      </c>
      <c r="D635" s="569" t="s">
        <v>543</v>
      </c>
      <c r="E635" s="568" t="s">
        <v>3145</v>
      </c>
      <c r="F635" s="569" t="s">
        <v>3146</v>
      </c>
      <c r="G635" s="568" t="s">
        <v>4079</v>
      </c>
      <c r="H635" s="568" t="s">
        <v>4080</v>
      </c>
      <c r="I635" s="570">
        <v>180.2</v>
      </c>
      <c r="J635" s="570">
        <v>36</v>
      </c>
      <c r="K635" s="571">
        <v>6487.36</v>
      </c>
    </row>
    <row r="636" spans="1:11" ht="14.4" customHeight="1" x14ac:dyDescent="0.3">
      <c r="A636" s="566" t="s">
        <v>522</v>
      </c>
      <c r="B636" s="567" t="s">
        <v>524</v>
      </c>
      <c r="C636" s="568" t="s">
        <v>542</v>
      </c>
      <c r="D636" s="569" t="s">
        <v>543</v>
      </c>
      <c r="E636" s="568" t="s">
        <v>3145</v>
      </c>
      <c r="F636" s="569" t="s">
        <v>3146</v>
      </c>
      <c r="G636" s="568" t="s">
        <v>4081</v>
      </c>
      <c r="H636" s="568" t="s">
        <v>4082</v>
      </c>
      <c r="I636" s="570">
        <v>144.68</v>
      </c>
      <c r="J636" s="570">
        <v>72</v>
      </c>
      <c r="K636" s="571">
        <v>10417.299999999999</v>
      </c>
    </row>
    <row r="637" spans="1:11" ht="14.4" customHeight="1" x14ac:dyDescent="0.3">
      <c r="A637" s="566" t="s">
        <v>522</v>
      </c>
      <c r="B637" s="567" t="s">
        <v>524</v>
      </c>
      <c r="C637" s="568" t="s">
        <v>542</v>
      </c>
      <c r="D637" s="569" t="s">
        <v>543</v>
      </c>
      <c r="E637" s="568" t="s">
        <v>3145</v>
      </c>
      <c r="F637" s="569" t="s">
        <v>3146</v>
      </c>
      <c r="G637" s="568" t="s">
        <v>4083</v>
      </c>
      <c r="H637" s="568" t="s">
        <v>4084</v>
      </c>
      <c r="I637" s="570">
        <v>208.05</v>
      </c>
      <c r="J637" s="570">
        <v>300</v>
      </c>
      <c r="K637" s="571">
        <v>61612.34</v>
      </c>
    </row>
    <row r="638" spans="1:11" ht="14.4" customHeight="1" x14ac:dyDescent="0.3">
      <c r="A638" s="566" t="s">
        <v>522</v>
      </c>
      <c r="B638" s="567" t="s">
        <v>524</v>
      </c>
      <c r="C638" s="568" t="s">
        <v>542</v>
      </c>
      <c r="D638" s="569" t="s">
        <v>543</v>
      </c>
      <c r="E638" s="568" t="s">
        <v>3145</v>
      </c>
      <c r="F638" s="569" t="s">
        <v>3146</v>
      </c>
      <c r="G638" s="568" t="s">
        <v>4085</v>
      </c>
      <c r="H638" s="568" t="s">
        <v>4086</v>
      </c>
      <c r="I638" s="570">
        <v>210.83</v>
      </c>
      <c r="J638" s="570">
        <v>48</v>
      </c>
      <c r="K638" s="571">
        <v>10119.879999999999</v>
      </c>
    </row>
    <row r="639" spans="1:11" ht="14.4" customHeight="1" x14ac:dyDescent="0.3">
      <c r="A639" s="566" t="s">
        <v>522</v>
      </c>
      <c r="B639" s="567" t="s">
        <v>524</v>
      </c>
      <c r="C639" s="568" t="s">
        <v>542</v>
      </c>
      <c r="D639" s="569" t="s">
        <v>543</v>
      </c>
      <c r="E639" s="568" t="s">
        <v>3145</v>
      </c>
      <c r="F639" s="569" t="s">
        <v>3146</v>
      </c>
      <c r="G639" s="568" t="s">
        <v>4087</v>
      </c>
      <c r="H639" s="568" t="s">
        <v>4088</v>
      </c>
      <c r="I639" s="570">
        <v>415.08714285714279</v>
      </c>
      <c r="J639" s="570">
        <v>648</v>
      </c>
      <c r="K639" s="571">
        <v>265027.5</v>
      </c>
    </row>
    <row r="640" spans="1:11" ht="14.4" customHeight="1" x14ac:dyDescent="0.3">
      <c r="A640" s="566" t="s">
        <v>522</v>
      </c>
      <c r="B640" s="567" t="s">
        <v>524</v>
      </c>
      <c r="C640" s="568" t="s">
        <v>542</v>
      </c>
      <c r="D640" s="569" t="s">
        <v>543</v>
      </c>
      <c r="E640" s="568" t="s">
        <v>3145</v>
      </c>
      <c r="F640" s="569" t="s">
        <v>3146</v>
      </c>
      <c r="G640" s="568" t="s">
        <v>4089</v>
      </c>
      <c r="H640" s="568" t="s">
        <v>4090</v>
      </c>
      <c r="I640" s="570">
        <v>224.68</v>
      </c>
      <c r="J640" s="570">
        <v>180</v>
      </c>
      <c r="K640" s="571">
        <v>40024.549999999996</v>
      </c>
    </row>
    <row r="641" spans="1:11" ht="14.4" customHeight="1" x14ac:dyDescent="0.3">
      <c r="A641" s="566" t="s">
        <v>522</v>
      </c>
      <c r="B641" s="567" t="s">
        <v>524</v>
      </c>
      <c r="C641" s="568" t="s">
        <v>542</v>
      </c>
      <c r="D641" s="569" t="s">
        <v>543</v>
      </c>
      <c r="E641" s="568" t="s">
        <v>3145</v>
      </c>
      <c r="F641" s="569" t="s">
        <v>3146</v>
      </c>
      <c r="G641" s="568" t="s">
        <v>4091</v>
      </c>
      <c r="H641" s="568" t="s">
        <v>4092</v>
      </c>
      <c r="I641" s="570">
        <v>44.02</v>
      </c>
      <c r="J641" s="570">
        <v>144</v>
      </c>
      <c r="K641" s="571">
        <v>6338.34</v>
      </c>
    </row>
    <row r="642" spans="1:11" ht="14.4" customHeight="1" x14ac:dyDescent="0.3">
      <c r="A642" s="566" t="s">
        <v>522</v>
      </c>
      <c r="B642" s="567" t="s">
        <v>524</v>
      </c>
      <c r="C642" s="568" t="s">
        <v>542</v>
      </c>
      <c r="D642" s="569" t="s">
        <v>543</v>
      </c>
      <c r="E642" s="568" t="s">
        <v>3145</v>
      </c>
      <c r="F642" s="569" t="s">
        <v>3146</v>
      </c>
      <c r="G642" s="568" t="s">
        <v>4093</v>
      </c>
      <c r="H642" s="568" t="s">
        <v>4094</v>
      </c>
      <c r="I642" s="570">
        <v>45.95</v>
      </c>
      <c r="J642" s="570">
        <v>396</v>
      </c>
      <c r="K642" s="571">
        <v>18060.420000000002</v>
      </c>
    </row>
    <row r="643" spans="1:11" ht="14.4" customHeight="1" x14ac:dyDescent="0.3">
      <c r="A643" s="566" t="s">
        <v>522</v>
      </c>
      <c r="B643" s="567" t="s">
        <v>524</v>
      </c>
      <c r="C643" s="568" t="s">
        <v>542</v>
      </c>
      <c r="D643" s="569" t="s">
        <v>543</v>
      </c>
      <c r="E643" s="568" t="s">
        <v>3145</v>
      </c>
      <c r="F643" s="569" t="s">
        <v>3146</v>
      </c>
      <c r="G643" s="568" t="s">
        <v>4095</v>
      </c>
      <c r="H643" s="568" t="s">
        <v>4096</v>
      </c>
      <c r="I643" s="570">
        <v>48.78</v>
      </c>
      <c r="J643" s="570">
        <v>216</v>
      </c>
      <c r="K643" s="571">
        <v>10535.640000000001</v>
      </c>
    </row>
    <row r="644" spans="1:11" ht="14.4" customHeight="1" x14ac:dyDescent="0.3">
      <c r="A644" s="566" t="s">
        <v>522</v>
      </c>
      <c r="B644" s="567" t="s">
        <v>524</v>
      </c>
      <c r="C644" s="568" t="s">
        <v>542</v>
      </c>
      <c r="D644" s="569" t="s">
        <v>543</v>
      </c>
      <c r="E644" s="568" t="s">
        <v>3145</v>
      </c>
      <c r="F644" s="569" t="s">
        <v>3146</v>
      </c>
      <c r="G644" s="568" t="s">
        <v>4097</v>
      </c>
      <c r="H644" s="568" t="s">
        <v>4098</v>
      </c>
      <c r="I644" s="570">
        <v>245.97</v>
      </c>
      <c r="J644" s="570">
        <v>84</v>
      </c>
      <c r="K644" s="571">
        <v>20661.379999999997</v>
      </c>
    </row>
    <row r="645" spans="1:11" ht="14.4" customHeight="1" x14ac:dyDescent="0.3">
      <c r="A645" s="566" t="s">
        <v>522</v>
      </c>
      <c r="B645" s="567" t="s">
        <v>524</v>
      </c>
      <c r="C645" s="568" t="s">
        <v>542</v>
      </c>
      <c r="D645" s="569" t="s">
        <v>543</v>
      </c>
      <c r="E645" s="568" t="s">
        <v>3145</v>
      </c>
      <c r="F645" s="569" t="s">
        <v>3146</v>
      </c>
      <c r="G645" s="568" t="s">
        <v>4099</v>
      </c>
      <c r="H645" s="568" t="s">
        <v>4100</v>
      </c>
      <c r="I645" s="570">
        <v>33.35</v>
      </c>
      <c r="J645" s="570">
        <v>960</v>
      </c>
      <c r="K645" s="571">
        <v>32016</v>
      </c>
    </row>
    <row r="646" spans="1:11" ht="14.4" customHeight="1" x14ac:dyDescent="0.3">
      <c r="A646" s="566" t="s">
        <v>522</v>
      </c>
      <c r="B646" s="567" t="s">
        <v>524</v>
      </c>
      <c r="C646" s="568" t="s">
        <v>542</v>
      </c>
      <c r="D646" s="569" t="s">
        <v>543</v>
      </c>
      <c r="E646" s="568" t="s">
        <v>3145</v>
      </c>
      <c r="F646" s="569" t="s">
        <v>3146</v>
      </c>
      <c r="G646" s="568" t="s">
        <v>4101</v>
      </c>
      <c r="H646" s="568" t="s">
        <v>4102</v>
      </c>
      <c r="I646" s="570">
        <v>44.850000000000009</v>
      </c>
      <c r="J646" s="570">
        <v>848</v>
      </c>
      <c r="K646" s="571">
        <v>38033</v>
      </c>
    </row>
    <row r="647" spans="1:11" ht="14.4" customHeight="1" x14ac:dyDescent="0.3">
      <c r="A647" s="566" t="s">
        <v>522</v>
      </c>
      <c r="B647" s="567" t="s">
        <v>524</v>
      </c>
      <c r="C647" s="568" t="s">
        <v>542</v>
      </c>
      <c r="D647" s="569" t="s">
        <v>543</v>
      </c>
      <c r="E647" s="568" t="s">
        <v>3145</v>
      </c>
      <c r="F647" s="569" t="s">
        <v>3146</v>
      </c>
      <c r="G647" s="568" t="s">
        <v>4103</v>
      </c>
      <c r="H647" s="568" t="s">
        <v>4104</v>
      </c>
      <c r="I647" s="570">
        <v>66.342222222222233</v>
      </c>
      <c r="J647" s="570">
        <v>828</v>
      </c>
      <c r="K647" s="571">
        <v>55201.7</v>
      </c>
    </row>
    <row r="648" spans="1:11" ht="14.4" customHeight="1" x14ac:dyDescent="0.3">
      <c r="A648" s="566" t="s">
        <v>522</v>
      </c>
      <c r="B648" s="567" t="s">
        <v>524</v>
      </c>
      <c r="C648" s="568" t="s">
        <v>542</v>
      </c>
      <c r="D648" s="569" t="s">
        <v>543</v>
      </c>
      <c r="E648" s="568" t="s">
        <v>3145</v>
      </c>
      <c r="F648" s="569" t="s">
        <v>3146</v>
      </c>
      <c r="G648" s="568" t="s">
        <v>4105</v>
      </c>
      <c r="H648" s="568" t="s">
        <v>4106</v>
      </c>
      <c r="I648" s="570">
        <v>69</v>
      </c>
      <c r="J648" s="570">
        <v>288</v>
      </c>
      <c r="K648" s="571">
        <v>19872</v>
      </c>
    </row>
    <row r="649" spans="1:11" ht="14.4" customHeight="1" x14ac:dyDescent="0.3">
      <c r="A649" s="566" t="s">
        <v>522</v>
      </c>
      <c r="B649" s="567" t="s">
        <v>524</v>
      </c>
      <c r="C649" s="568" t="s">
        <v>542</v>
      </c>
      <c r="D649" s="569" t="s">
        <v>543</v>
      </c>
      <c r="E649" s="568" t="s">
        <v>3145</v>
      </c>
      <c r="F649" s="569" t="s">
        <v>3146</v>
      </c>
      <c r="G649" s="568" t="s">
        <v>4107</v>
      </c>
      <c r="H649" s="568" t="s">
        <v>4108</v>
      </c>
      <c r="I649" s="570">
        <v>67.849999999999994</v>
      </c>
      <c r="J649" s="570">
        <v>252</v>
      </c>
      <c r="K649" s="571">
        <v>17097.8</v>
      </c>
    </row>
    <row r="650" spans="1:11" ht="14.4" customHeight="1" x14ac:dyDescent="0.3">
      <c r="A650" s="566" t="s">
        <v>522</v>
      </c>
      <c r="B650" s="567" t="s">
        <v>524</v>
      </c>
      <c r="C650" s="568" t="s">
        <v>542</v>
      </c>
      <c r="D650" s="569" t="s">
        <v>543</v>
      </c>
      <c r="E650" s="568" t="s">
        <v>3145</v>
      </c>
      <c r="F650" s="569" t="s">
        <v>3146</v>
      </c>
      <c r="G650" s="568" t="s">
        <v>4109</v>
      </c>
      <c r="H650" s="568" t="s">
        <v>4110</v>
      </c>
      <c r="I650" s="570">
        <v>196.595</v>
      </c>
      <c r="J650" s="570">
        <v>132</v>
      </c>
      <c r="K650" s="571">
        <v>24990.87</v>
      </c>
    </row>
    <row r="651" spans="1:11" ht="14.4" customHeight="1" x14ac:dyDescent="0.3">
      <c r="A651" s="566" t="s">
        <v>522</v>
      </c>
      <c r="B651" s="567" t="s">
        <v>524</v>
      </c>
      <c r="C651" s="568" t="s">
        <v>542</v>
      </c>
      <c r="D651" s="569" t="s">
        <v>543</v>
      </c>
      <c r="E651" s="568" t="s">
        <v>3145</v>
      </c>
      <c r="F651" s="569" t="s">
        <v>3146</v>
      </c>
      <c r="G651" s="568" t="s">
        <v>4111</v>
      </c>
      <c r="H651" s="568" t="s">
        <v>4112</v>
      </c>
      <c r="I651" s="570">
        <v>362.62</v>
      </c>
      <c r="J651" s="570">
        <v>144</v>
      </c>
      <c r="K651" s="571">
        <v>51544.800000000003</v>
      </c>
    </row>
    <row r="652" spans="1:11" ht="14.4" customHeight="1" x14ac:dyDescent="0.3">
      <c r="A652" s="566" t="s">
        <v>522</v>
      </c>
      <c r="B652" s="567" t="s">
        <v>524</v>
      </c>
      <c r="C652" s="568" t="s">
        <v>542</v>
      </c>
      <c r="D652" s="569" t="s">
        <v>543</v>
      </c>
      <c r="E652" s="568" t="s">
        <v>3145</v>
      </c>
      <c r="F652" s="569" t="s">
        <v>3146</v>
      </c>
      <c r="G652" s="568" t="s">
        <v>4113</v>
      </c>
      <c r="H652" s="568" t="s">
        <v>4114</v>
      </c>
      <c r="I652" s="570">
        <v>39.229999999999997</v>
      </c>
      <c r="J652" s="570">
        <v>36</v>
      </c>
      <c r="K652" s="571">
        <v>1412.2</v>
      </c>
    </row>
    <row r="653" spans="1:11" ht="14.4" customHeight="1" x14ac:dyDescent="0.3">
      <c r="A653" s="566" t="s">
        <v>522</v>
      </c>
      <c r="B653" s="567" t="s">
        <v>524</v>
      </c>
      <c r="C653" s="568" t="s">
        <v>542</v>
      </c>
      <c r="D653" s="569" t="s">
        <v>543</v>
      </c>
      <c r="E653" s="568" t="s">
        <v>3145</v>
      </c>
      <c r="F653" s="569" t="s">
        <v>3146</v>
      </c>
      <c r="G653" s="568" t="s">
        <v>4115</v>
      </c>
      <c r="H653" s="568" t="s">
        <v>4116</v>
      </c>
      <c r="I653" s="570">
        <v>136.66</v>
      </c>
      <c r="J653" s="570">
        <v>36</v>
      </c>
      <c r="K653" s="571">
        <v>4919.63</v>
      </c>
    </row>
    <row r="654" spans="1:11" ht="14.4" customHeight="1" x14ac:dyDescent="0.3">
      <c r="A654" s="566" t="s">
        <v>522</v>
      </c>
      <c r="B654" s="567" t="s">
        <v>524</v>
      </c>
      <c r="C654" s="568" t="s">
        <v>542</v>
      </c>
      <c r="D654" s="569" t="s">
        <v>543</v>
      </c>
      <c r="E654" s="568" t="s">
        <v>3145</v>
      </c>
      <c r="F654" s="569" t="s">
        <v>3146</v>
      </c>
      <c r="G654" s="568" t="s">
        <v>4117</v>
      </c>
      <c r="H654" s="568" t="s">
        <v>4118</v>
      </c>
      <c r="I654" s="570">
        <v>248.37</v>
      </c>
      <c r="J654" s="570">
        <v>24</v>
      </c>
      <c r="K654" s="571">
        <v>5960.96</v>
      </c>
    </row>
    <row r="655" spans="1:11" ht="14.4" customHeight="1" x14ac:dyDescent="0.3">
      <c r="A655" s="566" t="s">
        <v>522</v>
      </c>
      <c r="B655" s="567" t="s">
        <v>524</v>
      </c>
      <c r="C655" s="568" t="s">
        <v>542</v>
      </c>
      <c r="D655" s="569" t="s">
        <v>543</v>
      </c>
      <c r="E655" s="568" t="s">
        <v>3145</v>
      </c>
      <c r="F655" s="569" t="s">
        <v>3146</v>
      </c>
      <c r="G655" s="568" t="s">
        <v>4119</v>
      </c>
      <c r="H655" s="568" t="s">
        <v>4120</v>
      </c>
      <c r="I655" s="570">
        <v>47.99</v>
      </c>
      <c r="J655" s="570">
        <v>36</v>
      </c>
      <c r="K655" s="571">
        <v>1727.53</v>
      </c>
    </row>
    <row r="656" spans="1:11" ht="14.4" customHeight="1" x14ac:dyDescent="0.3">
      <c r="A656" s="566" t="s">
        <v>522</v>
      </c>
      <c r="B656" s="567" t="s">
        <v>524</v>
      </c>
      <c r="C656" s="568" t="s">
        <v>542</v>
      </c>
      <c r="D656" s="569" t="s">
        <v>543</v>
      </c>
      <c r="E656" s="568" t="s">
        <v>3145</v>
      </c>
      <c r="F656" s="569" t="s">
        <v>3146</v>
      </c>
      <c r="G656" s="568" t="s">
        <v>4121</v>
      </c>
      <c r="H656" s="568" t="s">
        <v>4122</v>
      </c>
      <c r="I656" s="570">
        <v>425.65599999999995</v>
      </c>
      <c r="J656" s="570">
        <v>144</v>
      </c>
      <c r="K656" s="571">
        <v>60662.02</v>
      </c>
    </row>
    <row r="657" spans="1:11" ht="14.4" customHeight="1" x14ac:dyDescent="0.3">
      <c r="A657" s="566" t="s">
        <v>522</v>
      </c>
      <c r="B657" s="567" t="s">
        <v>524</v>
      </c>
      <c r="C657" s="568" t="s">
        <v>542</v>
      </c>
      <c r="D657" s="569" t="s">
        <v>543</v>
      </c>
      <c r="E657" s="568" t="s">
        <v>3145</v>
      </c>
      <c r="F657" s="569" t="s">
        <v>3146</v>
      </c>
      <c r="G657" s="568" t="s">
        <v>4123</v>
      </c>
      <c r="H657" s="568" t="s">
        <v>4124</v>
      </c>
      <c r="I657" s="570">
        <v>479.92</v>
      </c>
      <c r="J657" s="570">
        <v>24</v>
      </c>
      <c r="K657" s="571">
        <v>11518.19</v>
      </c>
    </row>
    <row r="658" spans="1:11" ht="14.4" customHeight="1" x14ac:dyDescent="0.3">
      <c r="A658" s="566" t="s">
        <v>522</v>
      </c>
      <c r="B658" s="567" t="s">
        <v>524</v>
      </c>
      <c r="C658" s="568" t="s">
        <v>542</v>
      </c>
      <c r="D658" s="569" t="s">
        <v>543</v>
      </c>
      <c r="E658" s="568" t="s">
        <v>3145</v>
      </c>
      <c r="F658" s="569" t="s">
        <v>3146</v>
      </c>
      <c r="G658" s="568" t="s">
        <v>4125</v>
      </c>
      <c r="H658" s="568" t="s">
        <v>4126</v>
      </c>
      <c r="I658" s="570">
        <v>258.8</v>
      </c>
      <c r="J658" s="570">
        <v>24</v>
      </c>
      <c r="K658" s="571">
        <v>5903.25</v>
      </c>
    </row>
    <row r="659" spans="1:11" ht="14.4" customHeight="1" x14ac:dyDescent="0.3">
      <c r="A659" s="566" t="s">
        <v>522</v>
      </c>
      <c r="B659" s="567" t="s">
        <v>524</v>
      </c>
      <c r="C659" s="568" t="s">
        <v>542</v>
      </c>
      <c r="D659" s="569" t="s">
        <v>543</v>
      </c>
      <c r="E659" s="568" t="s">
        <v>3145</v>
      </c>
      <c r="F659" s="569" t="s">
        <v>3146</v>
      </c>
      <c r="G659" s="568" t="s">
        <v>4127</v>
      </c>
      <c r="H659" s="568" t="s">
        <v>4128</v>
      </c>
      <c r="I659" s="570">
        <v>408.99</v>
      </c>
      <c r="J659" s="570">
        <v>12</v>
      </c>
      <c r="K659" s="571">
        <v>4907.92</v>
      </c>
    </row>
    <row r="660" spans="1:11" ht="14.4" customHeight="1" x14ac:dyDescent="0.3">
      <c r="A660" s="566" t="s">
        <v>522</v>
      </c>
      <c r="B660" s="567" t="s">
        <v>524</v>
      </c>
      <c r="C660" s="568" t="s">
        <v>542</v>
      </c>
      <c r="D660" s="569" t="s">
        <v>543</v>
      </c>
      <c r="E660" s="568" t="s">
        <v>3145</v>
      </c>
      <c r="F660" s="569" t="s">
        <v>3146</v>
      </c>
      <c r="G660" s="568" t="s">
        <v>4129</v>
      </c>
      <c r="H660" s="568" t="s">
        <v>4130</v>
      </c>
      <c r="I660" s="570">
        <v>681.84</v>
      </c>
      <c r="J660" s="570">
        <v>12</v>
      </c>
      <c r="K660" s="571">
        <v>7776.33</v>
      </c>
    </row>
    <row r="661" spans="1:11" ht="14.4" customHeight="1" x14ac:dyDescent="0.3">
      <c r="A661" s="566" t="s">
        <v>522</v>
      </c>
      <c r="B661" s="567" t="s">
        <v>524</v>
      </c>
      <c r="C661" s="568" t="s">
        <v>542</v>
      </c>
      <c r="D661" s="569" t="s">
        <v>543</v>
      </c>
      <c r="E661" s="568" t="s">
        <v>3145</v>
      </c>
      <c r="F661" s="569" t="s">
        <v>3146</v>
      </c>
      <c r="G661" s="568" t="s">
        <v>4131</v>
      </c>
      <c r="H661" s="568" t="s">
        <v>4132</v>
      </c>
      <c r="I661" s="570">
        <v>34.85</v>
      </c>
      <c r="J661" s="570">
        <v>108</v>
      </c>
      <c r="K661" s="571">
        <v>3763.26</v>
      </c>
    </row>
    <row r="662" spans="1:11" ht="14.4" customHeight="1" x14ac:dyDescent="0.3">
      <c r="A662" s="566" t="s">
        <v>522</v>
      </c>
      <c r="B662" s="567" t="s">
        <v>524</v>
      </c>
      <c r="C662" s="568" t="s">
        <v>542</v>
      </c>
      <c r="D662" s="569" t="s">
        <v>543</v>
      </c>
      <c r="E662" s="568" t="s">
        <v>3145</v>
      </c>
      <c r="F662" s="569" t="s">
        <v>3146</v>
      </c>
      <c r="G662" s="568" t="s">
        <v>4133</v>
      </c>
      <c r="H662" s="568" t="s">
        <v>4134</v>
      </c>
      <c r="I662" s="570">
        <v>184.86</v>
      </c>
      <c r="J662" s="570">
        <v>24</v>
      </c>
      <c r="K662" s="571">
        <v>4216.62</v>
      </c>
    </row>
    <row r="663" spans="1:11" ht="14.4" customHeight="1" x14ac:dyDescent="0.3">
      <c r="A663" s="566" t="s">
        <v>522</v>
      </c>
      <c r="B663" s="567" t="s">
        <v>524</v>
      </c>
      <c r="C663" s="568" t="s">
        <v>542</v>
      </c>
      <c r="D663" s="569" t="s">
        <v>543</v>
      </c>
      <c r="E663" s="568" t="s">
        <v>3145</v>
      </c>
      <c r="F663" s="569" t="s">
        <v>3146</v>
      </c>
      <c r="G663" s="568" t="s">
        <v>4135</v>
      </c>
      <c r="H663" s="568" t="s">
        <v>4136</v>
      </c>
      <c r="I663" s="570">
        <v>178.79599999999999</v>
      </c>
      <c r="J663" s="570">
        <v>312</v>
      </c>
      <c r="K663" s="571">
        <v>54642.85</v>
      </c>
    </row>
    <row r="664" spans="1:11" ht="14.4" customHeight="1" x14ac:dyDescent="0.3">
      <c r="A664" s="566" t="s">
        <v>522</v>
      </c>
      <c r="B664" s="567" t="s">
        <v>524</v>
      </c>
      <c r="C664" s="568" t="s">
        <v>542</v>
      </c>
      <c r="D664" s="569" t="s">
        <v>543</v>
      </c>
      <c r="E664" s="568" t="s">
        <v>3145</v>
      </c>
      <c r="F664" s="569" t="s">
        <v>3146</v>
      </c>
      <c r="G664" s="568" t="s">
        <v>4137</v>
      </c>
      <c r="H664" s="568" t="s">
        <v>4138</v>
      </c>
      <c r="I664" s="570">
        <v>211.32</v>
      </c>
      <c r="J664" s="570">
        <v>24</v>
      </c>
      <c r="K664" s="571">
        <v>4820.25</v>
      </c>
    </row>
    <row r="665" spans="1:11" ht="14.4" customHeight="1" x14ac:dyDescent="0.3">
      <c r="A665" s="566" t="s">
        <v>522</v>
      </c>
      <c r="B665" s="567" t="s">
        <v>524</v>
      </c>
      <c r="C665" s="568" t="s">
        <v>542</v>
      </c>
      <c r="D665" s="569" t="s">
        <v>543</v>
      </c>
      <c r="E665" s="568" t="s">
        <v>3145</v>
      </c>
      <c r="F665" s="569" t="s">
        <v>3146</v>
      </c>
      <c r="G665" s="568" t="s">
        <v>4139</v>
      </c>
      <c r="H665" s="568" t="s">
        <v>4140</v>
      </c>
      <c r="I665" s="570">
        <v>263.54000000000002</v>
      </c>
      <c r="J665" s="570">
        <v>24</v>
      </c>
      <c r="K665" s="571">
        <v>6324.91</v>
      </c>
    </row>
    <row r="666" spans="1:11" ht="14.4" customHeight="1" x14ac:dyDescent="0.3">
      <c r="A666" s="566" t="s">
        <v>522</v>
      </c>
      <c r="B666" s="567" t="s">
        <v>524</v>
      </c>
      <c r="C666" s="568" t="s">
        <v>542</v>
      </c>
      <c r="D666" s="569" t="s">
        <v>543</v>
      </c>
      <c r="E666" s="568" t="s">
        <v>3145</v>
      </c>
      <c r="F666" s="569" t="s">
        <v>3146</v>
      </c>
      <c r="G666" s="568" t="s">
        <v>4141</v>
      </c>
      <c r="H666" s="568" t="s">
        <v>4142</v>
      </c>
      <c r="I666" s="570">
        <v>81.52</v>
      </c>
      <c r="J666" s="570">
        <v>72</v>
      </c>
      <c r="K666" s="571">
        <v>5869.7</v>
      </c>
    </row>
    <row r="667" spans="1:11" ht="14.4" customHeight="1" x14ac:dyDescent="0.3">
      <c r="A667" s="566" t="s">
        <v>522</v>
      </c>
      <c r="B667" s="567" t="s">
        <v>524</v>
      </c>
      <c r="C667" s="568" t="s">
        <v>542</v>
      </c>
      <c r="D667" s="569" t="s">
        <v>543</v>
      </c>
      <c r="E667" s="568" t="s">
        <v>3145</v>
      </c>
      <c r="F667" s="569" t="s">
        <v>3146</v>
      </c>
      <c r="G667" s="568" t="s">
        <v>4143</v>
      </c>
      <c r="H667" s="568" t="s">
        <v>4144</v>
      </c>
      <c r="I667" s="570">
        <v>136.66</v>
      </c>
      <c r="J667" s="570">
        <v>36</v>
      </c>
      <c r="K667" s="571">
        <v>4919.63</v>
      </c>
    </row>
    <row r="668" spans="1:11" ht="14.4" customHeight="1" x14ac:dyDescent="0.3">
      <c r="A668" s="566" t="s">
        <v>522</v>
      </c>
      <c r="B668" s="567" t="s">
        <v>524</v>
      </c>
      <c r="C668" s="568" t="s">
        <v>542</v>
      </c>
      <c r="D668" s="569" t="s">
        <v>543</v>
      </c>
      <c r="E668" s="568" t="s">
        <v>3145</v>
      </c>
      <c r="F668" s="569" t="s">
        <v>3146</v>
      </c>
      <c r="G668" s="568" t="s">
        <v>4145</v>
      </c>
      <c r="H668" s="568" t="s">
        <v>4146</v>
      </c>
      <c r="I668" s="570">
        <v>245.97</v>
      </c>
      <c r="J668" s="570">
        <v>24</v>
      </c>
      <c r="K668" s="571">
        <v>5903.25</v>
      </c>
    </row>
    <row r="669" spans="1:11" ht="14.4" customHeight="1" x14ac:dyDescent="0.3">
      <c r="A669" s="566" t="s">
        <v>522</v>
      </c>
      <c r="B669" s="567" t="s">
        <v>524</v>
      </c>
      <c r="C669" s="568" t="s">
        <v>542</v>
      </c>
      <c r="D669" s="569" t="s">
        <v>543</v>
      </c>
      <c r="E669" s="568" t="s">
        <v>3145</v>
      </c>
      <c r="F669" s="569" t="s">
        <v>3146</v>
      </c>
      <c r="G669" s="568" t="s">
        <v>4147</v>
      </c>
      <c r="H669" s="568" t="s">
        <v>4148</v>
      </c>
      <c r="I669" s="570">
        <v>510.99</v>
      </c>
      <c r="J669" s="570">
        <v>48</v>
      </c>
      <c r="K669" s="571">
        <v>24527.4</v>
      </c>
    </row>
    <row r="670" spans="1:11" ht="14.4" customHeight="1" x14ac:dyDescent="0.3">
      <c r="A670" s="566" t="s">
        <v>522</v>
      </c>
      <c r="B670" s="567" t="s">
        <v>524</v>
      </c>
      <c r="C670" s="568" t="s">
        <v>542</v>
      </c>
      <c r="D670" s="569" t="s">
        <v>543</v>
      </c>
      <c r="E670" s="568" t="s">
        <v>3145</v>
      </c>
      <c r="F670" s="569" t="s">
        <v>3146</v>
      </c>
      <c r="G670" s="568" t="s">
        <v>4149</v>
      </c>
      <c r="H670" s="568" t="s">
        <v>4150</v>
      </c>
      <c r="I670" s="570">
        <v>665.45</v>
      </c>
      <c r="J670" s="570">
        <v>12</v>
      </c>
      <c r="K670" s="571">
        <v>7985.4</v>
      </c>
    </row>
    <row r="671" spans="1:11" ht="14.4" customHeight="1" x14ac:dyDescent="0.3">
      <c r="A671" s="566" t="s">
        <v>522</v>
      </c>
      <c r="B671" s="567" t="s">
        <v>524</v>
      </c>
      <c r="C671" s="568" t="s">
        <v>542</v>
      </c>
      <c r="D671" s="569" t="s">
        <v>543</v>
      </c>
      <c r="E671" s="568" t="s">
        <v>3145</v>
      </c>
      <c r="F671" s="569" t="s">
        <v>3146</v>
      </c>
      <c r="G671" s="568" t="s">
        <v>4151</v>
      </c>
      <c r="H671" s="568" t="s">
        <v>4152</v>
      </c>
      <c r="I671" s="570">
        <v>135.63</v>
      </c>
      <c r="J671" s="570">
        <v>36</v>
      </c>
      <c r="K671" s="571">
        <v>4882.83</v>
      </c>
    </row>
    <row r="672" spans="1:11" ht="14.4" customHeight="1" x14ac:dyDescent="0.3">
      <c r="A672" s="566" t="s">
        <v>522</v>
      </c>
      <c r="B672" s="567" t="s">
        <v>524</v>
      </c>
      <c r="C672" s="568" t="s">
        <v>542</v>
      </c>
      <c r="D672" s="569" t="s">
        <v>543</v>
      </c>
      <c r="E672" s="568" t="s">
        <v>3145</v>
      </c>
      <c r="F672" s="569" t="s">
        <v>3146</v>
      </c>
      <c r="G672" s="568" t="s">
        <v>4153</v>
      </c>
      <c r="H672" s="568" t="s">
        <v>4154</v>
      </c>
      <c r="I672" s="570">
        <v>2068.83</v>
      </c>
      <c r="J672" s="570">
        <v>12</v>
      </c>
      <c r="K672" s="571">
        <v>24826</v>
      </c>
    </row>
    <row r="673" spans="1:11" ht="14.4" customHeight="1" x14ac:dyDescent="0.3">
      <c r="A673" s="566" t="s">
        <v>522</v>
      </c>
      <c r="B673" s="567" t="s">
        <v>524</v>
      </c>
      <c r="C673" s="568" t="s">
        <v>542</v>
      </c>
      <c r="D673" s="569" t="s">
        <v>543</v>
      </c>
      <c r="E673" s="568" t="s">
        <v>3145</v>
      </c>
      <c r="F673" s="569" t="s">
        <v>3146</v>
      </c>
      <c r="G673" s="568" t="s">
        <v>4155</v>
      </c>
      <c r="H673" s="568" t="s">
        <v>4156</v>
      </c>
      <c r="I673" s="570">
        <v>298.31</v>
      </c>
      <c r="J673" s="570">
        <v>24</v>
      </c>
      <c r="K673" s="571">
        <v>7159.38</v>
      </c>
    </row>
    <row r="674" spans="1:11" ht="14.4" customHeight="1" x14ac:dyDescent="0.3">
      <c r="A674" s="566" t="s">
        <v>522</v>
      </c>
      <c r="B674" s="567" t="s">
        <v>524</v>
      </c>
      <c r="C674" s="568" t="s">
        <v>542</v>
      </c>
      <c r="D674" s="569" t="s">
        <v>543</v>
      </c>
      <c r="E674" s="568" t="s">
        <v>3145</v>
      </c>
      <c r="F674" s="569" t="s">
        <v>3146</v>
      </c>
      <c r="G674" s="568" t="s">
        <v>4157</v>
      </c>
      <c r="H674" s="568" t="s">
        <v>4158</v>
      </c>
      <c r="I674" s="570">
        <v>161.16999999999999</v>
      </c>
      <c r="J674" s="570">
        <v>48</v>
      </c>
      <c r="K674" s="571">
        <v>7736.27</v>
      </c>
    </row>
    <row r="675" spans="1:11" ht="14.4" customHeight="1" x14ac:dyDescent="0.3">
      <c r="A675" s="566" t="s">
        <v>522</v>
      </c>
      <c r="B675" s="567" t="s">
        <v>524</v>
      </c>
      <c r="C675" s="568" t="s">
        <v>542</v>
      </c>
      <c r="D675" s="569" t="s">
        <v>543</v>
      </c>
      <c r="E675" s="568" t="s">
        <v>3145</v>
      </c>
      <c r="F675" s="569" t="s">
        <v>3146</v>
      </c>
      <c r="G675" s="568" t="s">
        <v>4159</v>
      </c>
      <c r="H675" s="568" t="s">
        <v>4160</v>
      </c>
      <c r="I675" s="570">
        <v>52.9</v>
      </c>
      <c r="J675" s="570">
        <v>120</v>
      </c>
      <c r="K675" s="571">
        <v>6348</v>
      </c>
    </row>
    <row r="676" spans="1:11" ht="14.4" customHeight="1" x14ac:dyDescent="0.3">
      <c r="A676" s="566" t="s">
        <v>522</v>
      </c>
      <c r="B676" s="567" t="s">
        <v>524</v>
      </c>
      <c r="C676" s="568" t="s">
        <v>542</v>
      </c>
      <c r="D676" s="569" t="s">
        <v>543</v>
      </c>
      <c r="E676" s="568" t="s">
        <v>3145</v>
      </c>
      <c r="F676" s="569" t="s">
        <v>3146</v>
      </c>
      <c r="G676" s="568" t="s">
        <v>4161</v>
      </c>
      <c r="H676" s="568" t="s">
        <v>4162</v>
      </c>
      <c r="I676" s="570">
        <v>52.899999999999991</v>
      </c>
      <c r="J676" s="570">
        <v>1200</v>
      </c>
      <c r="K676" s="571">
        <v>63480.1</v>
      </c>
    </row>
    <row r="677" spans="1:11" ht="14.4" customHeight="1" x14ac:dyDescent="0.3">
      <c r="A677" s="566" t="s">
        <v>522</v>
      </c>
      <c r="B677" s="567" t="s">
        <v>524</v>
      </c>
      <c r="C677" s="568" t="s">
        <v>542</v>
      </c>
      <c r="D677" s="569" t="s">
        <v>543</v>
      </c>
      <c r="E677" s="568" t="s">
        <v>3145</v>
      </c>
      <c r="F677" s="569" t="s">
        <v>3146</v>
      </c>
      <c r="G677" s="568" t="s">
        <v>4163</v>
      </c>
      <c r="H677" s="568" t="s">
        <v>4164</v>
      </c>
      <c r="I677" s="570">
        <v>104.01</v>
      </c>
      <c r="J677" s="570">
        <v>36</v>
      </c>
      <c r="K677" s="571">
        <v>3744.4</v>
      </c>
    </row>
    <row r="678" spans="1:11" ht="14.4" customHeight="1" x14ac:dyDescent="0.3">
      <c r="A678" s="566" t="s">
        <v>522</v>
      </c>
      <c r="B678" s="567" t="s">
        <v>524</v>
      </c>
      <c r="C678" s="568" t="s">
        <v>542</v>
      </c>
      <c r="D678" s="569" t="s">
        <v>543</v>
      </c>
      <c r="E678" s="568" t="s">
        <v>3145</v>
      </c>
      <c r="F678" s="569" t="s">
        <v>3146</v>
      </c>
      <c r="G678" s="568" t="s">
        <v>4165</v>
      </c>
      <c r="H678" s="568" t="s">
        <v>4166</v>
      </c>
      <c r="I678" s="570">
        <v>65.55</v>
      </c>
      <c r="J678" s="570">
        <v>216</v>
      </c>
      <c r="K678" s="571">
        <v>14158.8</v>
      </c>
    </row>
    <row r="679" spans="1:11" ht="14.4" customHeight="1" x14ac:dyDescent="0.3">
      <c r="A679" s="566" t="s">
        <v>522</v>
      </c>
      <c r="B679" s="567" t="s">
        <v>524</v>
      </c>
      <c r="C679" s="568" t="s">
        <v>542</v>
      </c>
      <c r="D679" s="569" t="s">
        <v>543</v>
      </c>
      <c r="E679" s="568" t="s">
        <v>3145</v>
      </c>
      <c r="F679" s="569" t="s">
        <v>3146</v>
      </c>
      <c r="G679" s="568" t="s">
        <v>4167</v>
      </c>
      <c r="H679" s="568" t="s">
        <v>4168</v>
      </c>
      <c r="I679" s="570">
        <v>67.849999999999994</v>
      </c>
      <c r="J679" s="570">
        <v>72</v>
      </c>
      <c r="K679" s="571">
        <v>4885</v>
      </c>
    </row>
    <row r="680" spans="1:11" ht="14.4" customHeight="1" x14ac:dyDescent="0.3">
      <c r="A680" s="566" t="s">
        <v>522</v>
      </c>
      <c r="B680" s="567" t="s">
        <v>524</v>
      </c>
      <c r="C680" s="568" t="s">
        <v>542</v>
      </c>
      <c r="D680" s="569" t="s">
        <v>543</v>
      </c>
      <c r="E680" s="568" t="s">
        <v>3145</v>
      </c>
      <c r="F680" s="569" t="s">
        <v>3146</v>
      </c>
      <c r="G680" s="568" t="s">
        <v>4169</v>
      </c>
      <c r="H680" s="568" t="s">
        <v>4170</v>
      </c>
      <c r="I680" s="570">
        <v>69</v>
      </c>
      <c r="J680" s="570">
        <v>216</v>
      </c>
      <c r="K680" s="571">
        <v>14904</v>
      </c>
    </row>
    <row r="681" spans="1:11" ht="14.4" customHeight="1" x14ac:dyDescent="0.3">
      <c r="A681" s="566" t="s">
        <v>522</v>
      </c>
      <c r="B681" s="567" t="s">
        <v>524</v>
      </c>
      <c r="C681" s="568" t="s">
        <v>542</v>
      </c>
      <c r="D681" s="569" t="s">
        <v>543</v>
      </c>
      <c r="E681" s="568" t="s">
        <v>3145</v>
      </c>
      <c r="F681" s="569" t="s">
        <v>3146</v>
      </c>
      <c r="G681" s="568" t="s">
        <v>4171</v>
      </c>
      <c r="H681" s="568" t="s">
        <v>4172</v>
      </c>
      <c r="I681" s="570">
        <v>65.55</v>
      </c>
      <c r="J681" s="570">
        <v>72</v>
      </c>
      <c r="K681" s="571">
        <v>4719.6000000000004</v>
      </c>
    </row>
    <row r="682" spans="1:11" ht="14.4" customHeight="1" x14ac:dyDescent="0.3">
      <c r="A682" s="566" t="s">
        <v>522</v>
      </c>
      <c r="B682" s="567" t="s">
        <v>524</v>
      </c>
      <c r="C682" s="568" t="s">
        <v>542</v>
      </c>
      <c r="D682" s="569" t="s">
        <v>543</v>
      </c>
      <c r="E682" s="568" t="s">
        <v>3145</v>
      </c>
      <c r="F682" s="569" t="s">
        <v>3146</v>
      </c>
      <c r="G682" s="568" t="s">
        <v>4173</v>
      </c>
      <c r="H682" s="568" t="s">
        <v>4174</v>
      </c>
      <c r="I682" s="570">
        <v>113.85</v>
      </c>
      <c r="J682" s="570">
        <v>72</v>
      </c>
      <c r="K682" s="571">
        <v>8197.4</v>
      </c>
    </row>
    <row r="683" spans="1:11" ht="14.4" customHeight="1" x14ac:dyDescent="0.3">
      <c r="A683" s="566" t="s">
        <v>522</v>
      </c>
      <c r="B683" s="567" t="s">
        <v>524</v>
      </c>
      <c r="C683" s="568" t="s">
        <v>542</v>
      </c>
      <c r="D683" s="569" t="s">
        <v>543</v>
      </c>
      <c r="E683" s="568" t="s">
        <v>3147</v>
      </c>
      <c r="F683" s="569" t="s">
        <v>3148</v>
      </c>
      <c r="G683" s="568" t="s">
        <v>4175</v>
      </c>
      <c r="H683" s="568" t="s">
        <v>4176</v>
      </c>
      <c r="I683" s="570">
        <v>741.48800000000006</v>
      </c>
      <c r="J683" s="570">
        <v>120</v>
      </c>
      <c r="K683" s="571">
        <v>89963.500000000015</v>
      </c>
    </row>
    <row r="684" spans="1:11" ht="14.4" customHeight="1" x14ac:dyDescent="0.3">
      <c r="A684" s="566" t="s">
        <v>522</v>
      </c>
      <c r="B684" s="567" t="s">
        <v>524</v>
      </c>
      <c r="C684" s="568" t="s">
        <v>542</v>
      </c>
      <c r="D684" s="569" t="s">
        <v>543</v>
      </c>
      <c r="E684" s="568" t="s">
        <v>3147</v>
      </c>
      <c r="F684" s="569" t="s">
        <v>3148</v>
      </c>
      <c r="G684" s="568" t="s">
        <v>4177</v>
      </c>
      <c r="H684" s="568" t="s">
        <v>4178</v>
      </c>
      <c r="I684" s="570">
        <v>0.29499999999999998</v>
      </c>
      <c r="J684" s="570">
        <v>200</v>
      </c>
      <c r="K684" s="571">
        <v>59</v>
      </c>
    </row>
    <row r="685" spans="1:11" ht="14.4" customHeight="1" x14ac:dyDescent="0.3">
      <c r="A685" s="566" t="s">
        <v>522</v>
      </c>
      <c r="B685" s="567" t="s">
        <v>524</v>
      </c>
      <c r="C685" s="568" t="s">
        <v>542</v>
      </c>
      <c r="D685" s="569" t="s">
        <v>543</v>
      </c>
      <c r="E685" s="568" t="s">
        <v>3147</v>
      </c>
      <c r="F685" s="569" t="s">
        <v>3148</v>
      </c>
      <c r="G685" s="568" t="s">
        <v>4179</v>
      </c>
      <c r="H685" s="568" t="s">
        <v>4180</v>
      </c>
      <c r="I685" s="570">
        <v>10.99</v>
      </c>
      <c r="J685" s="570">
        <v>90</v>
      </c>
      <c r="K685" s="571">
        <v>989</v>
      </c>
    </row>
    <row r="686" spans="1:11" ht="14.4" customHeight="1" x14ac:dyDescent="0.3">
      <c r="A686" s="566" t="s">
        <v>522</v>
      </c>
      <c r="B686" s="567" t="s">
        <v>524</v>
      </c>
      <c r="C686" s="568" t="s">
        <v>542</v>
      </c>
      <c r="D686" s="569" t="s">
        <v>543</v>
      </c>
      <c r="E686" s="568" t="s">
        <v>3147</v>
      </c>
      <c r="F686" s="569" t="s">
        <v>3148</v>
      </c>
      <c r="G686" s="568" t="s">
        <v>4181</v>
      </c>
      <c r="H686" s="568" t="s">
        <v>4182</v>
      </c>
      <c r="I686" s="570">
        <v>10.99</v>
      </c>
      <c r="J686" s="570">
        <v>100</v>
      </c>
      <c r="K686" s="571">
        <v>1098.77</v>
      </c>
    </row>
    <row r="687" spans="1:11" ht="14.4" customHeight="1" x14ac:dyDescent="0.3">
      <c r="A687" s="566" t="s">
        <v>522</v>
      </c>
      <c r="B687" s="567" t="s">
        <v>524</v>
      </c>
      <c r="C687" s="568" t="s">
        <v>542</v>
      </c>
      <c r="D687" s="569" t="s">
        <v>543</v>
      </c>
      <c r="E687" s="568" t="s">
        <v>3147</v>
      </c>
      <c r="F687" s="569" t="s">
        <v>3148</v>
      </c>
      <c r="G687" s="568" t="s">
        <v>4183</v>
      </c>
      <c r="H687" s="568" t="s">
        <v>4184</v>
      </c>
      <c r="I687" s="570">
        <v>10.99</v>
      </c>
      <c r="J687" s="570">
        <v>60</v>
      </c>
      <c r="K687" s="571">
        <v>659.3</v>
      </c>
    </row>
    <row r="688" spans="1:11" ht="14.4" customHeight="1" x14ac:dyDescent="0.3">
      <c r="A688" s="566" t="s">
        <v>522</v>
      </c>
      <c r="B688" s="567" t="s">
        <v>524</v>
      </c>
      <c r="C688" s="568" t="s">
        <v>542</v>
      </c>
      <c r="D688" s="569" t="s">
        <v>543</v>
      </c>
      <c r="E688" s="568" t="s">
        <v>3147</v>
      </c>
      <c r="F688" s="569" t="s">
        <v>3148</v>
      </c>
      <c r="G688" s="568" t="s">
        <v>4185</v>
      </c>
      <c r="H688" s="568" t="s">
        <v>4186</v>
      </c>
      <c r="I688" s="570">
        <v>10.99</v>
      </c>
      <c r="J688" s="570">
        <v>60</v>
      </c>
      <c r="K688" s="571">
        <v>659.2</v>
      </c>
    </row>
    <row r="689" spans="1:11" ht="14.4" customHeight="1" x14ac:dyDescent="0.3">
      <c r="A689" s="566" t="s">
        <v>522</v>
      </c>
      <c r="B689" s="567" t="s">
        <v>524</v>
      </c>
      <c r="C689" s="568" t="s">
        <v>542</v>
      </c>
      <c r="D689" s="569" t="s">
        <v>543</v>
      </c>
      <c r="E689" s="568" t="s">
        <v>3147</v>
      </c>
      <c r="F689" s="569" t="s">
        <v>3148</v>
      </c>
      <c r="G689" s="568" t="s">
        <v>4187</v>
      </c>
      <c r="H689" s="568" t="s">
        <v>4188</v>
      </c>
      <c r="I689" s="570">
        <v>10.46</v>
      </c>
      <c r="J689" s="570">
        <v>50</v>
      </c>
      <c r="K689" s="571">
        <v>522.85</v>
      </c>
    </row>
    <row r="690" spans="1:11" ht="14.4" customHeight="1" x14ac:dyDescent="0.3">
      <c r="A690" s="566" t="s">
        <v>522</v>
      </c>
      <c r="B690" s="567" t="s">
        <v>524</v>
      </c>
      <c r="C690" s="568" t="s">
        <v>542</v>
      </c>
      <c r="D690" s="569" t="s">
        <v>543</v>
      </c>
      <c r="E690" s="568" t="s">
        <v>3147</v>
      </c>
      <c r="F690" s="569" t="s">
        <v>3148</v>
      </c>
      <c r="G690" s="568" t="s">
        <v>3421</v>
      </c>
      <c r="H690" s="568" t="s">
        <v>3422</v>
      </c>
      <c r="I690" s="570">
        <v>0.29999999999999993</v>
      </c>
      <c r="J690" s="570">
        <v>7100</v>
      </c>
      <c r="K690" s="571">
        <v>2116</v>
      </c>
    </row>
    <row r="691" spans="1:11" ht="14.4" customHeight="1" x14ac:dyDescent="0.3">
      <c r="A691" s="566" t="s">
        <v>522</v>
      </c>
      <c r="B691" s="567" t="s">
        <v>524</v>
      </c>
      <c r="C691" s="568" t="s">
        <v>542</v>
      </c>
      <c r="D691" s="569" t="s">
        <v>543</v>
      </c>
      <c r="E691" s="568" t="s">
        <v>3147</v>
      </c>
      <c r="F691" s="569" t="s">
        <v>3148</v>
      </c>
      <c r="G691" s="568" t="s">
        <v>4189</v>
      </c>
      <c r="H691" s="568" t="s">
        <v>4190</v>
      </c>
      <c r="I691" s="570">
        <v>10.99</v>
      </c>
      <c r="J691" s="570">
        <v>50</v>
      </c>
      <c r="K691" s="571">
        <v>549.4</v>
      </c>
    </row>
    <row r="692" spans="1:11" ht="14.4" customHeight="1" x14ac:dyDescent="0.3">
      <c r="A692" s="566" t="s">
        <v>522</v>
      </c>
      <c r="B692" s="567" t="s">
        <v>524</v>
      </c>
      <c r="C692" s="568" t="s">
        <v>542</v>
      </c>
      <c r="D692" s="569" t="s">
        <v>543</v>
      </c>
      <c r="E692" s="568" t="s">
        <v>3147</v>
      </c>
      <c r="F692" s="569" t="s">
        <v>3148</v>
      </c>
      <c r="G692" s="568" t="s">
        <v>4191</v>
      </c>
      <c r="H692" s="568" t="s">
        <v>4192</v>
      </c>
      <c r="I692" s="570">
        <v>354.53</v>
      </c>
      <c r="J692" s="570">
        <v>12</v>
      </c>
      <c r="K692" s="571">
        <v>4254.3599999999997</v>
      </c>
    </row>
    <row r="693" spans="1:11" ht="14.4" customHeight="1" x14ac:dyDescent="0.3">
      <c r="A693" s="566" t="s">
        <v>522</v>
      </c>
      <c r="B693" s="567" t="s">
        <v>524</v>
      </c>
      <c r="C693" s="568" t="s">
        <v>542</v>
      </c>
      <c r="D693" s="569" t="s">
        <v>543</v>
      </c>
      <c r="E693" s="568" t="s">
        <v>3147</v>
      </c>
      <c r="F693" s="569" t="s">
        <v>3148</v>
      </c>
      <c r="G693" s="568" t="s">
        <v>4193</v>
      </c>
      <c r="H693" s="568" t="s">
        <v>4194</v>
      </c>
      <c r="I693" s="570">
        <v>13.215</v>
      </c>
      <c r="J693" s="570">
        <v>40</v>
      </c>
      <c r="K693" s="571">
        <v>528.59999999999991</v>
      </c>
    </row>
    <row r="694" spans="1:11" ht="14.4" customHeight="1" x14ac:dyDescent="0.3">
      <c r="A694" s="566" t="s">
        <v>522</v>
      </c>
      <c r="B694" s="567" t="s">
        <v>524</v>
      </c>
      <c r="C694" s="568" t="s">
        <v>542</v>
      </c>
      <c r="D694" s="569" t="s">
        <v>543</v>
      </c>
      <c r="E694" s="568" t="s">
        <v>3147</v>
      </c>
      <c r="F694" s="569" t="s">
        <v>3148</v>
      </c>
      <c r="G694" s="568" t="s">
        <v>4195</v>
      </c>
      <c r="H694" s="568" t="s">
        <v>4196</v>
      </c>
      <c r="I694" s="570">
        <v>13.21</v>
      </c>
      <c r="J694" s="570">
        <v>50</v>
      </c>
      <c r="K694" s="571">
        <v>660.66</v>
      </c>
    </row>
    <row r="695" spans="1:11" ht="14.4" customHeight="1" x14ac:dyDescent="0.3">
      <c r="A695" s="566" t="s">
        <v>522</v>
      </c>
      <c r="B695" s="567" t="s">
        <v>524</v>
      </c>
      <c r="C695" s="568" t="s">
        <v>542</v>
      </c>
      <c r="D695" s="569" t="s">
        <v>543</v>
      </c>
      <c r="E695" s="568" t="s">
        <v>3147</v>
      </c>
      <c r="F695" s="569" t="s">
        <v>3148</v>
      </c>
      <c r="G695" s="568" t="s">
        <v>4197</v>
      </c>
      <c r="H695" s="568" t="s">
        <v>4198</v>
      </c>
      <c r="I695" s="570">
        <v>10.99</v>
      </c>
      <c r="J695" s="570">
        <v>50</v>
      </c>
      <c r="K695" s="571">
        <v>549.4</v>
      </c>
    </row>
    <row r="696" spans="1:11" ht="14.4" customHeight="1" x14ac:dyDescent="0.3">
      <c r="A696" s="566" t="s">
        <v>522</v>
      </c>
      <c r="B696" s="567" t="s">
        <v>524</v>
      </c>
      <c r="C696" s="568" t="s">
        <v>542</v>
      </c>
      <c r="D696" s="569" t="s">
        <v>543</v>
      </c>
      <c r="E696" s="568" t="s">
        <v>3147</v>
      </c>
      <c r="F696" s="569" t="s">
        <v>3148</v>
      </c>
      <c r="G696" s="568" t="s">
        <v>4199</v>
      </c>
      <c r="H696" s="568" t="s">
        <v>4200</v>
      </c>
      <c r="I696" s="570">
        <v>10.99</v>
      </c>
      <c r="J696" s="570">
        <v>50</v>
      </c>
      <c r="K696" s="571">
        <v>549.4</v>
      </c>
    </row>
    <row r="697" spans="1:11" ht="14.4" customHeight="1" x14ac:dyDescent="0.3">
      <c r="A697" s="566" t="s">
        <v>522</v>
      </c>
      <c r="B697" s="567" t="s">
        <v>524</v>
      </c>
      <c r="C697" s="568" t="s">
        <v>542</v>
      </c>
      <c r="D697" s="569" t="s">
        <v>543</v>
      </c>
      <c r="E697" s="568" t="s">
        <v>3149</v>
      </c>
      <c r="F697" s="569" t="s">
        <v>3150</v>
      </c>
      <c r="G697" s="568" t="s">
        <v>3423</v>
      </c>
      <c r="H697" s="568" t="s">
        <v>3424</v>
      </c>
      <c r="I697" s="570">
        <v>0.78285714285714292</v>
      </c>
      <c r="J697" s="570">
        <v>6200</v>
      </c>
      <c r="K697" s="571">
        <v>4842</v>
      </c>
    </row>
    <row r="698" spans="1:11" ht="14.4" customHeight="1" x14ac:dyDescent="0.3">
      <c r="A698" s="566" t="s">
        <v>522</v>
      </c>
      <c r="B698" s="567" t="s">
        <v>524</v>
      </c>
      <c r="C698" s="568" t="s">
        <v>542</v>
      </c>
      <c r="D698" s="569" t="s">
        <v>543</v>
      </c>
      <c r="E698" s="568" t="s">
        <v>3149</v>
      </c>
      <c r="F698" s="569" t="s">
        <v>3150</v>
      </c>
      <c r="G698" s="568" t="s">
        <v>4201</v>
      </c>
      <c r="H698" s="568" t="s">
        <v>4202</v>
      </c>
      <c r="I698" s="570">
        <v>10.549999999999999</v>
      </c>
      <c r="J698" s="570">
        <v>240</v>
      </c>
      <c r="K698" s="571">
        <v>2532.3000000000002</v>
      </c>
    </row>
    <row r="699" spans="1:11" ht="14.4" customHeight="1" x14ac:dyDescent="0.3">
      <c r="A699" s="566" t="s">
        <v>522</v>
      </c>
      <c r="B699" s="567" t="s">
        <v>524</v>
      </c>
      <c r="C699" s="568" t="s">
        <v>542</v>
      </c>
      <c r="D699" s="569" t="s">
        <v>543</v>
      </c>
      <c r="E699" s="568" t="s">
        <v>3149</v>
      </c>
      <c r="F699" s="569" t="s">
        <v>3150</v>
      </c>
      <c r="G699" s="568" t="s">
        <v>4203</v>
      </c>
      <c r="H699" s="568" t="s">
        <v>4204</v>
      </c>
      <c r="I699" s="570">
        <v>10.549999999999999</v>
      </c>
      <c r="J699" s="570">
        <v>360</v>
      </c>
      <c r="K699" s="571">
        <v>3798.2500000000005</v>
      </c>
    </row>
    <row r="700" spans="1:11" ht="14.4" customHeight="1" x14ac:dyDescent="0.3">
      <c r="A700" s="566" t="s">
        <v>522</v>
      </c>
      <c r="B700" s="567" t="s">
        <v>524</v>
      </c>
      <c r="C700" s="568" t="s">
        <v>542</v>
      </c>
      <c r="D700" s="569" t="s">
        <v>543</v>
      </c>
      <c r="E700" s="568" t="s">
        <v>3149</v>
      </c>
      <c r="F700" s="569" t="s">
        <v>3150</v>
      </c>
      <c r="G700" s="568" t="s">
        <v>4205</v>
      </c>
      <c r="H700" s="568" t="s">
        <v>4206</v>
      </c>
      <c r="I700" s="570">
        <v>16.21</v>
      </c>
      <c r="J700" s="570">
        <v>200</v>
      </c>
      <c r="K700" s="571">
        <v>3242.8</v>
      </c>
    </row>
    <row r="701" spans="1:11" ht="14.4" customHeight="1" x14ac:dyDescent="0.3">
      <c r="A701" s="566" t="s">
        <v>522</v>
      </c>
      <c r="B701" s="567" t="s">
        <v>524</v>
      </c>
      <c r="C701" s="568" t="s">
        <v>542</v>
      </c>
      <c r="D701" s="569" t="s">
        <v>543</v>
      </c>
      <c r="E701" s="568" t="s">
        <v>3149</v>
      </c>
      <c r="F701" s="569" t="s">
        <v>3150</v>
      </c>
      <c r="G701" s="568" t="s">
        <v>4207</v>
      </c>
      <c r="H701" s="568" t="s">
        <v>4208</v>
      </c>
      <c r="I701" s="570">
        <v>7.08</v>
      </c>
      <c r="J701" s="570">
        <v>50</v>
      </c>
      <c r="K701" s="571">
        <v>354</v>
      </c>
    </row>
    <row r="702" spans="1:11" ht="14.4" customHeight="1" x14ac:dyDescent="0.3">
      <c r="A702" s="566" t="s">
        <v>522</v>
      </c>
      <c r="B702" s="567" t="s">
        <v>524</v>
      </c>
      <c r="C702" s="568" t="s">
        <v>542</v>
      </c>
      <c r="D702" s="569" t="s">
        <v>543</v>
      </c>
      <c r="E702" s="568" t="s">
        <v>3149</v>
      </c>
      <c r="F702" s="569" t="s">
        <v>3150</v>
      </c>
      <c r="G702" s="568" t="s">
        <v>3431</v>
      </c>
      <c r="H702" s="568" t="s">
        <v>3432</v>
      </c>
      <c r="I702" s="570">
        <v>7.06</v>
      </c>
      <c r="J702" s="570">
        <v>140</v>
      </c>
      <c r="K702" s="571">
        <v>988.4</v>
      </c>
    </row>
    <row r="703" spans="1:11" ht="14.4" customHeight="1" x14ac:dyDescent="0.3">
      <c r="A703" s="566" t="s">
        <v>522</v>
      </c>
      <c r="B703" s="567" t="s">
        <v>524</v>
      </c>
      <c r="C703" s="568" t="s">
        <v>542</v>
      </c>
      <c r="D703" s="569" t="s">
        <v>543</v>
      </c>
      <c r="E703" s="568" t="s">
        <v>3149</v>
      </c>
      <c r="F703" s="569" t="s">
        <v>3150</v>
      </c>
      <c r="G703" s="568" t="s">
        <v>4209</v>
      </c>
      <c r="H703" s="568" t="s">
        <v>4210</v>
      </c>
      <c r="I703" s="570">
        <v>16.21</v>
      </c>
      <c r="J703" s="570">
        <v>175</v>
      </c>
      <c r="K703" s="571">
        <v>2837.25</v>
      </c>
    </row>
    <row r="704" spans="1:11" ht="14.4" customHeight="1" x14ac:dyDescent="0.3">
      <c r="A704" s="566" t="s">
        <v>522</v>
      </c>
      <c r="B704" s="567" t="s">
        <v>524</v>
      </c>
      <c r="C704" s="568" t="s">
        <v>542</v>
      </c>
      <c r="D704" s="569" t="s">
        <v>543</v>
      </c>
      <c r="E704" s="568" t="s">
        <v>3149</v>
      </c>
      <c r="F704" s="569" t="s">
        <v>3150</v>
      </c>
      <c r="G704" s="568" t="s">
        <v>3433</v>
      </c>
      <c r="H704" s="568" t="s">
        <v>3434</v>
      </c>
      <c r="I704" s="570">
        <v>0.78428571428571436</v>
      </c>
      <c r="J704" s="570">
        <v>3600</v>
      </c>
      <c r="K704" s="571">
        <v>2852</v>
      </c>
    </row>
    <row r="705" spans="1:11" ht="14.4" customHeight="1" x14ac:dyDescent="0.3">
      <c r="A705" s="566" t="s">
        <v>522</v>
      </c>
      <c r="B705" s="567" t="s">
        <v>524</v>
      </c>
      <c r="C705" s="568" t="s">
        <v>542</v>
      </c>
      <c r="D705" s="569" t="s">
        <v>543</v>
      </c>
      <c r="E705" s="568" t="s">
        <v>3149</v>
      </c>
      <c r="F705" s="569" t="s">
        <v>3150</v>
      </c>
      <c r="G705" s="568" t="s">
        <v>3435</v>
      </c>
      <c r="H705" s="568" t="s">
        <v>3436</v>
      </c>
      <c r="I705" s="570">
        <v>0.77142857142857124</v>
      </c>
      <c r="J705" s="570">
        <v>2800</v>
      </c>
      <c r="K705" s="571">
        <v>2160</v>
      </c>
    </row>
    <row r="706" spans="1:11" ht="14.4" customHeight="1" x14ac:dyDescent="0.3">
      <c r="A706" s="566" t="s">
        <v>522</v>
      </c>
      <c r="B706" s="567" t="s">
        <v>524</v>
      </c>
      <c r="C706" s="568" t="s">
        <v>542</v>
      </c>
      <c r="D706" s="569" t="s">
        <v>543</v>
      </c>
      <c r="E706" s="568" t="s">
        <v>3149</v>
      </c>
      <c r="F706" s="569" t="s">
        <v>3150</v>
      </c>
      <c r="G706" s="568" t="s">
        <v>4211</v>
      </c>
      <c r="H706" s="568" t="s">
        <v>4212</v>
      </c>
      <c r="I706" s="570">
        <v>10.55</v>
      </c>
      <c r="J706" s="570">
        <v>320</v>
      </c>
      <c r="K706" s="571">
        <v>3376.4000000000005</v>
      </c>
    </row>
    <row r="707" spans="1:11" ht="14.4" customHeight="1" x14ac:dyDescent="0.3">
      <c r="A707" s="566" t="s">
        <v>522</v>
      </c>
      <c r="B707" s="567" t="s">
        <v>524</v>
      </c>
      <c r="C707" s="568" t="s">
        <v>542</v>
      </c>
      <c r="D707" s="569" t="s">
        <v>543</v>
      </c>
      <c r="E707" s="568" t="s">
        <v>3149</v>
      </c>
      <c r="F707" s="569" t="s">
        <v>3150</v>
      </c>
      <c r="G707" s="568" t="s">
        <v>4213</v>
      </c>
      <c r="H707" s="568" t="s">
        <v>4214</v>
      </c>
      <c r="I707" s="570">
        <v>10.549999999999999</v>
      </c>
      <c r="J707" s="570">
        <v>800</v>
      </c>
      <c r="K707" s="571">
        <v>8440.94</v>
      </c>
    </row>
    <row r="708" spans="1:11" ht="14.4" customHeight="1" x14ac:dyDescent="0.3">
      <c r="A708" s="566" t="s">
        <v>522</v>
      </c>
      <c r="B708" s="567" t="s">
        <v>524</v>
      </c>
      <c r="C708" s="568" t="s">
        <v>542</v>
      </c>
      <c r="D708" s="569" t="s">
        <v>543</v>
      </c>
      <c r="E708" s="568" t="s">
        <v>3149</v>
      </c>
      <c r="F708" s="569" t="s">
        <v>3150</v>
      </c>
      <c r="G708" s="568" t="s">
        <v>4215</v>
      </c>
      <c r="H708" s="568" t="s">
        <v>4216</v>
      </c>
      <c r="I708" s="570">
        <v>10.549999999999999</v>
      </c>
      <c r="J708" s="570">
        <v>600</v>
      </c>
      <c r="K708" s="571">
        <v>6330.6200000000008</v>
      </c>
    </row>
    <row r="709" spans="1:11" ht="14.4" customHeight="1" x14ac:dyDescent="0.3">
      <c r="A709" s="566" t="s">
        <v>522</v>
      </c>
      <c r="B709" s="567" t="s">
        <v>524</v>
      </c>
      <c r="C709" s="568" t="s">
        <v>542</v>
      </c>
      <c r="D709" s="569" t="s">
        <v>543</v>
      </c>
      <c r="E709" s="568" t="s">
        <v>3149</v>
      </c>
      <c r="F709" s="569" t="s">
        <v>3150</v>
      </c>
      <c r="G709" s="568" t="s">
        <v>4217</v>
      </c>
      <c r="H709" s="568" t="s">
        <v>4218</v>
      </c>
      <c r="I709" s="570">
        <v>16.21</v>
      </c>
      <c r="J709" s="570">
        <v>125</v>
      </c>
      <c r="K709" s="571">
        <v>2026.75</v>
      </c>
    </row>
    <row r="710" spans="1:11" ht="14.4" customHeight="1" x14ac:dyDescent="0.3">
      <c r="A710" s="566" t="s">
        <v>522</v>
      </c>
      <c r="B710" s="567" t="s">
        <v>524</v>
      </c>
      <c r="C710" s="568" t="s">
        <v>542</v>
      </c>
      <c r="D710" s="569" t="s">
        <v>543</v>
      </c>
      <c r="E710" s="568" t="s">
        <v>3149</v>
      </c>
      <c r="F710" s="569" t="s">
        <v>3150</v>
      </c>
      <c r="G710" s="568" t="s">
        <v>4219</v>
      </c>
      <c r="H710" s="568" t="s">
        <v>4220</v>
      </c>
      <c r="I710" s="570">
        <v>16.21</v>
      </c>
      <c r="J710" s="570">
        <v>50</v>
      </c>
      <c r="K710" s="571">
        <v>810.7</v>
      </c>
    </row>
    <row r="711" spans="1:11" ht="14.4" customHeight="1" x14ac:dyDescent="0.3">
      <c r="A711" s="566" t="s">
        <v>522</v>
      </c>
      <c r="B711" s="567" t="s">
        <v>524</v>
      </c>
      <c r="C711" s="568" t="s">
        <v>542</v>
      </c>
      <c r="D711" s="569" t="s">
        <v>543</v>
      </c>
      <c r="E711" s="568" t="s">
        <v>3149</v>
      </c>
      <c r="F711" s="569" t="s">
        <v>3150</v>
      </c>
      <c r="G711" s="568" t="s">
        <v>4221</v>
      </c>
      <c r="H711" s="568" t="s">
        <v>4222</v>
      </c>
      <c r="I711" s="570">
        <v>16.21</v>
      </c>
      <c r="J711" s="570">
        <v>50</v>
      </c>
      <c r="K711" s="571">
        <v>810.7</v>
      </c>
    </row>
    <row r="712" spans="1:11" ht="14.4" customHeight="1" x14ac:dyDescent="0.3">
      <c r="A712" s="566" t="s">
        <v>522</v>
      </c>
      <c r="B712" s="567" t="s">
        <v>524</v>
      </c>
      <c r="C712" s="568" t="s">
        <v>3151</v>
      </c>
      <c r="D712" s="569" t="s">
        <v>3152</v>
      </c>
      <c r="E712" s="568" t="s">
        <v>3133</v>
      </c>
      <c r="F712" s="569" t="s">
        <v>3134</v>
      </c>
      <c r="G712" s="568" t="s">
        <v>4223</v>
      </c>
      <c r="H712" s="568" t="s">
        <v>4224</v>
      </c>
      <c r="I712" s="570">
        <v>69786.539999999994</v>
      </c>
      <c r="J712" s="570">
        <v>3</v>
      </c>
      <c r="K712" s="571">
        <v>209359.62</v>
      </c>
    </row>
    <row r="713" spans="1:11" ht="14.4" customHeight="1" thickBot="1" x14ac:dyDescent="0.35">
      <c r="A713" s="572" t="s">
        <v>522</v>
      </c>
      <c r="B713" s="573" t="s">
        <v>524</v>
      </c>
      <c r="C713" s="574" t="s">
        <v>3151</v>
      </c>
      <c r="D713" s="575" t="s">
        <v>3152</v>
      </c>
      <c r="E713" s="574" t="s">
        <v>3133</v>
      </c>
      <c r="F713" s="575" t="s">
        <v>3134</v>
      </c>
      <c r="G713" s="574" t="s">
        <v>4225</v>
      </c>
      <c r="H713" s="574" t="s">
        <v>4226</v>
      </c>
      <c r="I713" s="576">
        <v>3896.2</v>
      </c>
      <c r="J713" s="576">
        <v>2</v>
      </c>
      <c r="K713" s="577">
        <v>7792.4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7">
    <tabColor theme="0" tint="-0.249977111117893"/>
    <pageSetUpPr fitToPage="1"/>
  </sheetPr>
  <dimension ref="A1:J36"/>
  <sheetViews>
    <sheetView showGridLines="0" showRowColHeaders="0" zoomScaleNormal="100" workbookViewId="0">
      <selection sqref="A1:J1"/>
    </sheetView>
  </sheetViews>
  <sheetFormatPr defaultRowHeight="14.4" customHeight="1" x14ac:dyDescent="0.25"/>
  <cols>
    <col min="1" max="1" width="4.33203125" style="110" customWidth="1"/>
    <col min="2" max="2" width="4.44140625" style="113" customWidth="1"/>
    <col min="3" max="3" width="4" style="114" customWidth="1"/>
    <col min="4" max="4" width="26" style="115" customWidth="1"/>
    <col min="5" max="6" width="10.6640625" style="115" customWidth="1"/>
    <col min="7" max="9" width="10.6640625" style="116" customWidth="1"/>
    <col min="10" max="10" width="10.6640625" style="117" customWidth="1"/>
    <col min="11" max="16384" width="8.88671875" style="110"/>
  </cols>
  <sheetData>
    <row r="1" spans="1:10" ht="18.600000000000001" customHeight="1" thickBot="1" x14ac:dyDescent="0.4">
      <c r="A1" s="442" t="s">
        <v>221</v>
      </c>
      <c r="B1" s="443"/>
      <c r="C1" s="443"/>
      <c r="D1" s="443"/>
      <c r="E1" s="443"/>
      <c r="F1" s="443"/>
      <c r="G1" s="443"/>
      <c r="H1" s="443"/>
      <c r="I1" s="443"/>
      <c r="J1" s="443"/>
    </row>
    <row r="2" spans="1:10" ht="14.4" customHeight="1" thickBot="1" x14ac:dyDescent="0.3">
      <c r="A2" s="522" t="s">
        <v>290</v>
      </c>
      <c r="B2" s="111"/>
      <c r="C2" s="111"/>
      <c r="D2" s="111"/>
      <c r="E2" s="111"/>
      <c r="F2" s="111"/>
      <c r="G2" s="111"/>
      <c r="H2" s="111"/>
      <c r="I2" s="111"/>
      <c r="J2" s="111"/>
    </row>
    <row r="3" spans="1:10" ht="14.4" customHeight="1" thickBot="1" x14ac:dyDescent="0.3">
      <c r="A3" s="444" t="s">
        <v>218</v>
      </c>
      <c r="B3" s="445"/>
      <c r="C3" s="445"/>
      <c r="D3" s="446"/>
      <c r="E3" s="450" t="s">
        <v>106</v>
      </c>
      <c r="F3" s="451"/>
      <c r="G3" s="452" t="s">
        <v>107</v>
      </c>
      <c r="H3" s="451"/>
      <c r="I3" s="452" t="s">
        <v>108</v>
      </c>
      <c r="J3" s="453"/>
    </row>
    <row r="4" spans="1:10" s="112" customFormat="1" ht="14.4" customHeight="1" thickBot="1" x14ac:dyDescent="0.35">
      <c r="A4" s="447"/>
      <c r="B4" s="448"/>
      <c r="C4" s="448"/>
      <c r="D4" s="449"/>
      <c r="E4" s="650" t="s">
        <v>109</v>
      </c>
      <c r="F4" s="650" t="s">
        <v>110</v>
      </c>
      <c r="G4" s="651" t="s">
        <v>110</v>
      </c>
      <c r="H4" s="652" t="s">
        <v>111</v>
      </c>
      <c r="I4" s="651" t="s">
        <v>6</v>
      </c>
      <c r="J4" s="653" t="s">
        <v>111</v>
      </c>
    </row>
    <row r="5" spans="1:10" ht="14.4" customHeight="1" x14ac:dyDescent="0.3">
      <c r="A5" s="190"/>
      <c r="B5" s="191" t="s">
        <v>101</v>
      </c>
      <c r="C5" s="192"/>
      <c r="D5" s="647"/>
      <c r="E5" s="655">
        <v>20</v>
      </c>
      <c r="F5" s="638"/>
      <c r="G5" s="654">
        <v>20</v>
      </c>
      <c r="H5" s="676"/>
      <c r="I5" s="654">
        <v>20</v>
      </c>
      <c r="J5" s="678"/>
    </row>
    <row r="6" spans="1:10" ht="14.4" customHeight="1" x14ac:dyDescent="0.3">
      <c r="A6" s="193"/>
      <c r="B6" s="194" t="s">
        <v>112</v>
      </c>
      <c r="C6" s="195"/>
      <c r="D6" s="648"/>
      <c r="E6" s="656">
        <v>19.714285714285715</v>
      </c>
      <c r="F6" s="639"/>
      <c r="G6" s="640">
        <v>20</v>
      </c>
      <c r="H6" s="677"/>
      <c r="I6" s="640">
        <v>20</v>
      </c>
      <c r="J6" s="679"/>
    </row>
    <row r="7" spans="1:10" ht="14.4" hidden="1" customHeight="1" x14ac:dyDescent="0.3">
      <c r="A7" s="193"/>
      <c r="B7" s="194"/>
      <c r="C7" s="195" t="s">
        <v>103</v>
      </c>
      <c r="D7" s="648"/>
      <c r="E7" s="657">
        <v>0</v>
      </c>
      <c r="F7" s="641"/>
      <c r="G7" s="642">
        <v>0</v>
      </c>
      <c r="H7" s="643"/>
      <c r="I7" s="642">
        <v>0</v>
      </c>
      <c r="J7" s="665"/>
    </row>
    <row r="8" spans="1:10" ht="14.4" hidden="1" customHeight="1" x14ac:dyDescent="0.3">
      <c r="A8" s="193"/>
      <c r="B8" s="194"/>
      <c r="C8" s="195" t="s">
        <v>104</v>
      </c>
      <c r="D8" s="648"/>
      <c r="E8" s="657">
        <v>0</v>
      </c>
      <c r="F8" s="641"/>
      <c r="G8" s="642">
        <v>0</v>
      </c>
      <c r="H8" s="643"/>
      <c r="I8" s="642">
        <v>0</v>
      </c>
      <c r="J8" s="665"/>
    </row>
    <row r="9" spans="1:10" ht="14.4" customHeight="1" x14ac:dyDescent="0.3">
      <c r="A9" s="196" t="s">
        <v>113</v>
      </c>
      <c r="B9" s="197"/>
      <c r="C9" s="195"/>
      <c r="D9" s="648"/>
      <c r="E9" s="658">
        <v>31098</v>
      </c>
      <c r="F9" s="642">
        <v>4511</v>
      </c>
      <c r="G9" s="635">
        <f>G11+G19+G27</f>
        <v>4274</v>
      </c>
      <c r="H9" s="644">
        <f>G9-F9</f>
        <v>-237</v>
      </c>
      <c r="I9" s="635">
        <f>I11+I19+I27</f>
        <v>29631</v>
      </c>
      <c r="J9" s="666">
        <f>I9-E9</f>
        <v>-1467</v>
      </c>
    </row>
    <row r="10" spans="1:10" ht="14.4" hidden="1" customHeight="1" x14ac:dyDescent="0.3">
      <c r="A10" s="193"/>
      <c r="B10" s="198"/>
      <c r="C10" s="195" t="s">
        <v>114</v>
      </c>
      <c r="D10" s="648"/>
      <c r="E10" s="670"/>
      <c r="F10" s="673"/>
      <c r="G10" s="636">
        <f>G29+G32</f>
        <v>510</v>
      </c>
      <c r="H10" s="673"/>
      <c r="I10" s="636">
        <f>I29+I32</f>
        <v>3482</v>
      </c>
      <c r="J10" s="680"/>
    </row>
    <row r="11" spans="1:10" ht="14.4" customHeight="1" x14ac:dyDescent="0.3">
      <c r="A11" s="193"/>
      <c r="B11" s="198" t="s">
        <v>115</v>
      </c>
      <c r="C11" s="195"/>
      <c r="D11" s="648"/>
      <c r="E11" s="671"/>
      <c r="F11" s="674"/>
      <c r="G11" s="636">
        <f>G12+G13</f>
        <v>3496</v>
      </c>
      <c r="H11" s="674"/>
      <c r="I11" s="636">
        <f>I12+I13</f>
        <v>23962</v>
      </c>
      <c r="J11" s="681"/>
    </row>
    <row r="12" spans="1:10" ht="14.4" hidden="1" customHeight="1" x14ac:dyDescent="0.3">
      <c r="A12" s="193"/>
      <c r="B12" s="194"/>
      <c r="C12" s="195" t="s">
        <v>116</v>
      </c>
      <c r="D12" s="648"/>
      <c r="E12" s="671"/>
      <c r="F12" s="674"/>
      <c r="G12" s="642">
        <v>976</v>
      </c>
      <c r="H12" s="674"/>
      <c r="I12" s="642">
        <v>1984</v>
      </c>
      <c r="J12" s="681"/>
    </row>
    <row r="13" spans="1:10" ht="14.4" hidden="1" customHeight="1" x14ac:dyDescent="0.3">
      <c r="A13" s="193"/>
      <c r="B13" s="194"/>
      <c r="C13" s="195" t="s">
        <v>117</v>
      </c>
      <c r="D13" s="648"/>
      <c r="E13" s="671"/>
      <c r="F13" s="674"/>
      <c r="G13" s="642">
        <v>2520</v>
      </c>
      <c r="H13" s="674"/>
      <c r="I13" s="642">
        <v>21978</v>
      </c>
      <c r="J13" s="681"/>
    </row>
    <row r="14" spans="1:10" ht="14.4" hidden="1" customHeight="1" x14ac:dyDescent="0.3">
      <c r="A14" s="193"/>
      <c r="B14" s="194"/>
      <c r="C14" s="195" t="s">
        <v>118</v>
      </c>
      <c r="D14" s="648"/>
      <c r="E14" s="671"/>
      <c r="F14" s="674"/>
      <c r="G14" s="642"/>
      <c r="H14" s="674"/>
      <c r="I14" s="642"/>
      <c r="J14" s="681"/>
    </row>
    <row r="15" spans="1:10" ht="14.4" hidden="1" customHeight="1" x14ac:dyDescent="0.3">
      <c r="A15" s="193"/>
      <c r="B15" s="194"/>
      <c r="C15" s="195" t="s">
        <v>119</v>
      </c>
      <c r="D15" s="648"/>
      <c r="E15" s="671"/>
      <c r="F15" s="674"/>
      <c r="G15" s="642"/>
      <c r="H15" s="674"/>
      <c r="I15" s="642"/>
      <c r="J15" s="681"/>
    </row>
    <row r="16" spans="1:10" ht="14.4" hidden="1" customHeight="1" x14ac:dyDescent="0.3">
      <c r="A16" s="193"/>
      <c r="B16" s="194"/>
      <c r="C16" s="195" t="s">
        <v>120</v>
      </c>
      <c r="D16" s="648"/>
      <c r="E16" s="671"/>
      <c r="F16" s="674"/>
      <c r="G16" s="642"/>
      <c r="H16" s="674"/>
      <c r="I16" s="642"/>
      <c r="J16" s="681"/>
    </row>
    <row r="17" spans="1:10" ht="14.4" hidden="1" customHeight="1" x14ac:dyDescent="0.3">
      <c r="A17" s="193"/>
      <c r="B17" s="194"/>
      <c r="C17" s="195" t="s">
        <v>121</v>
      </c>
      <c r="D17" s="648"/>
      <c r="E17" s="671"/>
      <c r="F17" s="674"/>
      <c r="G17" s="642"/>
      <c r="H17" s="674"/>
      <c r="I17" s="642"/>
      <c r="J17" s="681"/>
    </row>
    <row r="18" spans="1:10" ht="14.4" hidden="1" customHeight="1" x14ac:dyDescent="0.3">
      <c r="A18" s="193"/>
      <c r="B18" s="194"/>
      <c r="C18" s="195" t="s">
        <v>122</v>
      </c>
      <c r="D18" s="648"/>
      <c r="E18" s="671"/>
      <c r="F18" s="674"/>
      <c r="G18" s="642"/>
      <c r="H18" s="674"/>
      <c r="I18" s="642"/>
      <c r="J18" s="681"/>
    </row>
    <row r="19" spans="1:10" ht="14.4" customHeight="1" x14ac:dyDescent="0.3">
      <c r="A19" s="193"/>
      <c r="B19" s="198" t="s">
        <v>123</v>
      </c>
      <c r="C19" s="195"/>
      <c r="D19" s="648"/>
      <c r="E19" s="671"/>
      <c r="F19" s="674"/>
      <c r="G19" s="636">
        <f>G20+G21+G24</f>
        <v>778</v>
      </c>
      <c r="H19" s="674"/>
      <c r="I19" s="636">
        <f>I20+I21+I24</f>
        <v>5669</v>
      </c>
      <c r="J19" s="681"/>
    </row>
    <row r="20" spans="1:10" ht="14.4" customHeight="1" x14ac:dyDescent="0.3">
      <c r="A20" s="193"/>
      <c r="B20" s="194"/>
      <c r="C20" s="195" t="s">
        <v>124</v>
      </c>
      <c r="D20" s="648"/>
      <c r="E20" s="671"/>
      <c r="F20" s="674"/>
      <c r="G20" s="642">
        <v>0</v>
      </c>
      <c r="H20" s="674"/>
      <c r="I20" s="642">
        <v>0</v>
      </c>
      <c r="J20" s="681"/>
    </row>
    <row r="21" spans="1:10" ht="14.4" customHeight="1" x14ac:dyDescent="0.3">
      <c r="A21" s="193"/>
      <c r="B21" s="194"/>
      <c r="C21" s="195" t="s">
        <v>125</v>
      </c>
      <c r="D21" s="648"/>
      <c r="E21" s="671"/>
      <c r="F21" s="674"/>
      <c r="G21" s="642">
        <v>559</v>
      </c>
      <c r="H21" s="674"/>
      <c r="I21" s="642">
        <v>4064</v>
      </c>
      <c r="J21" s="681"/>
    </row>
    <row r="22" spans="1:10" ht="14.4" hidden="1" customHeight="1" x14ac:dyDescent="0.3">
      <c r="A22" s="193"/>
      <c r="B22" s="194"/>
      <c r="C22" s="195"/>
      <c r="D22" s="648" t="s">
        <v>126</v>
      </c>
      <c r="E22" s="671"/>
      <c r="F22" s="674"/>
      <c r="G22" s="642">
        <v>0</v>
      </c>
      <c r="H22" s="674"/>
      <c r="I22" s="642">
        <v>0</v>
      </c>
      <c r="J22" s="681"/>
    </row>
    <row r="23" spans="1:10" ht="14.4" hidden="1" customHeight="1" x14ac:dyDescent="0.3">
      <c r="A23" s="193"/>
      <c r="B23" s="194"/>
      <c r="C23" s="195"/>
      <c r="D23" s="648" t="s">
        <v>127</v>
      </c>
      <c r="E23" s="671"/>
      <c r="F23" s="674"/>
      <c r="G23" s="642">
        <v>0</v>
      </c>
      <c r="H23" s="674"/>
      <c r="I23" s="642">
        <v>0</v>
      </c>
      <c r="J23" s="681"/>
    </row>
    <row r="24" spans="1:10" ht="14.4" customHeight="1" x14ac:dyDescent="0.3">
      <c r="A24" s="193"/>
      <c r="B24" s="194"/>
      <c r="C24" s="195" t="s">
        <v>128</v>
      </c>
      <c r="D24" s="648"/>
      <c r="E24" s="671"/>
      <c r="F24" s="674"/>
      <c r="G24" s="642">
        <v>219</v>
      </c>
      <c r="H24" s="674"/>
      <c r="I24" s="642">
        <v>1605</v>
      </c>
      <c r="J24" s="681"/>
    </row>
    <row r="25" spans="1:10" ht="14.4" hidden="1" customHeight="1" x14ac:dyDescent="0.3">
      <c r="A25" s="193"/>
      <c r="B25" s="194"/>
      <c r="C25" s="195"/>
      <c r="D25" s="648" t="s">
        <v>129</v>
      </c>
      <c r="E25" s="671"/>
      <c r="F25" s="674"/>
      <c r="G25" s="642">
        <v>0</v>
      </c>
      <c r="H25" s="674"/>
      <c r="I25" s="642">
        <v>0</v>
      </c>
      <c r="J25" s="681"/>
    </row>
    <row r="26" spans="1:10" ht="14.4" hidden="1" customHeight="1" x14ac:dyDescent="0.3">
      <c r="A26" s="193"/>
      <c r="B26" s="194"/>
      <c r="C26" s="195"/>
      <c r="D26" s="648" t="s">
        <v>130</v>
      </c>
      <c r="E26" s="671"/>
      <c r="F26" s="674"/>
      <c r="G26" s="642">
        <v>0</v>
      </c>
      <c r="H26" s="674"/>
      <c r="I26" s="642">
        <v>0</v>
      </c>
      <c r="J26" s="681"/>
    </row>
    <row r="27" spans="1:10" ht="14.4" customHeight="1" x14ac:dyDescent="0.3">
      <c r="A27" s="193"/>
      <c r="B27" s="198" t="s">
        <v>131</v>
      </c>
      <c r="C27" s="195"/>
      <c r="D27" s="648"/>
      <c r="E27" s="671"/>
      <c r="F27" s="674"/>
      <c r="G27" s="636">
        <f>G28+G29+G30</f>
        <v>0</v>
      </c>
      <c r="H27" s="674"/>
      <c r="I27" s="636">
        <f>I28+I29+I30</f>
        <v>0</v>
      </c>
      <c r="J27" s="681"/>
    </row>
    <row r="28" spans="1:10" ht="14.4" hidden="1" customHeight="1" x14ac:dyDescent="0.3">
      <c r="A28" s="193"/>
      <c r="B28" s="194"/>
      <c r="C28" s="195" t="s">
        <v>132</v>
      </c>
      <c r="D28" s="648"/>
      <c r="E28" s="671"/>
      <c r="F28" s="674"/>
      <c r="G28" s="642">
        <v>0</v>
      </c>
      <c r="H28" s="674"/>
      <c r="I28" s="642">
        <v>0</v>
      </c>
      <c r="J28" s="681"/>
    </row>
    <row r="29" spans="1:10" ht="14.4" hidden="1" customHeight="1" x14ac:dyDescent="0.3">
      <c r="A29" s="193"/>
      <c r="B29" s="194"/>
      <c r="C29" s="195" t="s">
        <v>133</v>
      </c>
      <c r="D29" s="648"/>
      <c r="E29" s="671"/>
      <c r="F29" s="674"/>
      <c r="G29" s="642">
        <v>0</v>
      </c>
      <c r="H29" s="674"/>
      <c r="I29" s="642">
        <v>0</v>
      </c>
      <c r="J29" s="681"/>
    </row>
    <row r="30" spans="1:10" ht="14.4" hidden="1" customHeight="1" x14ac:dyDescent="0.3">
      <c r="A30" s="193"/>
      <c r="B30" s="194"/>
      <c r="C30" s="195" t="s">
        <v>134</v>
      </c>
      <c r="D30" s="648"/>
      <c r="E30" s="671"/>
      <c r="F30" s="674"/>
      <c r="G30" s="642">
        <v>0</v>
      </c>
      <c r="H30" s="674"/>
      <c r="I30" s="642">
        <v>0</v>
      </c>
      <c r="J30" s="681"/>
    </row>
    <row r="31" spans="1:10" ht="14.4" customHeight="1" x14ac:dyDescent="0.3">
      <c r="A31" s="193"/>
      <c r="B31" s="199" t="s">
        <v>135</v>
      </c>
      <c r="C31" s="195"/>
      <c r="D31" s="648"/>
      <c r="E31" s="671"/>
      <c r="F31" s="674"/>
      <c r="G31" s="637">
        <v>495</v>
      </c>
      <c r="H31" s="674"/>
      <c r="I31" s="637">
        <v>3479</v>
      </c>
      <c r="J31" s="681"/>
    </row>
    <row r="32" spans="1:10" ht="14.4" customHeight="1" x14ac:dyDescent="0.3">
      <c r="A32" s="193"/>
      <c r="B32" s="199" t="s">
        <v>136</v>
      </c>
      <c r="C32" s="195"/>
      <c r="D32" s="648"/>
      <c r="E32" s="672"/>
      <c r="F32" s="675"/>
      <c r="G32" s="637">
        <v>510</v>
      </c>
      <c r="H32" s="675"/>
      <c r="I32" s="637">
        <v>3482</v>
      </c>
      <c r="J32" s="682"/>
    </row>
    <row r="33" spans="1:10" ht="14.4" hidden="1" customHeight="1" x14ac:dyDescent="0.3">
      <c r="A33" s="193"/>
      <c r="B33" s="199" t="s">
        <v>137</v>
      </c>
      <c r="C33" s="195"/>
      <c r="D33" s="648"/>
      <c r="E33" s="659"/>
      <c r="F33" s="645"/>
      <c r="G33" s="637">
        <v>0</v>
      </c>
      <c r="H33" s="645"/>
      <c r="I33" s="637">
        <v>0</v>
      </c>
      <c r="J33" s="667"/>
    </row>
    <row r="34" spans="1:10" ht="14.4" customHeight="1" x14ac:dyDescent="0.3">
      <c r="A34" s="193" t="s">
        <v>138</v>
      </c>
      <c r="B34" s="194"/>
      <c r="C34" s="195"/>
      <c r="D34" s="648"/>
      <c r="E34" s="660">
        <v>7792</v>
      </c>
      <c r="F34" s="646">
        <v>1136</v>
      </c>
      <c r="G34" s="646">
        <v>1090</v>
      </c>
      <c r="H34" s="646">
        <f>G34-F34</f>
        <v>-46</v>
      </c>
      <c r="I34" s="646">
        <v>9554</v>
      </c>
      <c r="J34" s="668">
        <f>I34-E34</f>
        <v>1762</v>
      </c>
    </row>
    <row r="35" spans="1:10" ht="14.4" customHeight="1" x14ac:dyDescent="0.3">
      <c r="A35" s="193"/>
      <c r="B35" s="194"/>
      <c r="C35" s="195" t="s">
        <v>114</v>
      </c>
      <c r="D35" s="648"/>
      <c r="E35" s="660">
        <v>2928</v>
      </c>
      <c r="F35" s="646">
        <v>432</v>
      </c>
      <c r="G35" s="642">
        <v>1090</v>
      </c>
      <c r="H35" s="646">
        <f>G35-F35</f>
        <v>658</v>
      </c>
      <c r="I35" s="644">
        <v>9554</v>
      </c>
      <c r="J35" s="668">
        <f>I35-E35</f>
        <v>6626</v>
      </c>
    </row>
    <row r="36" spans="1:10" ht="14.4" customHeight="1" thickBot="1" x14ac:dyDescent="0.35">
      <c r="A36" s="200" t="s">
        <v>139</v>
      </c>
      <c r="B36" s="201"/>
      <c r="C36" s="202"/>
      <c r="D36" s="649"/>
      <c r="E36" s="661">
        <v>21030000</v>
      </c>
      <c r="F36" s="662">
        <f>E36/12</f>
        <v>1752500</v>
      </c>
      <c r="G36" s="663">
        <v>1749850</v>
      </c>
      <c r="H36" s="664">
        <f>G36-F36</f>
        <v>-2650</v>
      </c>
      <c r="I36" s="664">
        <v>12239645</v>
      </c>
      <c r="J36" s="669">
        <v>-27855</v>
      </c>
    </row>
  </sheetData>
  <mergeCells count="15">
    <mergeCell ref="A1:J1"/>
    <mergeCell ref="A3:D4"/>
    <mergeCell ref="E3:F3"/>
    <mergeCell ref="G3:H3"/>
    <mergeCell ref="I3:J3"/>
    <mergeCell ref="E10:E32"/>
    <mergeCell ref="F10:F32"/>
    <mergeCell ref="H10:H32"/>
    <mergeCell ref="J10:J32"/>
    <mergeCell ref="E5:F5"/>
    <mergeCell ref="H5:H6"/>
    <mergeCell ref="J5:J6"/>
    <mergeCell ref="E6:F6"/>
    <mergeCell ref="E7:F7"/>
    <mergeCell ref="E8:F8"/>
  </mergeCells>
  <conditionalFormatting sqref="J5:J8 J36 J33">
    <cfRule type="cellIs" dxfId="19" priority="1" stopIfTrue="1" operator="greaterThan">
      <formula>1</formula>
    </cfRule>
  </conditionalFormatting>
  <hyperlinks>
    <hyperlink ref="A2" location="Obsah!A1" display="Zpět na Obsah  KL 01  1.-4.měsíc"/>
  </hyperlinks>
  <printOptions gridLines="1"/>
  <pageMargins left="0.25" right="0.25" top="0.75" bottom="0.75" header="0.3" footer="0.3"/>
  <pageSetup paperSize="9" fitToHeight="0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8">
    <tabColor theme="0" tint="-0.249977111117893"/>
    <pageSetUpPr fitToPage="1"/>
  </sheetPr>
  <dimension ref="A1:AM30"/>
  <sheetViews>
    <sheetView showGridLines="0" showRowColHeaders="0" workbookViewId="0">
      <selection sqref="A1:AK1"/>
    </sheetView>
  </sheetViews>
  <sheetFormatPr defaultRowHeight="14.4" customHeight="1" x14ac:dyDescent="0.3"/>
  <cols>
    <col min="1" max="1" width="6.88671875" style="69" bestFit="1" customWidth="1"/>
    <col min="2" max="25" width="4.77734375" style="69" customWidth="1"/>
    <col min="26" max="26" width="1.6640625" style="69" customWidth="1"/>
    <col min="27" max="29" width="6.109375" style="69" customWidth="1"/>
    <col min="30" max="30" width="1.6640625" style="69" customWidth="1"/>
    <col min="31" max="33" width="6.109375" style="69" customWidth="1"/>
    <col min="34" max="34" width="1.6640625" style="69" customWidth="1"/>
    <col min="35" max="37" width="6.109375" style="69" customWidth="1"/>
    <col min="38" max="38" width="8.88671875" style="69"/>
    <col min="39" max="39" width="4" style="69" bestFit="1" customWidth="1"/>
    <col min="40" max="16384" width="8.88671875" style="69"/>
  </cols>
  <sheetData>
    <row r="1" spans="1:39" ht="18.600000000000001" customHeight="1" thickBot="1" x14ac:dyDescent="0.4">
      <c r="A1" s="393" t="s">
        <v>4227</v>
      </c>
      <c r="B1" s="382"/>
      <c r="C1" s="382"/>
      <c r="D1" s="382"/>
      <c r="E1" s="382"/>
      <c r="F1" s="382"/>
      <c r="G1" s="382"/>
      <c r="H1" s="382"/>
      <c r="I1" s="382"/>
      <c r="J1" s="382"/>
      <c r="K1" s="382"/>
      <c r="L1" s="382"/>
      <c r="M1" s="382"/>
      <c r="N1" s="382"/>
      <c r="O1" s="382"/>
      <c r="P1" s="382"/>
      <c r="Q1" s="382"/>
      <c r="R1" s="382"/>
      <c r="S1" s="382"/>
      <c r="T1" s="382"/>
      <c r="U1" s="382"/>
      <c r="V1" s="382"/>
      <c r="W1" s="382"/>
      <c r="X1" s="382"/>
      <c r="Y1" s="382"/>
      <c r="Z1" s="382"/>
      <c r="AA1" s="382"/>
      <c r="AB1" s="382"/>
      <c r="AC1" s="382"/>
      <c r="AD1" s="382"/>
      <c r="AE1" s="382"/>
      <c r="AF1" s="382"/>
      <c r="AG1" s="382"/>
      <c r="AH1" s="382"/>
      <c r="AI1" s="382"/>
      <c r="AJ1" s="382"/>
      <c r="AK1" s="382"/>
      <c r="AL1" s="118"/>
      <c r="AM1" s="118"/>
    </row>
    <row r="2" spans="1:39" ht="14.4" customHeight="1" x14ac:dyDescent="0.3">
      <c r="A2" s="522" t="s">
        <v>290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  <c r="S2" s="119"/>
      <c r="T2" s="119"/>
      <c r="U2" s="119"/>
      <c r="V2" s="119"/>
      <c r="W2" s="119"/>
      <c r="X2" s="119"/>
      <c r="Y2" s="119"/>
      <c r="Z2" s="119"/>
      <c r="AA2" s="119"/>
      <c r="AB2" s="119"/>
      <c r="AC2" s="119"/>
      <c r="AD2" s="119"/>
      <c r="AE2" s="119"/>
      <c r="AF2" s="119"/>
      <c r="AG2" s="119"/>
      <c r="AH2" s="119"/>
      <c r="AI2" s="119"/>
      <c r="AJ2" s="119"/>
      <c r="AK2" s="119"/>
      <c r="AL2" s="118"/>
      <c r="AM2" s="118"/>
    </row>
    <row r="3" spans="1:39" ht="14.4" customHeight="1" x14ac:dyDescent="0.3">
      <c r="A3" s="120"/>
      <c r="B3" s="121">
        <v>0</v>
      </c>
      <c r="C3" s="121">
        <v>1</v>
      </c>
      <c r="D3" s="121">
        <v>2</v>
      </c>
      <c r="E3" s="121">
        <v>3</v>
      </c>
      <c r="F3" s="121">
        <v>4</v>
      </c>
      <c r="G3" s="121">
        <v>5</v>
      </c>
      <c r="H3" s="121">
        <v>6</v>
      </c>
      <c r="I3" s="121">
        <v>7</v>
      </c>
      <c r="J3" s="121">
        <v>8</v>
      </c>
      <c r="K3" s="121">
        <v>9</v>
      </c>
      <c r="L3" s="121">
        <v>10</v>
      </c>
      <c r="M3" s="121">
        <v>11</v>
      </c>
      <c r="N3" s="121">
        <v>12</v>
      </c>
      <c r="O3" s="121">
        <v>13</v>
      </c>
      <c r="P3" s="121">
        <v>14</v>
      </c>
      <c r="Q3" s="121">
        <v>15</v>
      </c>
      <c r="R3" s="121">
        <v>16</v>
      </c>
      <c r="S3" s="121">
        <v>17</v>
      </c>
      <c r="T3" s="121">
        <v>18</v>
      </c>
      <c r="U3" s="121">
        <v>19</v>
      </c>
      <c r="V3" s="121">
        <v>20</v>
      </c>
      <c r="W3" s="121">
        <v>21</v>
      </c>
      <c r="X3" s="121">
        <v>22</v>
      </c>
      <c r="Y3" s="121">
        <v>23</v>
      </c>
      <c r="Z3" s="122"/>
      <c r="AA3" s="123" t="s">
        <v>91</v>
      </c>
      <c r="AB3" s="122"/>
      <c r="AC3" s="122"/>
      <c r="AD3" s="120"/>
      <c r="AE3" s="124" t="s">
        <v>92</v>
      </c>
      <c r="AF3" s="125"/>
      <c r="AG3" s="125"/>
      <c r="AH3" s="125"/>
      <c r="AI3" s="124" t="s">
        <v>93</v>
      </c>
      <c r="AJ3" s="125"/>
      <c r="AK3" s="125"/>
      <c r="AL3" s="118"/>
      <c r="AM3" s="118"/>
    </row>
    <row r="4" spans="1:39" ht="14.4" customHeight="1" x14ac:dyDescent="0.3">
      <c r="A4" s="203" t="s">
        <v>94</v>
      </c>
      <c r="B4" s="701">
        <v>2</v>
      </c>
      <c r="C4" s="701">
        <v>2</v>
      </c>
      <c r="D4" s="701">
        <v>2</v>
      </c>
      <c r="E4" s="701">
        <v>2</v>
      </c>
      <c r="F4" s="701">
        <v>2</v>
      </c>
      <c r="G4" s="701">
        <v>2</v>
      </c>
      <c r="H4" s="701">
        <v>2</v>
      </c>
      <c r="I4" s="701">
        <v>20</v>
      </c>
      <c r="J4" s="701">
        <v>18</v>
      </c>
      <c r="K4" s="701">
        <v>18</v>
      </c>
      <c r="L4" s="701">
        <v>18</v>
      </c>
      <c r="M4" s="701">
        <v>18</v>
      </c>
      <c r="N4" s="701">
        <v>18</v>
      </c>
      <c r="O4" s="701">
        <v>18</v>
      </c>
      <c r="P4" s="701">
        <v>18</v>
      </c>
      <c r="Q4" s="702">
        <v>1.5</v>
      </c>
      <c r="R4" s="701">
        <v>3</v>
      </c>
      <c r="S4" s="701">
        <v>3</v>
      </c>
      <c r="T4" s="701">
        <v>3</v>
      </c>
      <c r="U4" s="701">
        <v>2</v>
      </c>
      <c r="V4" s="701">
        <v>2</v>
      </c>
      <c r="W4" s="701">
        <v>2</v>
      </c>
      <c r="X4" s="701">
        <v>2</v>
      </c>
      <c r="Y4" s="701">
        <v>2</v>
      </c>
      <c r="Z4" s="683"/>
      <c r="AA4" s="684">
        <f t="shared" ref="AA4:AA10" si="0">SUM(B4:Y4)</f>
        <v>180.5</v>
      </c>
      <c r="AB4" s="685">
        <f>SUM(AA4:AA8)</f>
        <v>902.5</v>
      </c>
      <c r="AC4" s="686">
        <f>SUM(AA4:AA10)</f>
        <v>1022.5</v>
      </c>
      <c r="AD4" s="687"/>
      <c r="AE4" s="684">
        <f t="shared" ref="AE4:AE10" si="1">AI4/12</f>
        <v>782.16666666666663</v>
      </c>
      <c r="AF4" s="685">
        <f>SUM(AE4:AE8)</f>
        <v>3910.833333333333</v>
      </c>
      <c r="AG4" s="686">
        <f>SUM(AE4:AE10)</f>
        <v>4430.833333333333</v>
      </c>
      <c r="AH4" s="688"/>
      <c r="AI4" s="684">
        <f t="shared" ref="AI4:AI10" si="2">AA4*52</f>
        <v>9386</v>
      </c>
      <c r="AJ4" s="685">
        <f>SUM(AI4:AI8)</f>
        <v>46930</v>
      </c>
      <c r="AK4" s="686">
        <f>SUM(AI4:AI10)</f>
        <v>53170</v>
      </c>
      <c r="AL4" s="118"/>
      <c r="AM4" s="118"/>
    </row>
    <row r="5" spans="1:39" ht="14.4" customHeight="1" x14ac:dyDescent="0.3">
      <c r="A5" s="203" t="s">
        <v>95</v>
      </c>
      <c r="B5" s="701">
        <v>2</v>
      </c>
      <c r="C5" s="701">
        <v>2</v>
      </c>
      <c r="D5" s="701">
        <v>2</v>
      </c>
      <c r="E5" s="701">
        <v>2</v>
      </c>
      <c r="F5" s="701">
        <v>2</v>
      </c>
      <c r="G5" s="701">
        <v>2</v>
      </c>
      <c r="H5" s="701">
        <v>2</v>
      </c>
      <c r="I5" s="701">
        <v>20</v>
      </c>
      <c r="J5" s="701">
        <v>18</v>
      </c>
      <c r="K5" s="701">
        <v>18</v>
      </c>
      <c r="L5" s="701">
        <v>18</v>
      </c>
      <c r="M5" s="701">
        <v>18</v>
      </c>
      <c r="N5" s="701">
        <v>18</v>
      </c>
      <c r="O5" s="701">
        <v>18</v>
      </c>
      <c r="P5" s="701">
        <v>18</v>
      </c>
      <c r="Q5" s="702">
        <v>1.5</v>
      </c>
      <c r="R5" s="701">
        <v>3</v>
      </c>
      <c r="S5" s="701">
        <v>3</v>
      </c>
      <c r="T5" s="701">
        <v>3</v>
      </c>
      <c r="U5" s="701">
        <v>2</v>
      </c>
      <c r="V5" s="701">
        <v>2</v>
      </c>
      <c r="W5" s="701">
        <v>2</v>
      </c>
      <c r="X5" s="701">
        <v>2</v>
      </c>
      <c r="Y5" s="701">
        <v>2</v>
      </c>
      <c r="Z5" s="683"/>
      <c r="AA5" s="684">
        <f t="shared" si="0"/>
        <v>180.5</v>
      </c>
      <c r="AB5" s="689"/>
      <c r="AC5" s="690"/>
      <c r="AD5" s="687"/>
      <c r="AE5" s="684">
        <f t="shared" si="1"/>
        <v>782.16666666666663</v>
      </c>
      <c r="AF5" s="689"/>
      <c r="AG5" s="690"/>
      <c r="AH5" s="688"/>
      <c r="AI5" s="684">
        <f t="shared" si="2"/>
        <v>9386</v>
      </c>
      <c r="AJ5" s="689"/>
      <c r="AK5" s="690"/>
      <c r="AL5" s="118"/>
      <c r="AM5" s="118"/>
    </row>
    <row r="6" spans="1:39" ht="14.4" customHeight="1" x14ac:dyDescent="0.3">
      <c r="A6" s="203" t="s">
        <v>96</v>
      </c>
      <c r="B6" s="701">
        <v>2</v>
      </c>
      <c r="C6" s="701">
        <v>2</v>
      </c>
      <c r="D6" s="701">
        <v>2</v>
      </c>
      <c r="E6" s="701">
        <v>2</v>
      </c>
      <c r="F6" s="701">
        <v>2</v>
      </c>
      <c r="G6" s="701">
        <v>2</v>
      </c>
      <c r="H6" s="701">
        <v>2</v>
      </c>
      <c r="I6" s="701">
        <v>20</v>
      </c>
      <c r="J6" s="701">
        <v>18</v>
      </c>
      <c r="K6" s="701">
        <v>18</v>
      </c>
      <c r="L6" s="701">
        <v>18</v>
      </c>
      <c r="M6" s="701">
        <v>18</v>
      </c>
      <c r="N6" s="701">
        <v>18</v>
      </c>
      <c r="O6" s="701">
        <v>18</v>
      </c>
      <c r="P6" s="701">
        <v>18</v>
      </c>
      <c r="Q6" s="702">
        <v>1.5</v>
      </c>
      <c r="R6" s="701">
        <v>3</v>
      </c>
      <c r="S6" s="701">
        <v>3</v>
      </c>
      <c r="T6" s="701">
        <v>3</v>
      </c>
      <c r="U6" s="701">
        <v>2</v>
      </c>
      <c r="V6" s="701">
        <v>2</v>
      </c>
      <c r="W6" s="701">
        <v>2</v>
      </c>
      <c r="X6" s="701">
        <v>2</v>
      </c>
      <c r="Y6" s="701">
        <v>2</v>
      </c>
      <c r="Z6" s="683"/>
      <c r="AA6" s="684">
        <f t="shared" si="0"/>
        <v>180.5</v>
      </c>
      <c r="AB6" s="689"/>
      <c r="AC6" s="690"/>
      <c r="AD6" s="687"/>
      <c r="AE6" s="684">
        <f t="shared" si="1"/>
        <v>782.16666666666663</v>
      </c>
      <c r="AF6" s="689"/>
      <c r="AG6" s="690"/>
      <c r="AH6" s="688"/>
      <c r="AI6" s="684">
        <f t="shared" si="2"/>
        <v>9386</v>
      </c>
      <c r="AJ6" s="689"/>
      <c r="AK6" s="690"/>
      <c r="AL6" s="118"/>
      <c r="AM6" s="118"/>
    </row>
    <row r="7" spans="1:39" ht="14.4" customHeight="1" x14ac:dyDescent="0.3">
      <c r="A7" s="203" t="s">
        <v>97</v>
      </c>
      <c r="B7" s="701">
        <v>2</v>
      </c>
      <c r="C7" s="701">
        <v>2</v>
      </c>
      <c r="D7" s="701">
        <v>2</v>
      </c>
      <c r="E7" s="701">
        <v>2</v>
      </c>
      <c r="F7" s="701">
        <v>2</v>
      </c>
      <c r="G7" s="701">
        <v>2</v>
      </c>
      <c r="H7" s="701">
        <v>2</v>
      </c>
      <c r="I7" s="701">
        <v>20</v>
      </c>
      <c r="J7" s="701">
        <v>18</v>
      </c>
      <c r="K7" s="701">
        <v>18</v>
      </c>
      <c r="L7" s="701">
        <v>18</v>
      </c>
      <c r="M7" s="701">
        <v>18</v>
      </c>
      <c r="N7" s="701">
        <v>18</v>
      </c>
      <c r="O7" s="701">
        <v>18</v>
      </c>
      <c r="P7" s="701">
        <v>18</v>
      </c>
      <c r="Q7" s="702">
        <v>1.5</v>
      </c>
      <c r="R7" s="701">
        <v>3</v>
      </c>
      <c r="S7" s="701">
        <v>3</v>
      </c>
      <c r="T7" s="701">
        <v>3</v>
      </c>
      <c r="U7" s="701">
        <v>2</v>
      </c>
      <c r="V7" s="701">
        <v>2</v>
      </c>
      <c r="W7" s="701">
        <v>2</v>
      </c>
      <c r="X7" s="701">
        <v>2</v>
      </c>
      <c r="Y7" s="701">
        <v>2</v>
      </c>
      <c r="Z7" s="683"/>
      <c r="AA7" s="684">
        <f t="shared" si="0"/>
        <v>180.5</v>
      </c>
      <c r="AB7" s="689"/>
      <c r="AC7" s="690"/>
      <c r="AD7" s="687"/>
      <c r="AE7" s="684">
        <f t="shared" si="1"/>
        <v>782.16666666666663</v>
      </c>
      <c r="AF7" s="689"/>
      <c r="AG7" s="690"/>
      <c r="AH7" s="688"/>
      <c r="AI7" s="684">
        <f t="shared" si="2"/>
        <v>9386</v>
      </c>
      <c r="AJ7" s="689"/>
      <c r="AK7" s="690"/>
      <c r="AL7" s="118"/>
      <c r="AM7" s="118"/>
    </row>
    <row r="8" spans="1:39" ht="14.4" customHeight="1" x14ac:dyDescent="0.3">
      <c r="A8" s="203" t="s">
        <v>98</v>
      </c>
      <c r="B8" s="701">
        <v>2</v>
      </c>
      <c r="C8" s="701">
        <v>2</v>
      </c>
      <c r="D8" s="701">
        <v>2</v>
      </c>
      <c r="E8" s="701">
        <v>2</v>
      </c>
      <c r="F8" s="701">
        <v>2</v>
      </c>
      <c r="G8" s="701">
        <v>2</v>
      </c>
      <c r="H8" s="701">
        <v>2</v>
      </c>
      <c r="I8" s="701">
        <v>20</v>
      </c>
      <c r="J8" s="701">
        <v>18</v>
      </c>
      <c r="K8" s="701">
        <v>18</v>
      </c>
      <c r="L8" s="701">
        <v>18</v>
      </c>
      <c r="M8" s="701">
        <v>18</v>
      </c>
      <c r="N8" s="701">
        <v>18</v>
      </c>
      <c r="O8" s="701">
        <v>18</v>
      </c>
      <c r="P8" s="701">
        <v>18</v>
      </c>
      <c r="Q8" s="702">
        <v>1.5</v>
      </c>
      <c r="R8" s="701">
        <v>3</v>
      </c>
      <c r="S8" s="701">
        <v>3</v>
      </c>
      <c r="T8" s="701">
        <v>3</v>
      </c>
      <c r="U8" s="701">
        <v>2</v>
      </c>
      <c r="V8" s="701">
        <v>2</v>
      </c>
      <c r="W8" s="701">
        <v>2</v>
      </c>
      <c r="X8" s="701">
        <v>2</v>
      </c>
      <c r="Y8" s="701">
        <v>2</v>
      </c>
      <c r="Z8" s="683"/>
      <c r="AA8" s="684">
        <f t="shared" si="0"/>
        <v>180.5</v>
      </c>
      <c r="AB8" s="689"/>
      <c r="AC8" s="690"/>
      <c r="AD8" s="687"/>
      <c r="AE8" s="684">
        <f t="shared" si="1"/>
        <v>782.16666666666663</v>
      </c>
      <c r="AF8" s="689"/>
      <c r="AG8" s="690"/>
      <c r="AH8" s="688"/>
      <c r="AI8" s="684">
        <f t="shared" si="2"/>
        <v>9386</v>
      </c>
      <c r="AJ8" s="689"/>
      <c r="AK8" s="690"/>
      <c r="AL8" s="118"/>
      <c r="AM8" s="118"/>
    </row>
    <row r="9" spans="1:39" ht="14.4" customHeight="1" x14ac:dyDescent="0.3">
      <c r="A9" s="206" t="s">
        <v>99</v>
      </c>
      <c r="B9" s="701">
        <v>2</v>
      </c>
      <c r="C9" s="701">
        <v>2</v>
      </c>
      <c r="D9" s="701">
        <v>2</v>
      </c>
      <c r="E9" s="701">
        <v>2</v>
      </c>
      <c r="F9" s="701">
        <v>2</v>
      </c>
      <c r="G9" s="701">
        <v>2</v>
      </c>
      <c r="H9" s="701">
        <v>2</v>
      </c>
      <c r="I9" s="701">
        <v>3</v>
      </c>
      <c r="J9" s="701">
        <v>3</v>
      </c>
      <c r="K9" s="701">
        <v>3</v>
      </c>
      <c r="L9" s="701">
        <v>3</v>
      </c>
      <c r="M9" s="701">
        <v>3</v>
      </c>
      <c r="N9" s="701">
        <v>3</v>
      </c>
      <c r="O9" s="701">
        <v>3</v>
      </c>
      <c r="P9" s="701">
        <v>3</v>
      </c>
      <c r="Q9" s="701">
        <v>3</v>
      </c>
      <c r="R9" s="701">
        <v>3</v>
      </c>
      <c r="S9" s="701">
        <v>3</v>
      </c>
      <c r="T9" s="701">
        <v>3</v>
      </c>
      <c r="U9" s="701">
        <v>2</v>
      </c>
      <c r="V9" s="701">
        <v>2</v>
      </c>
      <c r="W9" s="701">
        <v>2</v>
      </c>
      <c r="X9" s="701">
        <v>2</v>
      </c>
      <c r="Y9" s="701">
        <v>2</v>
      </c>
      <c r="Z9" s="683"/>
      <c r="AA9" s="691">
        <f t="shared" si="0"/>
        <v>60</v>
      </c>
      <c r="AB9" s="692">
        <f>SUM(AA9:AA10)</f>
        <v>120</v>
      </c>
      <c r="AC9" s="690"/>
      <c r="AD9" s="687"/>
      <c r="AE9" s="691">
        <f t="shared" si="1"/>
        <v>260</v>
      </c>
      <c r="AF9" s="692">
        <f>SUM(AE9:AE10)</f>
        <v>520</v>
      </c>
      <c r="AG9" s="690"/>
      <c r="AH9" s="688"/>
      <c r="AI9" s="691">
        <f t="shared" si="2"/>
        <v>3120</v>
      </c>
      <c r="AJ9" s="692">
        <f>SUM(AI9:AI10)</f>
        <v>6240</v>
      </c>
      <c r="AK9" s="690"/>
      <c r="AL9" s="118"/>
      <c r="AM9" s="118"/>
    </row>
    <row r="10" spans="1:39" ht="14.4" customHeight="1" x14ac:dyDescent="0.3">
      <c r="A10" s="206" t="s">
        <v>100</v>
      </c>
      <c r="B10" s="701">
        <v>2</v>
      </c>
      <c r="C10" s="701">
        <v>2</v>
      </c>
      <c r="D10" s="701">
        <v>2</v>
      </c>
      <c r="E10" s="701">
        <v>2</v>
      </c>
      <c r="F10" s="701">
        <v>2</v>
      </c>
      <c r="G10" s="701">
        <v>2</v>
      </c>
      <c r="H10" s="701">
        <v>2</v>
      </c>
      <c r="I10" s="701">
        <v>3</v>
      </c>
      <c r="J10" s="701">
        <v>3</v>
      </c>
      <c r="K10" s="701">
        <v>3</v>
      </c>
      <c r="L10" s="701">
        <v>3</v>
      </c>
      <c r="M10" s="701">
        <v>3</v>
      </c>
      <c r="N10" s="701">
        <v>3</v>
      </c>
      <c r="O10" s="701">
        <v>3</v>
      </c>
      <c r="P10" s="701">
        <v>3</v>
      </c>
      <c r="Q10" s="701">
        <v>3</v>
      </c>
      <c r="R10" s="701">
        <v>3</v>
      </c>
      <c r="S10" s="701">
        <v>3</v>
      </c>
      <c r="T10" s="701">
        <v>3</v>
      </c>
      <c r="U10" s="701">
        <v>2</v>
      </c>
      <c r="V10" s="701">
        <v>2</v>
      </c>
      <c r="W10" s="701">
        <v>2</v>
      </c>
      <c r="X10" s="701">
        <v>2</v>
      </c>
      <c r="Y10" s="701">
        <v>2</v>
      </c>
      <c r="Z10" s="683"/>
      <c r="AA10" s="691">
        <f t="shared" si="0"/>
        <v>60</v>
      </c>
      <c r="AB10" s="693"/>
      <c r="AC10" s="690"/>
      <c r="AD10" s="687"/>
      <c r="AE10" s="691">
        <f t="shared" si="1"/>
        <v>260</v>
      </c>
      <c r="AF10" s="693"/>
      <c r="AG10" s="690"/>
      <c r="AH10" s="688"/>
      <c r="AI10" s="691">
        <f t="shared" si="2"/>
        <v>3120</v>
      </c>
      <c r="AJ10" s="693"/>
      <c r="AK10" s="690"/>
      <c r="AL10" s="118"/>
      <c r="AM10" s="118"/>
    </row>
    <row r="11" spans="1:39" ht="14.4" customHeight="1" x14ac:dyDescent="0.3">
      <c r="A11" s="204"/>
      <c r="B11" s="687"/>
      <c r="C11" s="687"/>
      <c r="D11" s="687"/>
      <c r="E11" s="687"/>
      <c r="F11" s="687"/>
      <c r="G11" s="687"/>
      <c r="H11" s="687"/>
      <c r="I11" s="687"/>
      <c r="J11" s="687"/>
      <c r="K11" s="687"/>
      <c r="L11" s="687"/>
      <c r="M11" s="687"/>
      <c r="N11" s="687"/>
      <c r="O11" s="687"/>
      <c r="P11" s="687"/>
      <c r="Q11" s="687"/>
      <c r="R11" s="687"/>
      <c r="S11" s="687"/>
      <c r="T11" s="687"/>
      <c r="U11" s="687"/>
      <c r="V11" s="687"/>
      <c r="W11" s="687"/>
      <c r="X11" s="687"/>
      <c r="Y11" s="687"/>
      <c r="Z11" s="694"/>
      <c r="AA11" s="694"/>
      <c r="AB11" s="694"/>
      <c r="AC11" s="694"/>
      <c r="AD11" s="695"/>
      <c r="AE11" s="687"/>
      <c r="AF11" s="687"/>
      <c r="AG11" s="687"/>
      <c r="AH11" s="687"/>
      <c r="AI11" s="687"/>
      <c r="AJ11" s="687"/>
      <c r="AK11" s="687"/>
      <c r="AL11" s="118"/>
      <c r="AM11" s="118"/>
    </row>
    <row r="12" spans="1:39" ht="14.4" customHeight="1" x14ac:dyDescent="0.3">
      <c r="A12" s="204"/>
      <c r="B12" s="687" t="s">
        <v>101</v>
      </c>
      <c r="C12" s="687"/>
      <c r="D12" s="687"/>
      <c r="E12" s="687"/>
      <c r="F12" s="687"/>
      <c r="G12" s="687"/>
      <c r="H12" s="696"/>
      <c r="I12" s="687"/>
      <c r="J12" s="703">
        <v>20</v>
      </c>
      <c r="K12" s="687"/>
      <c r="L12" s="687"/>
      <c r="M12" s="687"/>
      <c r="N12" s="687"/>
      <c r="O12" s="687"/>
      <c r="P12" s="687"/>
      <c r="Q12" s="687"/>
      <c r="R12" s="687"/>
      <c r="S12" s="687"/>
      <c r="T12" s="687"/>
      <c r="U12" s="687"/>
      <c r="V12" s="687"/>
      <c r="W12" s="687"/>
      <c r="X12" s="687"/>
      <c r="Y12" s="687"/>
      <c r="Z12" s="697"/>
      <c r="AA12" s="697"/>
      <c r="AB12" s="697"/>
      <c r="AC12" s="697"/>
      <c r="AD12" s="698"/>
      <c r="AE12" s="687"/>
      <c r="AF12" s="687"/>
      <c r="AG12" s="687"/>
      <c r="AH12" s="687"/>
      <c r="AI12" s="687"/>
      <c r="AJ12" s="687"/>
      <c r="AK12" s="687"/>
      <c r="AL12" s="118"/>
      <c r="AM12" s="118"/>
    </row>
    <row r="13" spans="1:39" ht="14.4" customHeight="1" x14ac:dyDescent="0.3">
      <c r="A13" s="204"/>
      <c r="B13" s="687" t="s">
        <v>102</v>
      </c>
      <c r="C13" s="687"/>
      <c r="D13" s="687"/>
      <c r="E13" s="687"/>
      <c r="F13" s="687"/>
      <c r="G13" s="687"/>
      <c r="H13" s="696"/>
      <c r="I13" s="687"/>
      <c r="J13" s="687">
        <v>20</v>
      </c>
      <c r="K13" s="687"/>
      <c r="L13" s="687"/>
      <c r="M13" s="687"/>
      <c r="N13" s="687"/>
      <c r="O13" s="687"/>
      <c r="P13" s="687"/>
      <c r="Q13" s="687"/>
      <c r="R13" s="687"/>
      <c r="S13" s="687"/>
      <c r="T13" s="687"/>
      <c r="U13" s="687"/>
      <c r="V13" s="687"/>
      <c r="W13" s="687"/>
      <c r="X13" s="687"/>
      <c r="Y13" s="687"/>
      <c r="Z13" s="683"/>
      <c r="AA13" s="683"/>
      <c r="AB13" s="683"/>
      <c r="AC13" s="683"/>
      <c r="AD13" s="687"/>
      <c r="AE13" s="687"/>
      <c r="AF13" s="687"/>
      <c r="AG13" s="687"/>
      <c r="AH13" s="687"/>
      <c r="AI13" s="687"/>
      <c r="AJ13" s="687"/>
      <c r="AK13" s="687"/>
      <c r="AL13" s="118"/>
      <c r="AM13" s="118"/>
    </row>
    <row r="14" spans="1:39" ht="14.4" customHeight="1" x14ac:dyDescent="0.3">
      <c r="A14" s="204"/>
      <c r="B14" s="687"/>
      <c r="C14" s="699" t="s">
        <v>103</v>
      </c>
      <c r="D14" s="687"/>
      <c r="E14" s="687"/>
      <c r="F14" s="687"/>
      <c r="G14" s="687"/>
      <c r="H14" s="696"/>
      <c r="I14" s="687"/>
      <c r="J14" s="703">
        <v>20</v>
      </c>
      <c r="K14" s="687"/>
      <c r="L14" s="687"/>
      <c r="M14" s="687"/>
      <c r="N14" s="687"/>
      <c r="O14" s="687"/>
      <c r="P14" s="687"/>
      <c r="Q14" s="687"/>
      <c r="R14" s="687"/>
      <c r="S14" s="687"/>
      <c r="T14" s="687"/>
      <c r="U14" s="687"/>
      <c r="V14" s="687"/>
      <c r="W14" s="687"/>
      <c r="X14" s="687"/>
      <c r="Y14" s="687"/>
      <c r="Z14" s="687"/>
      <c r="AA14" s="687"/>
      <c r="AB14" s="687"/>
      <c r="AC14" s="687"/>
      <c r="AD14" s="687"/>
      <c r="AE14" s="687"/>
      <c r="AF14" s="687"/>
      <c r="AG14" s="687"/>
      <c r="AH14" s="687"/>
      <c r="AI14" s="687"/>
      <c r="AJ14" s="687"/>
      <c r="AK14" s="687"/>
      <c r="AL14" s="118"/>
      <c r="AM14" s="118"/>
    </row>
    <row r="15" spans="1:39" ht="14.4" customHeight="1" x14ac:dyDescent="0.3">
      <c r="A15" s="204"/>
      <c r="B15" s="687"/>
      <c r="C15" s="699" t="s">
        <v>104</v>
      </c>
      <c r="D15" s="687"/>
      <c r="E15" s="687"/>
      <c r="F15" s="687"/>
      <c r="G15" s="687"/>
      <c r="H15" s="700"/>
      <c r="I15" s="687"/>
      <c r="J15" s="704">
        <v>0</v>
      </c>
      <c r="K15" s="687"/>
      <c r="L15" s="687"/>
      <c r="M15" s="687"/>
      <c r="N15" s="687"/>
      <c r="O15" s="687"/>
      <c r="P15" s="687"/>
      <c r="Q15" s="687"/>
      <c r="R15" s="687"/>
      <c r="S15" s="687"/>
      <c r="T15" s="687"/>
      <c r="U15" s="687"/>
      <c r="V15" s="687"/>
      <c r="W15" s="687"/>
      <c r="X15" s="687"/>
      <c r="Y15" s="687"/>
      <c r="Z15" s="687"/>
      <c r="AA15" s="687"/>
      <c r="AB15" s="687"/>
      <c r="AC15" s="687"/>
      <c r="AD15" s="687"/>
      <c r="AE15" s="687"/>
      <c r="AF15" s="687"/>
      <c r="AG15" s="687"/>
      <c r="AH15" s="687"/>
      <c r="AI15" s="687"/>
      <c r="AJ15" s="687"/>
      <c r="AK15" s="687"/>
      <c r="AL15" s="118"/>
      <c r="AM15" s="118"/>
    </row>
    <row r="16" spans="1:39" ht="14.4" hidden="1" customHeight="1" x14ac:dyDescent="0.3">
      <c r="A16" s="204"/>
      <c r="B16" s="204"/>
      <c r="C16" s="204"/>
      <c r="D16" s="204"/>
      <c r="E16" s="204"/>
      <c r="F16" s="204"/>
      <c r="G16" s="204"/>
      <c r="H16" s="204"/>
      <c r="I16" s="204"/>
      <c r="J16" s="204"/>
      <c r="K16" s="204"/>
      <c r="L16" s="204"/>
      <c r="M16" s="204"/>
      <c r="N16" s="204"/>
      <c r="O16" s="204"/>
      <c r="P16" s="204"/>
      <c r="Q16" s="204"/>
      <c r="R16" s="204"/>
      <c r="S16" s="204"/>
      <c r="T16" s="204"/>
      <c r="U16" s="204"/>
      <c r="V16" s="204"/>
      <c r="W16" s="204"/>
      <c r="X16" s="204"/>
      <c r="Y16" s="204"/>
      <c r="Z16" s="204"/>
      <c r="AA16" s="207"/>
      <c r="AB16" s="204"/>
      <c r="AC16" s="204"/>
      <c r="AD16" s="204"/>
      <c r="AE16" s="204"/>
      <c r="AF16" s="204"/>
      <c r="AG16" s="204"/>
      <c r="AH16" s="204"/>
      <c r="AI16" s="204"/>
      <c r="AJ16" s="204"/>
      <c r="AK16" s="204"/>
      <c r="AL16" s="118"/>
      <c r="AM16" s="118"/>
    </row>
    <row r="17" spans="1:39" ht="14.4" customHeight="1" x14ac:dyDescent="0.3">
      <c r="A17" s="204"/>
      <c r="B17" s="204"/>
      <c r="C17" s="204"/>
      <c r="D17" s="204"/>
      <c r="E17" s="204"/>
      <c r="F17" s="204"/>
      <c r="G17" s="204"/>
      <c r="H17" s="204"/>
      <c r="I17" s="204"/>
      <c r="J17" s="204"/>
      <c r="K17" s="204"/>
      <c r="L17" s="204"/>
      <c r="M17" s="204"/>
      <c r="N17" s="204"/>
      <c r="O17" s="204"/>
      <c r="P17" s="204"/>
      <c r="Q17" s="204"/>
      <c r="R17" s="204"/>
      <c r="S17" s="204"/>
      <c r="T17" s="204"/>
      <c r="U17" s="204"/>
      <c r="V17" s="204"/>
      <c r="W17" s="204"/>
      <c r="X17" s="204"/>
      <c r="Y17" s="204"/>
      <c r="Z17" s="204"/>
      <c r="AA17" s="207"/>
      <c r="AB17" s="204"/>
      <c r="AC17" s="204"/>
      <c r="AD17" s="204"/>
      <c r="AE17" s="204"/>
      <c r="AF17" s="204"/>
      <c r="AG17" s="204"/>
      <c r="AH17" s="204"/>
      <c r="AI17" s="204"/>
      <c r="AJ17" s="204"/>
      <c r="AK17" s="204"/>
      <c r="AL17" s="118"/>
      <c r="AM17" s="118"/>
    </row>
    <row r="18" spans="1:39" ht="18.600000000000001" thickBot="1" x14ac:dyDescent="0.4">
      <c r="A18" s="454" t="s">
        <v>105</v>
      </c>
      <c r="B18" s="455"/>
      <c r="C18" s="455"/>
      <c r="D18" s="455"/>
      <c r="E18" s="455"/>
      <c r="F18" s="455"/>
      <c r="G18" s="455"/>
      <c r="H18" s="455"/>
      <c r="I18" s="455"/>
      <c r="J18" s="455"/>
      <c r="K18" s="455"/>
      <c r="L18" s="455"/>
      <c r="M18" s="455"/>
      <c r="N18" s="455"/>
      <c r="O18" s="455"/>
      <c r="P18" s="455"/>
      <c r="Q18" s="455"/>
      <c r="R18" s="455"/>
      <c r="S18" s="455"/>
      <c r="T18" s="455"/>
      <c r="U18" s="455"/>
      <c r="V18" s="455"/>
      <c r="W18" s="455"/>
      <c r="X18" s="455"/>
      <c r="Y18" s="455"/>
      <c r="Z18" s="455"/>
      <c r="AA18" s="455"/>
      <c r="AB18" s="455"/>
      <c r="AC18" s="455"/>
      <c r="AD18" s="455"/>
      <c r="AE18" s="455"/>
      <c r="AF18" s="455"/>
      <c r="AG18" s="455"/>
      <c r="AH18" s="455"/>
      <c r="AI18" s="455"/>
      <c r="AJ18" s="455"/>
      <c r="AK18" s="455"/>
      <c r="AL18" s="118"/>
      <c r="AM18" s="118"/>
    </row>
    <row r="19" spans="1:39" ht="14.4" customHeight="1" x14ac:dyDescent="0.3">
      <c r="A19" s="204"/>
      <c r="B19" s="204"/>
      <c r="C19" s="204"/>
      <c r="D19" s="204"/>
      <c r="E19" s="204"/>
      <c r="F19" s="204"/>
      <c r="G19" s="204"/>
      <c r="H19" s="204"/>
      <c r="I19" s="204"/>
      <c r="J19" s="204"/>
      <c r="K19" s="204"/>
      <c r="L19" s="204"/>
      <c r="M19" s="204"/>
      <c r="N19" s="204"/>
      <c r="O19" s="204"/>
      <c r="P19" s="204"/>
      <c r="Q19" s="204"/>
      <c r="R19" s="204"/>
      <c r="S19" s="204"/>
      <c r="T19" s="204"/>
      <c r="U19" s="204"/>
      <c r="V19" s="204"/>
      <c r="W19" s="204"/>
      <c r="X19" s="204"/>
      <c r="Y19" s="204"/>
      <c r="Z19" s="204"/>
      <c r="AA19" s="207"/>
      <c r="AB19" s="204"/>
      <c r="AC19" s="204"/>
      <c r="AD19" s="204"/>
      <c r="AE19" s="204"/>
      <c r="AF19" s="204"/>
      <c r="AG19" s="204"/>
      <c r="AH19" s="204"/>
      <c r="AI19" s="204"/>
      <c r="AJ19" s="204"/>
      <c r="AK19" s="204"/>
      <c r="AL19" s="118"/>
      <c r="AM19" s="118"/>
    </row>
    <row r="20" spans="1:39" ht="14.4" customHeight="1" x14ac:dyDescent="0.3">
      <c r="A20" s="204"/>
      <c r="B20" s="208">
        <v>0</v>
      </c>
      <c r="C20" s="208">
        <v>1</v>
      </c>
      <c r="D20" s="208">
        <v>2</v>
      </c>
      <c r="E20" s="208">
        <v>3</v>
      </c>
      <c r="F20" s="208">
        <v>4</v>
      </c>
      <c r="G20" s="208">
        <v>5</v>
      </c>
      <c r="H20" s="208">
        <v>6</v>
      </c>
      <c r="I20" s="208">
        <v>7</v>
      </c>
      <c r="J20" s="208">
        <v>8</v>
      </c>
      <c r="K20" s="208">
        <v>9</v>
      </c>
      <c r="L20" s="208">
        <v>10</v>
      </c>
      <c r="M20" s="208">
        <v>11</v>
      </c>
      <c r="N20" s="208">
        <v>12</v>
      </c>
      <c r="O20" s="208">
        <v>13</v>
      </c>
      <c r="P20" s="208">
        <v>14</v>
      </c>
      <c r="Q20" s="208">
        <v>15</v>
      </c>
      <c r="R20" s="208">
        <v>16</v>
      </c>
      <c r="S20" s="208">
        <v>17</v>
      </c>
      <c r="T20" s="208">
        <v>18</v>
      </c>
      <c r="U20" s="208">
        <v>19</v>
      </c>
      <c r="V20" s="208">
        <v>20</v>
      </c>
      <c r="W20" s="208">
        <v>21</v>
      </c>
      <c r="X20" s="208">
        <v>22</v>
      </c>
      <c r="Y20" s="208">
        <v>23</v>
      </c>
      <c r="Z20" s="209"/>
      <c r="AA20" s="210" t="s">
        <v>91</v>
      </c>
      <c r="AB20" s="209"/>
      <c r="AC20" s="209"/>
      <c r="AD20" s="204"/>
      <c r="AE20" s="211" t="s">
        <v>92</v>
      </c>
      <c r="AF20" s="205"/>
      <c r="AG20" s="205"/>
      <c r="AH20" s="205"/>
      <c r="AI20" s="211" t="s">
        <v>93</v>
      </c>
      <c r="AJ20" s="205"/>
      <c r="AK20" s="205"/>
      <c r="AL20" s="118"/>
      <c r="AM20" s="118"/>
    </row>
    <row r="21" spans="1:39" ht="14.4" customHeight="1" x14ac:dyDescent="0.3">
      <c r="A21" s="203" t="s">
        <v>94</v>
      </c>
      <c r="B21" s="701">
        <v>2</v>
      </c>
      <c r="C21" s="701">
        <v>2</v>
      </c>
      <c r="D21" s="701">
        <v>2</v>
      </c>
      <c r="E21" s="701">
        <v>2</v>
      </c>
      <c r="F21" s="701">
        <v>2</v>
      </c>
      <c r="G21" s="701">
        <v>2</v>
      </c>
      <c r="H21" s="701">
        <v>2</v>
      </c>
      <c r="I21" s="701"/>
      <c r="J21" s="701"/>
      <c r="K21" s="701"/>
      <c r="L21" s="701"/>
      <c r="M21" s="701"/>
      <c r="N21" s="701"/>
      <c r="O21" s="701"/>
      <c r="P21" s="701"/>
      <c r="Q21" s="701">
        <v>2</v>
      </c>
      <c r="R21" s="701">
        <v>2</v>
      </c>
      <c r="S21" s="701">
        <v>2</v>
      </c>
      <c r="T21" s="701">
        <v>2</v>
      </c>
      <c r="U21" s="701">
        <v>2</v>
      </c>
      <c r="V21" s="701">
        <v>2</v>
      </c>
      <c r="W21" s="701">
        <v>2</v>
      </c>
      <c r="X21" s="701">
        <v>2</v>
      </c>
      <c r="Y21" s="701">
        <v>2</v>
      </c>
      <c r="Z21" s="683"/>
      <c r="AA21" s="684">
        <f t="shared" ref="AA21:AA27" si="3">SUM(B21:Y21)</f>
        <v>32</v>
      </c>
      <c r="AB21" s="685">
        <f>SUM(AA21:AA25)</f>
        <v>160</v>
      </c>
      <c r="AC21" s="686">
        <f>SUM(AA21:AA27)</f>
        <v>256</v>
      </c>
      <c r="AD21" s="687"/>
      <c r="AE21" s="684">
        <f t="shared" ref="AE21:AE27" si="4">AI21/12</f>
        <v>138.66666666666666</v>
      </c>
      <c r="AF21" s="685">
        <f>SUM(AE21:AE25)</f>
        <v>693.33333333333326</v>
      </c>
      <c r="AG21" s="686">
        <f>SUM(AE21:AE27)</f>
        <v>1109.3333333333333</v>
      </c>
      <c r="AH21" s="688"/>
      <c r="AI21" s="684">
        <f t="shared" ref="AI21:AI27" si="5">AA21*52</f>
        <v>1664</v>
      </c>
      <c r="AJ21" s="685">
        <f>SUM(AI21:AI25)</f>
        <v>8320</v>
      </c>
      <c r="AK21" s="686">
        <f>SUM(AI21:AI27)</f>
        <v>13312</v>
      </c>
      <c r="AL21" s="118"/>
      <c r="AM21" s="118"/>
    </row>
    <row r="22" spans="1:39" ht="14.4" customHeight="1" x14ac:dyDescent="0.3">
      <c r="A22" s="203" t="s">
        <v>95</v>
      </c>
      <c r="B22" s="701">
        <v>2</v>
      </c>
      <c r="C22" s="701">
        <v>2</v>
      </c>
      <c r="D22" s="701">
        <v>2</v>
      </c>
      <c r="E22" s="701">
        <v>2</v>
      </c>
      <c r="F22" s="701">
        <v>2</v>
      </c>
      <c r="G22" s="701">
        <v>2</v>
      </c>
      <c r="H22" s="701">
        <v>2</v>
      </c>
      <c r="I22" s="701"/>
      <c r="J22" s="701"/>
      <c r="K22" s="701"/>
      <c r="L22" s="701"/>
      <c r="M22" s="701"/>
      <c r="N22" s="701"/>
      <c r="O22" s="701"/>
      <c r="P22" s="701"/>
      <c r="Q22" s="701">
        <v>2</v>
      </c>
      <c r="R22" s="701">
        <v>2</v>
      </c>
      <c r="S22" s="701">
        <v>2</v>
      </c>
      <c r="T22" s="701">
        <v>2</v>
      </c>
      <c r="U22" s="701">
        <v>2</v>
      </c>
      <c r="V22" s="701">
        <v>2</v>
      </c>
      <c r="W22" s="701">
        <v>2</v>
      </c>
      <c r="X22" s="701">
        <v>2</v>
      </c>
      <c r="Y22" s="701">
        <v>2</v>
      </c>
      <c r="Z22" s="683"/>
      <c r="AA22" s="684">
        <f t="shared" si="3"/>
        <v>32</v>
      </c>
      <c r="AB22" s="689"/>
      <c r="AC22" s="690"/>
      <c r="AD22" s="687"/>
      <c r="AE22" s="684">
        <f t="shared" si="4"/>
        <v>138.66666666666666</v>
      </c>
      <c r="AF22" s="689"/>
      <c r="AG22" s="690"/>
      <c r="AH22" s="688"/>
      <c r="AI22" s="684">
        <f t="shared" si="5"/>
        <v>1664</v>
      </c>
      <c r="AJ22" s="689"/>
      <c r="AK22" s="690"/>
      <c r="AL22" s="118"/>
      <c r="AM22" s="118"/>
    </row>
    <row r="23" spans="1:39" ht="14.4" customHeight="1" x14ac:dyDescent="0.3">
      <c r="A23" s="203" t="s">
        <v>96</v>
      </c>
      <c r="B23" s="701">
        <v>2</v>
      </c>
      <c r="C23" s="701">
        <v>2</v>
      </c>
      <c r="D23" s="701">
        <v>2</v>
      </c>
      <c r="E23" s="701">
        <v>2</v>
      </c>
      <c r="F23" s="701">
        <v>2</v>
      </c>
      <c r="G23" s="701">
        <v>2</v>
      </c>
      <c r="H23" s="701">
        <v>2</v>
      </c>
      <c r="I23" s="701"/>
      <c r="J23" s="701"/>
      <c r="K23" s="701"/>
      <c r="L23" s="701"/>
      <c r="M23" s="701"/>
      <c r="N23" s="701"/>
      <c r="O23" s="701"/>
      <c r="P23" s="701"/>
      <c r="Q23" s="701">
        <v>2</v>
      </c>
      <c r="R23" s="701">
        <v>2</v>
      </c>
      <c r="S23" s="701">
        <v>2</v>
      </c>
      <c r="T23" s="701">
        <v>2</v>
      </c>
      <c r="U23" s="701">
        <v>2</v>
      </c>
      <c r="V23" s="701">
        <v>2</v>
      </c>
      <c r="W23" s="701">
        <v>2</v>
      </c>
      <c r="X23" s="701">
        <v>2</v>
      </c>
      <c r="Y23" s="701">
        <v>2</v>
      </c>
      <c r="Z23" s="683"/>
      <c r="AA23" s="684">
        <f t="shared" si="3"/>
        <v>32</v>
      </c>
      <c r="AB23" s="689"/>
      <c r="AC23" s="690"/>
      <c r="AD23" s="687"/>
      <c r="AE23" s="684">
        <f t="shared" si="4"/>
        <v>138.66666666666666</v>
      </c>
      <c r="AF23" s="689"/>
      <c r="AG23" s="690"/>
      <c r="AH23" s="688"/>
      <c r="AI23" s="684">
        <f t="shared" si="5"/>
        <v>1664</v>
      </c>
      <c r="AJ23" s="689"/>
      <c r="AK23" s="690"/>
      <c r="AL23" s="118"/>
      <c r="AM23" s="118"/>
    </row>
    <row r="24" spans="1:39" ht="14.4" customHeight="1" x14ac:dyDescent="0.3">
      <c r="A24" s="203" t="s">
        <v>97</v>
      </c>
      <c r="B24" s="701">
        <v>2</v>
      </c>
      <c r="C24" s="701">
        <v>2</v>
      </c>
      <c r="D24" s="701">
        <v>2</v>
      </c>
      <c r="E24" s="701">
        <v>2</v>
      </c>
      <c r="F24" s="701">
        <v>2</v>
      </c>
      <c r="G24" s="701">
        <v>2</v>
      </c>
      <c r="H24" s="701">
        <v>2</v>
      </c>
      <c r="I24" s="701"/>
      <c r="J24" s="701"/>
      <c r="K24" s="701"/>
      <c r="L24" s="701"/>
      <c r="M24" s="701"/>
      <c r="N24" s="701"/>
      <c r="O24" s="701"/>
      <c r="P24" s="701"/>
      <c r="Q24" s="701">
        <v>2</v>
      </c>
      <c r="R24" s="701">
        <v>2</v>
      </c>
      <c r="S24" s="701">
        <v>2</v>
      </c>
      <c r="T24" s="701">
        <v>2</v>
      </c>
      <c r="U24" s="701">
        <v>2</v>
      </c>
      <c r="V24" s="701">
        <v>2</v>
      </c>
      <c r="W24" s="701">
        <v>2</v>
      </c>
      <c r="X24" s="701">
        <v>2</v>
      </c>
      <c r="Y24" s="701">
        <v>2</v>
      </c>
      <c r="Z24" s="683"/>
      <c r="AA24" s="684">
        <f t="shared" si="3"/>
        <v>32</v>
      </c>
      <c r="AB24" s="689"/>
      <c r="AC24" s="690"/>
      <c r="AD24" s="687"/>
      <c r="AE24" s="684">
        <f t="shared" si="4"/>
        <v>138.66666666666666</v>
      </c>
      <c r="AF24" s="689"/>
      <c r="AG24" s="690"/>
      <c r="AH24" s="688"/>
      <c r="AI24" s="684">
        <f t="shared" si="5"/>
        <v>1664</v>
      </c>
      <c r="AJ24" s="689"/>
      <c r="AK24" s="690"/>
      <c r="AL24" s="118"/>
      <c r="AM24" s="118"/>
    </row>
    <row r="25" spans="1:39" ht="14.4" customHeight="1" x14ac:dyDescent="0.3">
      <c r="A25" s="203" t="s">
        <v>98</v>
      </c>
      <c r="B25" s="701">
        <v>2</v>
      </c>
      <c r="C25" s="701">
        <v>2</v>
      </c>
      <c r="D25" s="701">
        <v>2</v>
      </c>
      <c r="E25" s="701">
        <v>2</v>
      </c>
      <c r="F25" s="701">
        <v>2</v>
      </c>
      <c r="G25" s="701">
        <v>2</v>
      </c>
      <c r="H25" s="701">
        <v>2</v>
      </c>
      <c r="I25" s="701"/>
      <c r="J25" s="701"/>
      <c r="K25" s="701"/>
      <c r="L25" s="701"/>
      <c r="M25" s="701"/>
      <c r="N25" s="701"/>
      <c r="O25" s="701"/>
      <c r="P25" s="701"/>
      <c r="Q25" s="701">
        <v>2</v>
      </c>
      <c r="R25" s="701">
        <v>2</v>
      </c>
      <c r="S25" s="701">
        <v>2</v>
      </c>
      <c r="T25" s="701">
        <v>2</v>
      </c>
      <c r="U25" s="701">
        <v>2</v>
      </c>
      <c r="V25" s="701">
        <v>2</v>
      </c>
      <c r="W25" s="701">
        <v>2</v>
      </c>
      <c r="X25" s="701">
        <v>2</v>
      </c>
      <c r="Y25" s="701">
        <v>2</v>
      </c>
      <c r="Z25" s="683"/>
      <c r="AA25" s="684">
        <f t="shared" si="3"/>
        <v>32</v>
      </c>
      <c r="AB25" s="689"/>
      <c r="AC25" s="690"/>
      <c r="AD25" s="687"/>
      <c r="AE25" s="684">
        <f t="shared" si="4"/>
        <v>138.66666666666666</v>
      </c>
      <c r="AF25" s="689"/>
      <c r="AG25" s="690"/>
      <c r="AH25" s="688"/>
      <c r="AI25" s="684">
        <f t="shared" si="5"/>
        <v>1664</v>
      </c>
      <c r="AJ25" s="689"/>
      <c r="AK25" s="690"/>
      <c r="AL25" s="118"/>
      <c r="AM25" s="118"/>
    </row>
    <row r="26" spans="1:39" ht="14.4" customHeight="1" x14ac:dyDescent="0.3">
      <c r="A26" s="206" t="s">
        <v>99</v>
      </c>
      <c r="B26" s="701">
        <v>2</v>
      </c>
      <c r="C26" s="701">
        <v>2</v>
      </c>
      <c r="D26" s="701">
        <v>2</v>
      </c>
      <c r="E26" s="701">
        <v>2</v>
      </c>
      <c r="F26" s="701">
        <v>2</v>
      </c>
      <c r="G26" s="701">
        <v>2</v>
      </c>
      <c r="H26" s="701">
        <v>2</v>
      </c>
      <c r="I26" s="701">
        <v>2</v>
      </c>
      <c r="J26" s="701">
        <v>2</v>
      </c>
      <c r="K26" s="701">
        <v>2</v>
      </c>
      <c r="L26" s="701">
        <v>2</v>
      </c>
      <c r="M26" s="701">
        <v>2</v>
      </c>
      <c r="N26" s="701">
        <v>2</v>
      </c>
      <c r="O26" s="701">
        <v>2</v>
      </c>
      <c r="P26" s="701">
        <v>2</v>
      </c>
      <c r="Q26" s="701">
        <v>2</v>
      </c>
      <c r="R26" s="701">
        <v>2</v>
      </c>
      <c r="S26" s="701">
        <v>2</v>
      </c>
      <c r="T26" s="701">
        <v>2</v>
      </c>
      <c r="U26" s="701">
        <v>2</v>
      </c>
      <c r="V26" s="701">
        <v>2</v>
      </c>
      <c r="W26" s="701">
        <v>2</v>
      </c>
      <c r="X26" s="701">
        <v>2</v>
      </c>
      <c r="Y26" s="701">
        <v>2</v>
      </c>
      <c r="Z26" s="683"/>
      <c r="AA26" s="691">
        <f t="shared" si="3"/>
        <v>48</v>
      </c>
      <c r="AB26" s="692">
        <f>SUM(AA26:AA27)</f>
        <v>96</v>
      </c>
      <c r="AC26" s="690"/>
      <c r="AD26" s="687"/>
      <c r="AE26" s="691">
        <f t="shared" si="4"/>
        <v>208</v>
      </c>
      <c r="AF26" s="692">
        <f>SUM(AE26:AE27)</f>
        <v>416</v>
      </c>
      <c r="AG26" s="690"/>
      <c r="AH26" s="688"/>
      <c r="AI26" s="691">
        <f t="shared" si="5"/>
        <v>2496</v>
      </c>
      <c r="AJ26" s="692">
        <f>SUM(AI26:AI27)</f>
        <v>4992</v>
      </c>
      <c r="AK26" s="690"/>
      <c r="AL26" s="118"/>
      <c r="AM26" s="118"/>
    </row>
    <row r="27" spans="1:39" ht="14.4" customHeight="1" x14ac:dyDescent="0.3">
      <c r="A27" s="206" t="s">
        <v>100</v>
      </c>
      <c r="B27" s="701">
        <v>2</v>
      </c>
      <c r="C27" s="701">
        <v>2</v>
      </c>
      <c r="D27" s="701">
        <v>2</v>
      </c>
      <c r="E27" s="701">
        <v>2</v>
      </c>
      <c r="F27" s="701">
        <v>2</v>
      </c>
      <c r="G27" s="701">
        <v>2</v>
      </c>
      <c r="H27" s="701">
        <v>2</v>
      </c>
      <c r="I27" s="701">
        <v>2</v>
      </c>
      <c r="J27" s="701">
        <v>2</v>
      </c>
      <c r="K27" s="701">
        <v>2</v>
      </c>
      <c r="L27" s="701">
        <v>2</v>
      </c>
      <c r="M27" s="701">
        <v>2</v>
      </c>
      <c r="N27" s="701">
        <v>2</v>
      </c>
      <c r="O27" s="701">
        <v>2</v>
      </c>
      <c r="P27" s="701">
        <v>2</v>
      </c>
      <c r="Q27" s="701">
        <v>2</v>
      </c>
      <c r="R27" s="701">
        <v>2</v>
      </c>
      <c r="S27" s="701">
        <v>2</v>
      </c>
      <c r="T27" s="701">
        <v>2</v>
      </c>
      <c r="U27" s="701">
        <v>2</v>
      </c>
      <c r="V27" s="701">
        <v>2</v>
      </c>
      <c r="W27" s="701">
        <v>2</v>
      </c>
      <c r="X27" s="701">
        <v>2</v>
      </c>
      <c r="Y27" s="701">
        <v>2</v>
      </c>
      <c r="Z27" s="683"/>
      <c r="AA27" s="691">
        <f t="shared" si="3"/>
        <v>48</v>
      </c>
      <c r="AB27" s="693"/>
      <c r="AC27" s="690"/>
      <c r="AD27" s="687"/>
      <c r="AE27" s="691">
        <f t="shared" si="4"/>
        <v>208</v>
      </c>
      <c r="AF27" s="693"/>
      <c r="AG27" s="690"/>
      <c r="AH27" s="688"/>
      <c r="AI27" s="691">
        <f t="shared" si="5"/>
        <v>2496</v>
      </c>
      <c r="AJ27" s="693"/>
      <c r="AK27" s="690"/>
      <c r="AL27" s="118"/>
      <c r="AM27" s="118"/>
    </row>
    <row r="28" spans="1:39" ht="14.4" customHeight="1" x14ac:dyDescent="0.3">
      <c r="A28" s="120"/>
      <c r="B28" s="120"/>
      <c r="C28" s="120"/>
      <c r="D28" s="120"/>
      <c r="E28" s="120"/>
      <c r="F28" s="120"/>
      <c r="G28" s="120"/>
      <c r="H28" s="120"/>
      <c r="I28" s="120"/>
      <c r="J28" s="120"/>
      <c r="K28" s="120"/>
      <c r="L28" s="120"/>
      <c r="M28" s="120"/>
      <c r="N28" s="120"/>
      <c r="O28" s="120"/>
      <c r="P28" s="120"/>
      <c r="Q28" s="120"/>
      <c r="R28" s="120"/>
      <c r="S28" s="120"/>
      <c r="T28" s="120"/>
      <c r="U28" s="120"/>
      <c r="V28" s="120"/>
      <c r="W28" s="120"/>
      <c r="X28" s="120"/>
      <c r="Y28" s="120"/>
      <c r="Z28" s="127"/>
      <c r="AA28" s="128"/>
      <c r="AB28" s="127"/>
      <c r="AC28" s="127"/>
      <c r="AD28" s="129"/>
      <c r="AE28" s="120"/>
      <c r="AF28" s="120"/>
      <c r="AG28" s="120"/>
      <c r="AH28" s="120"/>
      <c r="AI28" s="120"/>
      <c r="AJ28" s="120"/>
      <c r="AK28" s="120"/>
      <c r="AL28" s="118"/>
      <c r="AM28" s="118"/>
    </row>
    <row r="29" spans="1:39" ht="14.4" customHeight="1" x14ac:dyDescent="0.3">
      <c r="A29" s="120"/>
      <c r="B29" s="120"/>
      <c r="C29" s="120"/>
      <c r="D29" s="120"/>
      <c r="E29" s="120"/>
      <c r="F29" s="120"/>
      <c r="G29" s="120"/>
      <c r="H29" s="120"/>
      <c r="I29" s="120"/>
      <c r="J29" s="120"/>
      <c r="K29" s="120"/>
      <c r="L29" s="120"/>
      <c r="M29" s="120"/>
      <c r="N29" s="120"/>
      <c r="O29" s="120"/>
      <c r="P29" s="120"/>
      <c r="Q29" s="120"/>
      <c r="R29" s="120"/>
      <c r="S29" s="120"/>
      <c r="T29" s="120"/>
      <c r="U29" s="120"/>
      <c r="V29" s="120"/>
      <c r="W29" s="120"/>
      <c r="X29" s="120"/>
      <c r="Y29" s="120"/>
      <c r="Z29" s="130"/>
      <c r="AA29" s="131"/>
      <c r="AB29" s="130"/>
      <c r="AC29" s="130"/>
      <c r="AD29" s="132"/>
      <c r="AE29" s="120"/>
      <c r="AF29" s="120"/>
      <c r="AG29" s="120"/>
      <c r="AH29" s="120"/>
      <c r="AI29" s="120"/>
      <c r="AJ29" s="120"/>
      <c r="AK29" s="120"/>
      <c r="AL29" s="118"/>
      <c r="AM29" s="118"/>
    </row>
    <row r="30" spans="1:39" ht="14.4" customHeight="1" x14ac:dyDescent="0.3">
      <c r="A30" s="120"/>
      <c r="B30" s="120"/>
      <c r="C30" s="120"/>
      <c r="D30" s="120"/>
      <c r="E30" s="120"/>
      <c r="F30" s="120"/>
      <c r="G30" s="120"/>
      <c r="H30" s="120"/>
      <c r="I30" s="120"/>
      <c r="J30" s="120"/>
      <c r="K30" s="120"/>
      <c r="L30" s="120"/>
      <c r="M30" s="120"/>
      <c r="N30" s="120"/>
      <c r="O30" s="120"/>
      <c r="P30" s="120"/>
      <c r="Q30" s="120"/>
      <c r="R30" s="120"/>
      <c r="S30" s="120"/>
      <c r="T30" s="120"/>
      <c r="U30" s="120"/>
      <c r="V30" s="120"/>
      <c r="W30" s="120"/>
      <c r="X30" s="120"/>
      <c r="Y30" s="120"/>
      <c r="Z30" s="126"/>
      <c r="AA30" s="133"/>
      <c r="AB30" s="126"/>
      <c r="AC30" s="126"/>
      <c r="AD30" s="120"/>
      <c r="AE30" s="120"/>
      <c r="AF30" s="120"/>
      <c r="AG30" s="120"/>
      <c r="AH30" s="120"/>
      <c r="AI30" s="120"/>
      <c r="AJ30" s="120"/>
      <c r="AK30" s="120"/>
      <c r="AL30" s="118"/>
      <c r="AM30" s="118"/>
    </row>
  </sheetData>
  <mergeCells count="20">
    <mergeCell ref="A18:AK18"/>
    <mergeCell ref="AB21:AB25"/>
    <mergeCell ref="AC21:AC27"/>
    <mergeCell ref="AF21:AF25"/>
    <mergeCell ref="AG21:AG27"/>
    <mergeCell ref="AJ21:AJ25"/>
    <mergeCell ref="AK21:AK27"/>
    <mergeCell ref="AB26:AB27"/>
    <mergeCell ref="AF26:AF27"/>
    <mergeCell ref="AJ26:AJ27"/>
    <mergeCell ref="AB4:AB8"/>
    <mergeCell ref="AC4:AC10"/>
    <mergeCell ref="AF4:AF8"/>
    <mergeCell ref="AG4:AG10"/>
    <mergeCell ref="A1:AK1"/>
    <mergeCell ref="AJ4:AJ8"/>
    <mergeCell ref="AK4:AK10"/>
    <mergeCell ref="AB9:AB10"/>
    <mergeCell ref="AF9:AF10"/>
    <mergeCell ref="AJ9:AJ10"/>
  </mergeCells>
  <hyperlinks>
    <hyperlink ref="A2" location="Obsah!A1" display="Zpět na Obsah  KL 01  1.-4.měsíc"/>
  </hyperlinks>
  <pageMargins left="0.25" right="0.25" top="0.75" bottom="0.75" header="0.3" footer="0.3"/>
  <pageSetup paperSize="9" scale="68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pageSetUpPr fitToPage="1"/>
  </sheetPr>
  <dimension ref="A1:S7"/>
  <sheetViews>
    <sheetView showGridLines="0" showRowColHeaders="0" workbookViewId="0">
      <pane ySplit="4" topLeftCell="A5" activePane="bottomLeft" state="frozen"/>
      <selection activeCell="A2" sqref="A2:M2"/>
      <selection pane="bottomLeft" sqref="A1:S1"/>
    </sheetView>
  </sheetViews>
  <sheetFormatPr defaultRowHeight="14.4" customHeight="1" x14ac:dyDescent="0.3"/>
  <cols>
    <col min="1" max="1" width="46.6640625" style="69" bestFit="1" customWidth="1"/>
    <col min="2" max="2" width="7.77734375" style="356" customWidth="1"/>
    <col min="3" max="3" width="5.44140625" style="69" hidden="1" customWidth="1"/>
    <col min="4" max="4" width="7.77734375" style="356" customWidth="1"/>
    <col min="5" max="5" width="5.44140625" style="69" hidden="1" customWidth="1"/>
    <col min="6" max="6" width="7.77734375" style="356" customWidth="1"/>
    <col min="7" max="7" width="7.77734375" style="91" customWidth="1"/>
    <col min="8" max="8" width="7.77734375" style="356" customWidth="1"/>
    <col min="9" max="9" width="5.44140625" style="69" hidden="1" customWidth="1"/>
    <col min="10" max="10" width="7.77734375" style="356" customWidth="1"/>
    <col min="11" max="11" width="5.44140625" style="69" hidden="1" customWidth="1"/>
    <col min="12" max="12" width="7.77734375" style="356" customWidth="1"/>
    <col min="13" max="13" width="7.77734375" style="91" customWidth="1"/>
    <col min="14" max="14" width="7.77734375" style="356" customWidth="1"/>
    <col min="15" max="15" width="5" style="69" hidden="1" customWidth="1"/>
    <col min="16" max="16" width="7.77734375" style="356" customWidth="1"/>
    <col min="17" max="17" width="5" style="69" hidden="1" customWidth="1"/>
    <col min="18" max="18" width="7.77734375" style="356" customWidth="1"/>
    <col min="19" max="19" width="7.77734375" style="91" customWidth="1"/>
    <col min="20" max="16384" width="8.88671875" style="69"/>
  </cols>
  <sheetData>
    <row r="1" spans="1:19" ht="18.600000000000001" customHeight="1" thickBot="1" x14ac:dyDescent="0.4">
      <c r="A1" s="456" t="s">
        <v>247</v>
      </c>
      <c r="B1" s="382"/>
      <c r="C1" s="382"/>
      <c r="D1" s="382"/>
      <c r="E1" s="382"/>
      <c r="F1" s="382"/>
      <c r="G1" s="382"/>
      <c r="H1" s="382"/>
      <c r="I1" s="382"/>
      <c r="J1" s="382"/>
      <c r="K1" s="382"/>
      <c r="L1" s="382"/>
      <c r="M1" s="382"/>
      <c r="N1" s="382"/>
      <c r="O1" s="382"/>
      <c r="P1" s="382"/>
      <c r="Q1" s="382"/>
      <c r="R1" s="382"/>
      <c r="S1" s="382"/>
    </row>
    <row r="2" spans="1:19" ht="14.4" customHeight="1" thickBot="1" x14ac:dyDescent="0.35">
      <c r="A2" s="522" t="s">
        <v>290</v>
      </c>
      <c r="B2" s="355"/>
      <c r="C2" s="134"/>
      <c r="D2" s="355"/>
      <c r="E2" s="134"/>
      <c r="F2" s="355"/>
      <c r="G2" s="357"/>
      <c r="H2" s="355"/>
      <c r="I2" s="134"/>
      <c r="J2" s="355"/>
      <c r="K2" s="134"/>
      <c r="L2" s="355"/>
      <c r="M2" s="357"/>
      <c r="N2" s="355"/>
      <c r="O2" s="134"/>
      <c r="P2" s="355"/>
      <c r="Q2" s="134"/>
      <c r="R2" s="355"/>
      <c r="S2" s="357"/>
    </row>
    <row r="3" spans="1:19" ht="14.4" customHeight="1" x14ac:dyDescent="0.3">
      <c r="A3" s="457" t="s">
        <v>210</v>
      </c>
      <c r="B3" s="458" t="s">
        <v>211</v>
      </c>
      <c r="C3" s="459"/>
      <c r="D3" s="459"/>
      <c r="E3" s="459"/>
      <c r="F3" s="459"/>
      <c r="G3" s="460"/>
      <c r="H3" s="458" t="s">
        <v>212</v>
      </c>
      <c r="I3" s="459"/>
      <c r="J3" s="459"/>
      <c r="K3" s="459"/>
      <c r="L3" s="459"/>
      <c r="M3" s="460"/>
      <c r="N3" s="458" t="s">
        <v>213</v>
      </c>
      <c r="O3" s="459"/>
      <c r="P3" s="459"/>
      <c r="Q3" s="459"/>
      <c r="R3" s="459"/>
      <c r="S3" s="460"/>
    </row>
    <row r="4" spans="1:19" ht="14.4" customHeight="1" thickBot="1" x14ac:dyDescent="0.35">
      <c r="A4" s="705"/>
      <c r="B4" s="706">
        <v>2011</v>
      </c>
      <c r="C4" s="707"/>
      <c r="D4" s="707">
        <v>2012</v>
      </c>
      <c r="E4" s="707"/>
      <c r="F4" s="707">
        <v>2013</v>
      </c>
      <c r="G4" s="708" t="s">
        <v>5</v>
      </c>
      <c r="H4" s="706">
        <v>2011</v>
      </c>
      <c r="I4" s="707"/>
      <c r="J4" s="707">
        <v>2012</v>
      </c>
      <c r="K4" s="707"/>
      <c r="L4" s="707">
        <v>2013</v>
      </c>
      <c r="M4" s="708" t="s">
        <v>5</v>
      </c>
      <c r="N4" s="706">
        <v>2011</v>
      </c>
      <c r="O4" s="707"/>
      <c r="P4" s="707">
        <v>2012</v>
      </c>
      <c r="Q4" s="707"/>
      <c r="R4" s="707">
        <v>2013</v>
      </c>
      <c r="S4" s="708" t="s">
        <v>5</v>
      </c>
    </row>
    <row r="5" spans="1:19" ht="14.4" customHeight="1" x14ac:dyDescent="0.3">
      <c r="A5" s="592" t="s">
        <v>4228</v>
      </c>
      <c r="B5" s="709"/>
      <c r="C5" s="561"/>
      <c r="D5" s="709"/>
      <c r="E5" s="561"/>
      <c r="F5" s="709">
        <v>468124</v>
      </c>
      <c r="G5" s="582"/>
      <c r="H5" s="709"/>
      <c r="I5" s="561"/>
      <c r="J5" s="709"/>
      <c r="K5" s="561"/>
      <c r="L5" s="709"/>
      <c r="M5" s="582"/>
      <c r="N5" s="709"/>
      <c r="O5" s="561"/>
      <c r="P5" s="709"/>
      <c r="Q5" s="561"/>
      <c r="R5" s="709"/>
      <c r="S5" s="612"/>
    </row>
    <row r="6" spans="1:19" ht="14.4" customHeight="1" thickBot="1" x14ac:dyDescent="0.35">
      <c r="A6" s="594" t="s">
        <v>4229</v>
      </c>
      <c r="B6" s="711">
        <v>651915</v>
      </c>
      <c r="C6" s="712">
        <v>1</v>
      </c>
      <c r="D6" s="711">
        <v>677830</v>
      </c>
      <c r="E6" s="712">
        <v>1.0397521149229578</v>
      </c>
      <c r="F6" s="711">
        <v>233790</v>
      </c>
      <c r="G6" s="586">
        <v>0.35862037228779825</v>
      </c>
      <c r="H6" s="711"/>
      <c r="I6" s="712"/>
      <c r="J6" s="711"/>
      <c r="K6" s="712"/>
      <c r="L6" s="711"/>
      <c r="M6" s="586"/>
      <c r="N6" s="711"/>
      <c r="O6" s="712"/>
      <c r="P6" s="711"/>
      <c r="Q6" s="712"/>
      <c r="R6" s="711"/>
      <c r="S6" s="713"/>
    </row>
    <row r="7" spans="1:19" ht="14.4" customHeight="1" thickBot="1" x14ac:dyDescent="0.35">
      <c r="A7" s="588" t="s">
        <v>6</v>
      </c>
      <c r="B7" s="714">
        <v>651915</v>
      </c>
      <c r="C7" s="715">
        <v>1</v>
      </c>
      <c r="D7" s="714">
        <v>677830</v>
      </c>
      <c r="E7" s="715">
        <v>1.0397521149229578</v>
      </c>
      <c r="F7" s="714">
        <v>701914</v>
      </c>
      <c r="G7" s="590">
        <v>1.0766955814791805</v>
      </c>
      <c r="H7" s="714"/>
      <c r="I7" s="715"/>
      <c r="J7" s="714"/>
      <c r="K7" s="715"/>
      <c r="L7" s="714"/>
      <c r="M7" s="590"/>
      <c r="N7" s="714"/>
      <c r="O7" s="715"/>
      <c r="P7" s="714"/>
      <c r="Q7" s="715"/>
      <c r="R7" s="714"/>
      <c r="S7" s="716"/>
    </row>
  </sheetData>
  <mergeCells count="5">
    <mergeCell ref="A1:S1"/>
    <mergeCell ref="A3:A4"/>
    <mergeCell ref="B3:G3"/>
    <mergeCell ref="H3:M3"/>
    <mergeCell ref="N3:S3"/>
  </mergeCells>
  <conditionalFormatting sqref="G3:G1048576">
    <cfRule type="cellIs" dxfId="18" priority="1" stopIfTrue="1" operator="lessThan">
      <formula>0.95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G15"/>
  <sheetViews>
    <sheetView showGridLines="0" showRowColHeaders="0" zoomScaleNormal="100" workbookViewId="0">
      <selection sqref="A1:G1"/>
    </sheetView>
  </sheetViews>
  <sheetFormatPr defaultRowHeight="14.4" customHeight="1" x14ac:dyDescent="0.3"/>
  <cols>
    <col min="1" max="1" width="31.5546875" style="69" bestFit="1" customWidth="1"/>
    <col min="2" max="4" width="8.88671875" style="69" customWidth="1"/>
    <col min="5" max="5" width="2.44140625" style="69" customWidth="1"/>
    <col min="6" max="6" width="8.88671875" style="69" customWidth="1"/>
    <col min="7" max="7" width="9.44140625" style="69" bestFit="1" customWidth="1"/>
    <col min="8" max="16384" width="8.88671875" style="69"/>
  </cols>
  <sheetData>
    <row r="1" spans="1:7" ht="18.600000000000001" customHeight="1" thickBot="1" x14ac:dyDescent="0.4">
      <c r="A1" s="381" t="s">
        <v>267</v>
      </c>
      <c r="B1" s="381"/>
      <c r="C1" s="381"/>
      <c r="D1" s="381"/>
      <c r="E1" s="381"/>
      <c r="F1" s="381"/>
      <c r="G1" s="381"/>
    </row>
    <row r="2" spans="1:7" ht="14.4" customHeight="1" thickBot="1" x14ac:dyDescent="0.35">
      <c r="A2" s="522" t="s">
        <v>290</v>
      </c>
      <c r="B2" s="70"/>
      <c r="C2" s="70"/>
      <c r="D2" s="70"/>
      <c r="E2" s="70"/>
      <c r="F2" s="70"/>
      <c r="G2" s="70"/>
    </row>
    <row r="3" spans="1:7" ht="14.4" customHeight="1" x14ac:dyDescent="0.3">
      <c r="A3" s="384"/>
      <c r="B3" s="386" t="s">
        <v>180</v>
      </c>
      <c r="C3" s="387"/>
      <c r="D3" s="388"/>
      <c r="E3" s="14"/>
      <c r="F3" s="52" t="s">
        <v>181</v>
      </c>
      <c r="G3" s="53" t="s">
        <v>182</v>
      </c>
    </row>
    <row r="4" spans="1:7" ht="14.4" customHeight="1" thickBot="1" x14ac:dyDescent="0.35">
      <c r="A4" s="385"/>
      <c r="B4" s="59">
        <v>2011</v>
      </c>
      <c r="C4" s="50">
        <v>2012</v>
      </c>
      <c r="D4" s="51">
        <v>2013</v>
      </c>
      <c r="E4" s="14"/>
      <c r="F4" s="389">
        <v>2013</v>
      </c>
      <c r="G4" s="390"/>
    </row>
    <row r="5" spans="1:7" ht="14.4" customHeight="1" x14ac:dyDescent="0.3">
      <c r="A5" s="1" t="s">
        <v>264</v>
      </c>
      <c r="B5" s="37">
        <v>5949.2152295353799</v>
      </c>
      <c r="C5" s="38">
        <v>4679.1422599999996</v>
      </c>
      <c r="D5" s="39">
        <v>4632.1722200000004</v>
      </c>
      <c r="E5" s="15"/>
      <c r="F5" s="16">
        <v>4588</v>
      </c>
      <c r="G5" s="17">
        <f>IF(F5&lt;0.00000001,"",D5/F5)</f>
        <v>1.0096277724498692</v>
      </c>
    </row>
    <row r="6" spans="1:7" ht="14.4" customHeight="1" x14ac:dyDescent="0.3">
      <c r="A6" s="1" t="s">
        <v>265</v>
      </c>
      <c r="B6" s="18">
        <v>20767.313074948001</v>
      </c>
      <c r="C6" s="40">
        <v>19734.564040000001</v>
      </c>
      <c r="D6" s="41">
        <v>19133.477620000001</v>
      </c>
      <c r="E6" s="15"/>
      <c r="F6" s="18">
        <v>20460</v>
      </c>
      <c r="G6" s="19">
        <f>IF(F6&lt;0.00000001,"",D6/F6)</f>
        <v>0.93516508406647125</v>
      </c>
    </row>
    <row r="7" spans="1:7" ht="14.4" customHeight="1" x14ac:dyDescent="0.3">
      <c r="A7" s="1" t="s">
        <v>266</v>
      </c>
      <c r="B7" s="18">
        <v>35961.809469575703</v>
      </c>
      <c r="C7" s="40">
        <v>39071.927150000003</v>
      </c>
      <c r="D7" s="41">
        <v>37578.724479999997</v>
      </c>
      <c r="E7" s="15"/>
      <c r="F7" s="18">
        <v>35051</v>
      </c>
      <c r="G7" s="19">
        <f>IF(F7&lt;0.00000001,"",D7/F7)</f>
        <v>1.072115616672848</v>
      </c>
    </row>
    <row r="8" spans="1:7" ht="14.4" customHeight="1" thickBot="1" x14ac:dyDescent="0.35">
      <c r="A8" s="1" t="s">
        <v>183</v>
      </c>
      <c r="B8" s="20">
        <v>18227.6737677171</v>
      </c>
      <c r="C8" s="42">
        <v>19161.956770000001</v>
      </c>
      <c r="D8" s="43">
        <v>15682.2644</v>
      </c>
      <c r="E8" s="15"/>
      <c r="F8" s="20">
        <v>16383</v>
      </c>
      <c r="G8" s="21">
        <f>IF(F8&lt;0.00000001,"",D8/F8)</f>
        <v>0.95722788256119151</v>
      </c>
    </row>
    <row r="9" spans="1:7" ht="14.4" customHeight="1" thickBot="1" x14ac:dyDescent="0.35">
      <c r="A9" s="2" t="s">
        <v>184</v>
      </c>
      <c r="B9" s="3">
        <v>80906.011541776199</v>
      </c>
      <c r="C9" s="44">
        <v>82647.590219999998</v>
      </c>
      <c r="D9" s="45">
        <v>77026.638720000003</v>
      </c>
      <c r="E9" s="15"/>
      <c r="F9" s="3">
        <v>76482</v>
      </c>
      <c r="G9" s="4">
        <f>IF(F9&lt;0.00000001,"",D9/F9)</f>
        <v>1.0071211359535577</v>
      </c>
    </row>
    <row r="10" spans="1:7" ht="14.4" customHeight="1" thickBot="1" x14ac:dyDescent="0.35">
      <c r="A10" s="22"/>
      <c r="B10" s="22"/>
      <c r="C10" s="22"/>
      <c r="D10" s="22"/>
      <c r="E10" s="15"/>
      <c r="F10" s="22"/>
      <c r="G10" s="23"/>
    </row>
    <row r="11" spans="1:7" ht="14.4" customHeight="1" x14ac:dyDescent="0.3">
      <c r="A11" s="177" t="s">
        <v>186</v>
      </c>
      <c r="B11" s="16">
        <f>IF(ISERROR(VLOOKUP("Celkem",'ZV Vykáz.-A'!A:F,2,0)),0,VLOOKUP("Celkem",'ZV Vykáz.-A'!A:F,2,0)/1000)</f>
        <v>651.91499999999996</v>
      </c>
      <c r="C11" s="38">
        <f>IF(ISERROR(VLOOKUP("Celkem",'ZV Vykáz.-A'!A:F,4,0)),0,VLOOKUP("Celkem",'ZV Vykáz.-A'!A:F,4,0)/1000)</f>
        <v>677.83</v>
      </c>
      <c r="D11" s="39">
        <f>IF(ISERROR(VLOOKUP("Celkem",'ZV Vykáz.-A'!A:F,6,0)),0,VLOOKUP("Celkem",'ZV Vykáz.-A'!A:F,6,0)/1000)</f>
        <v>701.91399999999999</v>
      </c>
      <c r="E11" s="15"/>
      <c r="F11" s="16">
        <f>B11*0.98</f>
        <v>638.87669999999991</v>
      </c>
      <c r="G11" s="17">
        <f>IF(F11=0,"",D11/F11)</f>
        <v>1.0986689606930415</v>
      </c>
    </row>
    <row r="12" spans="1:7" ht="14.4" customHeight="1" thickBot="1" x14ac:dyDescent="0.35">
      <c r="A12" s="178" t="s">
        <v>185</v>
      </c>
      <c r="B12" s="20">
        <f>IF(ISERROR(VLOOKUP("Celkem",CaseMix!A:D,2,0)),0,VLOOKUP("Celkem",CaseMix!A:D,2,0)*29.5)</f>
        <v>103702.61849999998</v>
      </c>
      <c r="C12" s="42">
        <f>IF(ISERROR(VLOOKUP("Celkem",CaseMix!A:D,3,0)),0,VLOOKUP("Celkem",CaseMix!A:D,3,0)*29.5)</f>
        <v>135456.74300000002</v>
      </c>
      <c r="D12" s="43">
        <f>IF(ISERROR(VLOOKUP("Celkem",CaseMix!A:D,4,0)),0,VLOOKUP("Celkem",CaseMix!A:D,4,0)*29.5)</f>
        <v>119779.7645</v>
      </c>
      <c r="E12" s="15"/>
      <c r="F12" s="20">
        <f>B12*0.95</f>
        <v>98517.487574999977</v>
      </c>
      <c r="G12" s="21">
        <f>IF(F12=0,"",D12/F12)</f>
        <v>1.2158223625913456</v>
      </c>
    </row>
    <row r="13" spans="1:7" ht="14.4" customHeight="1" thickBot="1" x14ac:dyDescent="0.35">
      <c r="A13" s="5" t="s">
        <v>187</v>
      </c>
      <c r="B13" s="10">
        <f>SUM(B11:B12)</f>
        <v>104354.53349999998</v>
      </c>
      <c r="C13" s="46">
        <f>SUM(C11:C12)</f>
        <v>136134.573</v>
      </c>
      <c r="D13" s="47">
        <f>SUM(D11:D12)</f>
        <v>120481.67850000001</v>
      </c>
      <c r="E13" s="15"/>
      <c r="F13" s="10">
        <f>SUM(F11:F12)</f>
        <v>99156.364274999971</v>
      </c>
      <c r="G13" s="11">
        <f>IF(F13=0,"",D13/F13)</f>
        <v>1.2150675287554562</v>
      </c>
    </row>
    <row r="14" spans="1:7" ht="14.4" customHeight="1" thickBot="1" x14ac:dyDescent="0.35">
      <c r="A14" s="22"/>
      <c r="B14" s="22"/>
      <c r="C14" s="22"/>
      <c r="D14" s="22"/>
      <c r="E14" s="15"/>
      <c r="F14" s="22"/>
      <c r="G14" s="23"/>
    </row>
    <row r="15" spans="1:7" ht="14.4" customHeight="1" thickBot="1" x14ac:dyDescent="0.35">
      <c r="A15" s="176" t="s">
        <v>188</v>
      </c>
      <c r="B15" s="12">
        <f>IF(B9=0,"",B13/B9)</f>
        <v>1.2898242233349499</v>
      </c>
      <c r="C15" s="48">
        <f>IF(C9=0,"",C13/C9)</f>
        <v>1.6471692960148356</v>
      </c>
      <c r="D15" s="49">
        <f>IF(D9=0,"",D13/D9)</f>
        <v>1.5641559920323627</v>
      </c>
      <c r="E15" s="15"/>
      <c r="F15" s="12">
        <f>IF(F9=0,"",F13/F9)</f>
        <v>1.2964666754922722</v>
      </c>
      <c r="G15" s="13">
        <f>IF(OR(F15=0,F15=""),"",D15/F15)</f>
        <v>1.2064760487873303</v>
      </c>
    </row>
  </sheetData>
  <mergeCells count="4">
    <mergeCell ref="A1:G1"/>
    <mergeCell ref="A3:A4"/>
    <mergeCell ref="B3:D3"/>
    <mergeCell ref="F4:G4"/>
  </mergeCells>
  <conditionalFormatting sqref="F11:F12">
    <cfRule type="dataBar" priority="1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G5:G9">
    <cfRule type="iconSet" priority="4">
      <iconSet iconSet="3Symbols2" reverse="1">
        <cfvo type="percent" val="0"/>
        <cfvo type="num" val="1"/>
        <cfvo type="num" val="1"/>
      </iconSet>
    </cfRule>
    <cfRule type="cellIs" dxfId="73" priority="6" operator="greaterThan">
      <formula>1</formula>
    </cfRule>
  </conditionalFormatting>
  <conditionalFormatting sqref="G11:G15">
    <cfRule type="cellIs" dxfId="72" priority="5" operator="lessThan">
      <formula>1</formula>
    </cfRule>
  </conditionalFormatting>
  <conditionalFormatting sqref="G11:G13 G15">
    <cfRule type="iconSet" priority="3">
      <iconSet iconSet="3Symbols2">
        <cfvo type="percent" val="0"/>
        <cfvo type="num" val="1"/>
        <cfvo type="num" val="1"/>
      </iconSet>
    </cfRule>
  </conditionalFormatting>
  <conditionalFormatting sqref="F5:F8">
    <cfRule type="dataBar" priority="2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pageSetUpPr fitToPage="1"/>
  </sheetPr>
  <dimension ref="A1:P49"/>
  <sheetViews>
    <sheetView showGridLines="0" showRowColHeaders="0" workbookViewId="0">
      <pane ySplit="5" topLeftCell="A6" activePane="bottomLeft" state="frozen"/>
      <selection activeCell="U26" sqref="U26"/>
      <selection pane="bottomLeft" sqref="A1:P1"/>
    </sheetView>
  </sheetViews>
  <sheetFormatPr defaultRowHeight="14.4" customHeight="1" x14ac:dyDescent="0.3"/>
  <cols>
    <col min="1" max="1" width="8.6640625" style="69" bestFit="1" customWidth="1"/>
    <col min="2" max="2" width="2.109375" style="69" bestFit="1" customWidth="1"/>
    <col min="3" max="3" width="8" style="69" bestFit="1" customWidth="1"/>
    <col min="4" max="4" width="50.88671875" style="69" bestFit="1" customWidth="1"/>
    <col min="5" max="6" width="11.109375" style="98" customWidth="1"/>
    <col min="7" max="8" width="9.33203125" style="69" hidden="1" customWidth="1"/>
    <col min="9" max="10" width="11.109375" style="98" customWidth="1"/>
    <col min="11" max="12" width="9.33203125" style="69" hidden="1" customWidth="1"/>
    <col min="13" max="14" width="11.109375" style="98" customWidth="1"/>
    <col min="15" max="15" width="11.109375" style="91" customWidth="1"/>
    <col min="16" max="16" width="11.109375" style="98" customWidth="1"/>
    <col min="17" max="16384" width="8.88671875" style="69"/>
  </cols>
  <sheetData>
    <row r="1" spans="1:16" ht="18.600000000000001" customHeight="1" thickBot="1" x14ac:dyDescent="0.4">
      <c r="A1" s="381" t="s">
        <v>248</v>
      </c>
      <c r="B1" s="382"/>
      <c r="C1" s="382"/>
      <c r="D1" s="382"/>
      <c r="E1" s="382"/>
      <c r="F1" s="382"/>
      <c r="G1" s="382"/>
      <c r="H1" s="382"/>
      <c r="I1" s="382"/>
      <c r="J1" s="382"/>
      <c r="K1" s="382"/>
      <c r="L1" s="382"/>
      <c r="M1" s="382"/>
      <c r="N1" s="382"/>
      <c r="O1" s="382"/>
      <c r="P1" s="382"/>
    </row>
    <row r="2" spans="1:16" ht="14.4" customHeight="1" thickBot="1" x14ac:dyDescent="0.4">
      <c r="A2" s="522" t="s">
        <v>290</v>
      </c>
      <c r="B2" s="135"/>
      <c r="C2" s="135"/>
      <c r="D2" s="135"/>
      <c r="E2" s="358"/>
      <c r="F2" s="358"/>
      <c r="G2" s="135"/>
      <c r="H2" s="135"/>
      <c r="I2" s="358"/>
      <c r="J2" s="358"/>
      <c r="K2" s="135"/>
      <c r="L2" s="135"/>
      <c r="M2" s="358"/>
      <c r="N2" s="358"/>
      <c r="O2" s="362"/>
      <c r="P2" s="358"/>
    </row>
    <row r="3" spans="1:16" ht="14.4" customHeight="1" thickBot="1" x14ac:dyDescent="0.35">
      <c r="D3" s="212" t="s">
        <v>253</v>
      </c>
      <c r="E3" s="359">
        <f t="shared" ref="E3:N3" si="0">SUBTOTAL(9,E6:E1048576)</f>
        <v>1173</v>
      </c>
      <c r="F3" s="360">
        <f t="shared" si="0"/>
        <v>651915</v>
      </c>
      <c r="G3" s="136"/>
      <c r="H3" s="136"/>
      <c r="I3" s="360">
        <f t="shared" si="0"/>
        <v>1421</v>
      </c>
      <c r="J3" s="360">
        <f t="shared" si="0"/>
        <v>677830</v>
      </c>
      <c r="K3" s="136"/>
      <c r="L3" s="136"/>
      <c r="M3" s="360">
        <f t="shared" si="0"/>
        <v>1344</v>
      </c>
      <c r="N3" s="360">
        <f t="shared" si="0"/>
        <v>701914</v>
      </c>
      <c r="O3" s="137">
        <f>IF(F3=0,0,N3/F3)</f>
        <v>1.0766955814791805</v>
      </c>
      <c r="P3" s="361">
        <f>IF(M3=0,0,N3/M3)</f>
        <v>522.25744047619048</v>
      </c>
    </row>
    <row r="4" spans="1:16" ht="14.4" customHeight="1" x14ac:dyDescent="0.3">
      <c r="A4" s="462" t="s">
        <v>206</v>
      </c>
      <c r="B4" s="463" t="s">
        <v>207</v>
      </c>
      <c r="C4" s="464" t="s">
        <v>208</v>
      </c>
      <c r="D4" s="465" t="s">
        <v>167</v>
      </c>
      <c r="E4" s="466">
        <v>2011</v>
      </c>
      <c r="F4" s="467"/>
      <c r="G4" s="354"/>
      <c r="H4" s="354"/>
      <c r="I4" s="466">
        <v>2012</v>
      </c>
      <c r="J4" s="467"/>
      <c r="K4" s="354"/>
      <c r="L4" s="354"/>
      <c r="M4" s="466">
        <v>2013</v>
      </c>
      <c r="N4" s="467"/>
      <c r="O4" s="468" t="s">
        <v>5</v>
      </c>
      <c r="P4" s="461" t="s">
        <v>209</v>
      </c>
    </row>
    <row r="5" spans="1:16" ht="14.4" customHeight="1" thickBot="1" x14ac:dyDescent="0.35">
      <c r="A5" s="717"/>
      <c r="B5" s="718"/>
      <c r="C5" s="719"/>
      <c r="D5" s="720"/>
      <c r="E5" s="721" t="s">
        <v>177</v>
      </c>
      <c r="F5" s="722" t="s">
        <v>17</v>
      </c>
      <c r="G5" s="723"/>
      <c r="H5" s="723"/>
      <c r="I5" s="721" t="s">
        <v>177</v>
      </c>
      <c r="J5" s="722" t="s">
        <v>17</v>
      </c>
      <c r="K5" s="723"/>
      <c r="L5" s="723"/>
      <c r="M5" s="721" t="s">
        <v>177</v>
      </c>
      <c r="N5" s="722" t="s">
        <v>17</v>
      </c>
      <c r="O5" s="724"/>
      <c r="P5" s="725"/>
    </row>
    <row r="6" spans="1:16" ht="14.4" customHeight="1" x14ac:dyDescent="0.3">
      <c r="A6" s="560" t="s">
        <v>4230</v>
      </c>
      <c r="B6" s="561" t="s">
        <v>4231</v>
      </c>
      <c r="C6" s="561" t="s">
        <v>4232</v>
      </c>
      <c r="D6" s="561" t="s">
        <v>4233</v>
      </c>
      <c r="E6" s="564"/>
      <c r="F6" s="564"/>
      <c r="G6" s="561"/>
      <c r="H6" s="561"/>
      <c r="I6" s="564"/>
      <c r="J6" s="564"/>
      <c r="K6" s="561"/>
      <c r="L6" s="561"/>
      <c r="M6" s="564">
        <v>2</v>
      </c>
      <c r="N6" s="564">
        <v>70</v>
      </c>
      <c r="O6" s="582"/>
      <c r="P6" s="565">
        <v>35</v>
      </c>
    </row>
    <row r="7" spans="1:16" ht="14.4" customHeight="1" x14ac:dyDescent="0.3">
      <c r="A7" s="566" t="s">
        <v>4230</v>
      </c>
      <c r="B7" s="567" t="s">
        <v>4231</v>
      </c>
      <c r="C7" s="567" t="s">
        <v>4234</v>
      </c>
      <c r="D7" s="567" t="s">
        <v>4235</v>
      </c>
      <c r="E7" s="570"/>
      <c r="F7" s="570"/>
      <c r="G7" s="567"/>
      <c r="H7" s="567"/>
      <c r="I7" s="570"/>
      <c r="J7" s="570"/>
      <c r="K7" s="567"/>
      <c r="L7" s="567"/>
      <c r="M7" s="570">
        <v>76</v>
      </c>
      <c r="N7" s="570">
        <v>2584</v>
      </c>
      <c r="O7" s="583"/>
      <c r="P7" s="571">
        <v>34</v>
      </c>
    </row>
    <row r="8" spans="1:16" ht="14.4" customHeight="1" x14ac:dyDescent="0.3">
      <c r="A8" s="566" t="s">
        <v>4230</v>
      </c>
      <c r="B8" s="567" t="s">
        <v>4231</v>
      </c>
      <c r="C8" s="567" t="s">
        <v>4236</v>
      </c>
      <c r="D8" s="567" t="s">
        <v>4237</v>
      </c>
      <c r="E8" s="570"/>
      <c r="F8" s="570"/>
      <c r="G8" s="567"/>
      <c r="H8" s="567"/>
      <c r="I8" s="570"/>
      <c r="J8" s="570"/>
      <c r="K8" s="567"/>
      <c r="L8" s="567"/>
      <c r="M8" s="570">
        <v>5</v>
      </c>
      <c r="N8" s="570">
        <v>3225</v>
      </c>
      <c r="O8" s="583"/>
      <c r="P8" s="571">
        <v>645</v>
      </c>
    </row>
    <row r="9" spans="1:16" ht="14.4" customHeight="1" x14ac:dyDescent="0.3">
      <c r="A9" s="566" t="s">
        <v>4230</v>
      </c>
      <c r="B9" s="567" t="s">
        <v>4231</v>
      </c>
      <c r="C9" s="567" t="s">
        <v>4238</v>
      </c>
      <c r="D9" s="567" t="s">
        <v>4239</v>
      </c>
      <c r="E9" s="570"/>
      <c r="F9" s="570"/>
      <c r="G9" s="567"/>
      <c r="H9" s="567"/>
      <c r="I9" s="570"/>
      <c r="J9" s="570"/>
      <c r="K9" s="567"/>
      <c r="L9" s="567"/>
      <c r="M9" s="570">
        <v>211</v>
      </c>
      <c r="N9" s="570">
        <v>68997</v>
      </c>
      <c r="O9" s="583"/>
      <c r="P9" s="571">
        <v>327</v>
      </c>
    </row>
    <row r="10" spans="1:16" ht="14.4" customHeight="1" x14ac:dyDescent="0.3">
      <c r="A10" s="566" t="s">
        <v>4230</v>
      </c>
      <c r="B10" s="567" t="s">
        <v>4231</v>
      </c>
      <c r="C10" s="567" t="s">
        <v>4240</v>
      </c>
      <c r="D10" s="567" t="s">
        <v>4241</v>
      </c>
      <c r="E10" s="570"/>
      <c r="F10" s="570"/>
      <c r="G10" s="567"/>
      <c r="H10" s="567"/>
      <c r="I10" s="570"/>
      <c r="J10" s="570"/>
      <c r="K10" s="567"/>
      <c r="L10" s="567"/>
      <c r="M10" s="570">
        <v>59</v>
      </c>
      <c r="N10" s="570">
        <v>9617</v>
      </c>
      <c r="O10" s="583"/>
      <c r="P10" s="571">
        <v>163</v>
      </c>
    </row>
    <row r="11" spans="1:16" ht="14.4" customHeight="1" x14ac:dyDescent="0.3">
      <c r="A11" s="566" t="s">
        <v>4230</v>
      </c>
      <c r="B11" s="567" t="s">
        <v>4231</v>
      </c>
      <c r="C11" s="567" t="s">
        <v>4242</v>
      </c>
      <c r="D11" s="567" t="s">
        <v>4243</v>
      </c>
      <c r="E11" s="570"/>
      <c r="F11" s="570"/>
      <c r="G11" s="567"/>
      <c r="H11" s="567"/>
      <c r="I11" s="570"/>
      <c r="J11" s="570"/>
      <c r="K11" s="567"/>
      <c r="L11" s="567"/>
      <c r="M11" s="570">
        <v>4</v>
      </c>
      <c r="N11" s="570">
        <v>396</v>
      </c>
      <c r="O11" s="583"/>
      <c r="P11" s="571">
        <v>99</v>
      </c>
    </row>
    <row r="12" spans="1:16" ht="14.4" customHeight="1" x14ac:dyDescent="0.3">
      <c r="A12" s="566" t="s">
        <v>4230</v>
      </c>
      <c r="B12" s="567" t="s">
        <v>4231</v>
      </c>
      <c r="C12" s="567" t="s">
        <v>4244</v>
      </c>
      <c r="D12" s="567" t="s">
        <v>4245</v>
      </c>
      <c r="E12" s="570"/>
      <c r="F12" s="570"/>
      <c r="G12" s="567"/>
      <c r="H12" s="567"/>
      <c r="I12" s="570"/>
      <c r="J12" s="570"/>
      <c r="K12" s="567"/>
      <c r="L12" s="567"/>
      <c r="M12" s="570">
        <v>19</v>
      </c>
      <c r="N12" s="570">
        <v>17860</v>
      </c>
      <c r="O12" s="583"/>
      <c r="P12" s="571">
        <v>940</v>
      </c>
    </row>
    <row r="13" spans="1:16" ht="14.4" customHeight="1" x14ac:dyDescent="0.3">
      <c r="A13" s="566" t="s">
        <v>4230</v>
      </c>
      <c r="B13" s="567" t="s">
        <v>4231</v>
      </c>
      <c r="C13" s="567" t="s">
        <v>4246</v>
      </c>
      <c r="D13" s="567" t="s">
        <v>4247</v>
      </c>
      <c r="E13" s="570"/>
      <c r="F13" s="570"/>
      <c r="G13" s="567"/>
      <c r="H13" s="567"/>
      <c r="I13" s="570"/>
      <c r="J13" s="570"/>
      <c r="K13" s="567"/>
      <c r="L13" s="567"/>
      <c r="M13" s="570">
        <v>6</v>
      </c>
      <c r="N13" s="570">
        <v>2466</v>
      </c>
      <c r="O13" s="583"/>
      <c r="P13" s="571">
        <v>411</v>
      </c>
    </row>
    <row r="14" spans="1:16" ht="14.4" customHeight="1" x14ac:dyDescent="0.3">
      <c r="A14" s="566" t="s">
        <v>4230</v>
      </c>
      <c r="B14" s="567" t="s">
        <v>4231</v>
      </c>
      <c r="C14" s="567" t="s">
        <v>4248</v>
      </c>
      <c r="D14" s="567" t="s">
        <v>4249</v>
      </c>
      <c r="E14" s="570"/>
      <c r="F14" s="570"/>
      <c r="G14" s="567"/>
      <c r="H14" s="567"/>
      <c r="I14" s="570"/>
      <c r="J14" s="570"/>
      <c r="K14" s="567"/>
      <c r="L14" s="567"/>
      <c r="M14" s="570">
        <v>286</v>
      </c>
      <c r="N14" s="570">
        <v>280280</v>
      </c>
      <c r="O14" s="583"/>
      <c r="P14" s="571">
        <v>980</v>
      </c>
    </row>
    <row r="15" spans="1:16" ht="14.4" customHeight="1" x14ac:dyDescent="0.3">
      <c r="A15" s="566" t="s">
        <v>4230</v>
      </c>
      <c r="B15" s="567" t="s">
        <v>4231</v>
      </c>
      <c r="C15" s="567" t="s">
        <v>4250</v>
      </c>
      <c r="D15" s="567" t="s">
        <v>4251</v>
      </c>
      <c r="E15" s="570"/>
      <c r="F15" s="570"/>
      <c r="G15" s="567"/>
      <c r="H15" s="567"/>
      <c r="I15" s="570"/>
      <c r="J15" s="570"/>
      <c r="K15" s="567"/>
      <c r="L15" s="567"/>
      <c r="M15" s="570">
        <v>7</v>
      </c>
      <c r="N15" s="570">
        <v>3703</v>
      </c>
      <c r="O15" s="583"/>
      <c r="P15" s="571">
        <v>529</v>
      </c>
    </row>
    <row r="16" spans="1:16" ht="14.4" customHeight="1" x14ac:dyDescent="0.3">
      <c r="A16" s="566" t="s">
        <v>4230</v>
      </c>
      <c r="B16" s="567" t="s">
        <v>4231</v>
      </c>
      <c r="C16" s="567" t="s">
        <v>4252</v>
      </c>
      <c r="D16" s="567" t="s">
        <v>4253</v>
      </c>
      <c r="E16" s="570"/>
      <c r="F16" s="570"/>
      <c r="G16" s="567"/>
      <c r="H16" s="567"/>
      <c r="I16" s="570"/>
      <c r="J16" s="570"/>
      <c r="K16" s="567"/>
      <c r="L16" s="567"/>
      <c r="M16" s="570">
        <v>15</v>
      </c>
      <c r="N16" s="570">
        <v>28590</v>
      </c>
      <c r="O16" s="583"/>
      <c r="P16" s="571">
        <v>1906</v>
      </c>
    </row>
    <row r="17" spans="1:16" ht="14.4" customHeight="1" x14ac:dyDescent="0.3">
      <c r="A17" s="566" t="s">
        <v>4230</v>
      </c>
      <c r="B17" s="567" t="s">
        <v>4231</v>
      </c>
      <c r="C17" s="567" t="s">
        <v>4254</v>
      </c>
      <c r="D17" s="567" t="s">
        <v>4255</v>
      </c>
      <c r="E17" s="570"/>
      <c r="F17" s="570"/>
      <c r="G17" s="567"/>
      <c r="H17" s="567"/>
      <c r="I17" s="570"/>
      <c r="J17" s="570"/>
      <c r="K17" s="567"/>
      <c r="L17" s="567"/>
      <c r="M17" s="570">
        <v>22</v>
      </c>
      <c r="N17" s="570">
        <v>45694</v>
      </c>
      <c r="O17" s="583"/>
      <c r="P17" s="571">
        <v>2077</v>
      </c>
    </row>
    <row r="18" spans="1:16" ht="14.4" customHeight="1" x14ac:dyDescent="0.3">
      <c r="A18" s="566" t="s">
        <v>4230</v>
      </c>
      <c r="B18" s="567" t="s">
        <v>4231</v>
      </c>
      <c r="C18" s="567" t="s">
        <v>4256</v>
      </c>
      <c r="D18" s="567" t="s">
        <v>4257</v>
      </c>
      <c r="E18" s="570"/>
      <c r="F18" s="570"/>
      <c r="G18" s="567"/>
      <c r="H18" s="567"/>
      <c r="I18" s="570"/>
      <c r="J18" s="570"/>
      <c r="K18" s="567"/>
      <c r="L18" s="567"/>
      <c r="M18" s="570">
        <v>1</v>
      </c>
      <c r="N18" s="570">
        <v>487</v>
      </c>
      <c r="O18" s="583"/>
      <c r="P18" s="571">
        <v>487</v>
      </c>
    </row>
    <row r="19" spans="1:16" ht="14.4" customHeight="1" x14ac:dyDescent="0.3">
      <c r="A19" s="566" t="s">
        <v>4230</v>
      </c>
      <c r="B19" s="567" t="s">
        <v>4231</v>
      </c>
      <c r="C19" s="567" t="s">
        <v>4258</v>
      </c>
      <c r="D19" s="567" t="s">
        <v>4259</v>
      </c>
      <c r="E19" s="570"/>
      <c r="F19" s="570"/>
      <c r="G19" s="567"/>
      <c r="H19" s="567"/>
      <c r="I19" s="570"/>
      <c r="J19" s="570"/>
      <c r="K19" s="567"/>
      <c r="L19" s="567"/>
      <c r="M19" s="570">
        <v>5</v>
      </c>
      <c r="N19" s="570">
        <v>4155</v>
      </c>
      <c r="O19" s="583"/>
      <c r="P19" s="571">
        <v>831</v>
      </c>
    </row>
    <row r="20" spans="1:16" ht="14.4" customHeight="1" x14ac:dyDescent="0.3">
      <c r="A20" s="566" t="s">
        <v>4260</v>
      </c>
      <c r="B20" s="567" t="s">
        <v>4231</v>
      </c>
      <c r="C20" s="567" t="s">
        <v>4261</v>
      </c>
      <c r="D20" s="567" t="s">
        <v>4262</v>
      </c>
      <c r="E20" s="570">
        <v>14</v>
      </c>
      <c r="F20" s="570">
        <v>798</v>
      </c>
      <c r="G20" s="567">
        <v>1</v>
      </c>
      <c r="H20" s="567">
        <v>57</v>
      </c>
      <c r="I20" s="570">
        <v>9</v>
      </c>
      <c r="J20" s="570">
        <v>513</v>
      </c>
      <c r="K20" s="567">
        <v>0.6428571428571429</v>
      </c>
      <c r="L20" s="567">
        <v>57</v>
      </c>
      <c r="M20" s="570">
        <v>8</v>
      </c>
      <c r="N20" s="570">
        <v>448</v>
      </c>
      <c r="O20" s="583">
        <v>0.56140350877192979</v>
      </c>
      <c r="P20" s="571">
        <v>56</v>
      </c>
    </row>
    <row r="21" spans="1:16" ht="14.4" customHeight="1" x14ac:dyDescent="0.3">
      <c r="A21" s="566" t="s">
        <v>4260</v>
      </c>
      <c r="B21" s="567" t="s">
        <v>4231</v>
      </c>
      <c r="C21" s="567" t="s">
        <v>4232</v>
      </c>
      <c r="D21" s="567" t="s">
        <v>4233</v>
      </c>
      <c r="E21" s="570">
        <v>90</v>
      </c>
      <c r="F21" s="570">
        <v>2250</v>
      </c>
      <c r="G21" s="567">
        <v>1</v>
      </c>
      <c r="H21" s="567">
        <v>25</v>
      </c>
      <c r="I21" s="570">
        <v>105</v>
      </c>
      <c r="J21" s="570">
        <v>2625</v>
      </c>
      <c r="K21" s="567">
        <v>1.1666666666666667</v>
      </c>
      <c r="L21" s="567">
        <v>25</v>
      </c>
      <c r="M21" s="570">
        <v>119</v>
      </c>
      <c r="N21" s="570">
        <v>4165</v>
      </c>
      <c r="O21" s="583">
        <v>1.8511111111111112</v>
      </c>
      <c r="P21" s="571">
        <v>35</v>
      </c>
    </row>
    <row r="22" spans="1:16" ht="14.4" customHeight="1" x14ac:dyDescent="0.3">
      <c r="A22" s="566" t="s">
        <v>4260</v>
      </c>
      <c r="B22" s="567" t="s">
        <v>4231</v>
      </c>
      <c r="C22" s="567" t="s">
        <v>4263</v>
      </c>
      <c r="D22" s="567" t="s">
        <v>4264</v>
      </c>
      <c r="E22" s="570">
        <v>1</v>
      </c>
      <c r="F22" s="570">
        <v>19</v>
      </c>
      <c r="G22" s="567">
        <v>1</v>
      </c>
      <c r="H22" s="567">
        <v>19</v>
      </c>
      <c r="I22" s="570"/>
      <c r="J22" s="570"/>
      <c r="K22" s="567"/>
      <c r="L22" s="567"/>
      <c r="M22" s="570">
        <v>1</v>
      </c>
      <c r="N22" s="570">
        <v>30</v>
      </c>
      <c r="O22" s="583">
        <v>1.5789473684210527</v>
      </c>
      <c r="P22" s="571">
        <v>30</v>
      </c>
    </row>
    <row r="23" spans="1:16" ht="14.4" customHeight="1" x14ac:dyDescent="0.3">
      <c r="A23" s="566" t="s">
        <v>4260</v>
      </c>
      <c r="B23" s="567" t="s">
        <v>4231</v>
      </c>
      <c r="C23" s="567" t="s">
        <v>4265</v>
      </c>
      <c r="D23" s="567" t="s">
        <v>4266</v>
      </c>
      <c r="E23" s="570">
        <v>2</v>
      </c>
      <c r="F23" s="570">
        <v>150</v>
      </c>
      <c r="G23" s="567">
        <v>1</v>
      </c>
      <c r="H23" s="567">
        <v>75</v>
      </c>
      <c r="I23" s="570">
        <v>4</v>
      </c>
      <c r="J23" s="570">
        <v>300</v>
      </c>
      <c r="K23" s="567">
        <v>2</v>
      </c>
      <c r="L23" s="567">
        <v>75</v>
      </c>
      <c r="M23" s="570">
        <v>3</v>
      </c>
      <c r="N23" s="570">
        <v>243</v>
      </c>
      <c r="O23" s="583">
        <v>1.62</v>
      </c>
      <c r="P23" s="571">
        <v>81</v>
      </c>
    </row>
    <row r="24" spans="1:16" ht="14.4" customHeight="1" x14ac:dyDescent="0.3">
      <c r="A24" s="566" t="s">
        <v>4260</v>
      </c>
      <c r="B24" s="567" t="s">
        <v>4231</v>
      </c>
      <c r="C24" s="567" t="s">
        <v>4267</v>
      </c>
      <c r="D24" s="567" t="s">
        <v>4268</v>
      </c>
      <c r="E24" s="570"/>
      <c r="F24" s="570"/>
      <c r="G24" s="567"/>
      <c r="H24" s="567"/>
      <c r="I24" s="570">
        <v>3</v>
      </c>
      <c r="J24" s="570">
        <v>270</v>
      </c>
      <c r="K24" s="567"/>
      <c r="L24" s="567">
        <v>90</v>
      </c>
      <c r="M24" s="570">
        <v>3</v>
      </c>
      <c r="N24" s="570">
        <v>240</v>
      </c>
      <c r="O24" s="583"/>
      <c r="P24" s="571">
        <v>80</v>
      </c>
    </row>
    <row r="25" spans="1:16" ht="14.4" customHeight="1" x14ac:dyDescent="0.3">
      <c r="A25" s="566" t="s">
        <v>4260</v>
      </c>
      <c r="B25" s="567" t="s">
        <v>4231</v>
      </c>
      <c r="C25" s="567" t="s">
        <v>4269</v>
      </c>
      <c r="D25" s="567" t="s">
        <v>4270</v>
      </c>
      <c r="E25" s="570">
        <v>2</v>
      </c>
      <c r="F25" s="570">
        <v>262</v>
      </c>
      <c r="G25" s="567">
        <v>1</v>
      </c>
      <c r="H25" s="567">
        <v>131</v>
      </c>
      <c r="I25" s="570">
        <v>4</v>
      </c>
      <c r="J25" s="570">
        <v>524</v>
      </c>
      <c r="K25" s="567">
        <v>2</v>
      </c>
      <c r="L25" s="567">
        <v>131</v>
      </c>
      <c r="M25" s="570">
        <v>5</v>
      </c>
      <c r="N25" s="570">
        <v>515</v>
      </c>
      <c r="O25" s="583">
        <v>1.9656488549618321</v>
      </c>
      <c r="P25" s="571">
        <v>103</v>
      </c>
    </row>
    <row r="26" spans="1:16" ht="14.4" customHeight="1" x14ac:dyDescent="0.3">
      <c r="A26" s="566" t="s">
        <v>4260</v>
      </c>
      <c r="B26" s="567" t="s">
        <v>4231</v>
      </c>
      <c r="C26" s="567" t="s">
        <v>4234</v>
      </c>
      <c r="D26" s="567" t="s">
        <v>4235</v>
      </c>
      <c r="E26" s="570">
        <v>198</v>
      </c>
      <c r="F26" s="570">
        <v>6732</v>
      </c>
      <c r="G26" s="567">
        <v>1</v>
      </c>
      <c r="H26" s="567">
        <v>34</v>
      </c>
      <c r="I26" s="570">
        <v>336</v>
      </c>
      <c r="J26" s="570">
        <v>11424</v>
      </c>
      <c r="K26" s="567">
        <v>1.696969696969697</v>
      </c>
      <c r="L26" s="567">
        <v>34</v>
      </c>
      <c r="M26" s="570">
        <v>148</v>
      </c>
      <c r="N26" s="570">
        <v>5032</v>
      </c>
      <c r="O26" s="583">
        <v>0.74747474747474751</v>
      </c>
      <c r="P26" s="571">
        <v>34</v>
      </c>
    </row>
    <row r="27" spans="1:16" ht="14.4" customHeight="1" x14ac:dyDescent="0.3">
      <c r="A27" s="566" t="s">
        <v>4260</v>
      </c>
      <c r="B27" s="567" t="s">
        <v>4231</v>
      </c>
      <c r="C27" s="567" t="s">
        <v>4271</v>
      </c>
      <c r="D27" s="567" t="s">
        <v>4272</v>
      </c>
      <c r="E27" s="570">
        <v>10</v>
      </c>
      <c r="F27" s="570">
        <v>2030</v>
      </c>
      <c r="G27" s="567">
        <v>1</v>
      </c>
      <c r="H27" s="567">
        <v>203</v>
      </c>
      <c r="I27" s="570">
        <v>4</v>
      </c>
      <c r="J27" s="570">
        <v>820</v>
      </c>
      <c r="K27" s="567">
        <v>0.4039408866995074</v>
      </c>
      <c r="L27" s="567">
        <v>205</v>
      </c>
      <c r="M27" s="570">
        <v>1</v>
      </c>
      <c r="N27" s="570">
        <v>206</v>
      </c>
      <c r="O27" s="583">
        <v>0.10147783251231528</v>
      </c>
      <c r="P27" s="571">
        <v>206</v>
      </c>
    </row>
    <row r="28" spans="1:16" ht="14.4" customHeight="1" x14ac:dyDescent="0.3">
      <c r="A28" s="566" t="s">
        <v>4260</v>
      </c>
      <c r="B28" s="567" t="s">
        <v>4231</v>
      </c>
      <c r="C28" s="567" t="s">
        <v>4273</v>
      </c>
      <c r="D28" s="567" t="s">
        <v>4274</v>
      </c>
      <c r="E28" s="570"/>
      <c r="F28" s="570"/>
      <c r="G28" s="567"/>
      <c r="H28" s="567"/>
      <c r="I28" s="570">
        <v>2</v>
      </c>
      <c r="J28" s="570">
        <v>1288</v>
      </c>
      <c r="K28" s="567"/>
      <c r="L28" s="567">
        <v>644</v>
      </c>
      <c r="M28" s="570"/>
      <c r="N28" s="570"/>
      <c r="O28" s="583"/>
      <c r="P28" s="571"/>
    </row>
    <row r="29" spans="1:16" ht="14.4" customHeight="1" x14ac:dyDescent="0.3">
      <c r="A29" s="566" t="s">
        <v>4260</v>
      </c>
      <c r="B29" s="567" t="s">
        <v>4231</v>
      </c>
      <c r="C29" s="567" t="s">
        <v>4275</v>
      </c>
      <c r="D29" s="567" t="s">
        <v>4276</v>
      </c>
      <c r="E29" s="570">
        <v>17</v>
      </c>
      <c r="F29" s="570">
        <v>7327</v>
      </c>
      <c r="G29" s="567">
        <v>1</v>
      </c>
      <c r="H29" s="567">
        <v>431</v>
      </c>
      <c r="I29" s="570">
        <v>21</v>
      </c>
      <c r="J29" s="570">
        <v>9093</v>
      </c>
      <c r="K29" s="567">
        <v>1.2410263409308038</v>
      </c>
      <c r="L29" s="567">
        <v>433</v>
      </c>
      <c r="M29" s="570">
        <v>8</v>
      </c>
      <c r="N29" s="570">
        <v>2616</v>
      </c>
      <c r="O29" s="583">
        <v>0.35703562167326325</v>
      </c>
      <c r="P29" s="571">
        <v>327</v>
      </c>
    </row>
    <row r="30" spans="1:16" ht="14.4" customHeight="1" x14ac:dyDescent="0.3">
      <c r="A30" s="566" t="s">
        <v>4260</v>
      </c>
      <c r="B30" s="567" t="s">
        <v>4231</v>
      </c>
      <c r="C30" s="567" t="s">
        <v>4236</v>
      </c>
      <c r="D30" s="567" t="s">
        <v>4237</v>
      </c>
      <c r="E30" s="570">
        <v>8</v>
      </c>
      <c r="F30" s="570">
        <v>5352</v>
      </c>
      <c r="G30" s="567">
        <v>1</v>
      </c>
      <c r="H30" s="567">
        <v>669</v>
      </c>
      <c r="I30" s="570">
        <v>4</v>
      </c>
      <c r="J30" s="570">
        <v>2684</v>
      </c>
      <c r="K30" s="567">
        <v>0.50149476831091178</v>
      </c>
      <c r="L30" s="567">
        <v>671</v>
      </c>
      <c r="M30" s="570">
        <v>1</v>
      </c>
      <c r="N30" s="570">
        <v>645</v>
      </c>
      <c r="O30" s="583">
        <v>0.12051569506726457</v>
      </c>
      <c r="P30" s="571">
        <v>645</v>
      </c>
    </row>
    <row r="31" spans="1:16" ht="14.4" customHeight="1" x14ac:dyDescent="0.3">
      <c r="A31" s="566" t="s">
        <v>4260</v>
      </c>
      <c r="B31" s="567" t="s">
        <v>4231</v>
      </c>
      <c r="C31" s="567" t="s">
        <v>4238</v>
      </c>
      <c r="D31" s="567" t="s">
        <v>4239</v>
      </c>
      <c r="E31" s="570">
        <v>263</v>
      </c>
      <c r="F31" s="570">
        <v>92839</v>
      </c>
      <c r="G31" s="567">
        <v>1</v>
      </c>
      <c r="H31" s="567">
        <v>353</v>
      </c>
      <c r="I31" s="570">
        <v>323</v>
      </c>
      <c r="J31" s="570">
        <v>114665</v>
      </c>
      <c r="K31" s="567">
        <v>1.2350951647475739</v>
      </c>
      <c r="L31" s="567">
        <v>355</v>
      </c>
      <c r="M31" s="570">
        <v>108</v>
      </c>
      <c r="N31" s="570">
        <v>35316</v>
      </c>
      <c r="O31" s="583">
        <v>0.38040047824728834</v>
      </c>
      <c r="P31" s="571">
        <v>327</v>
      </c>
    </row>
    <row r="32" spans="1:16" ht="14.4" customHeight="1" x14ac:dyDescent="0.3">
      <c r="A32" s="566" t="s">
        <v>4260</v>
      </c>
      <c r="B32" s="567" t="s">
        <v>4231</v>
      </c>
      <c r="C32" s="567" t="s">
        <v>4240</v>
      </c>
      <c r="D32" s="567" t="s">
        <v>4241</v>
      </c>
      <c r="E32" s="570">
        <v>58</v>
      </c>
      <c r="F32" s="570">
        <v>10266</v>
      </c>
      <c r="G32" s="567">
        <v>1</v>
      </c>
      <c r="H32" s="567">
        <v>177</v>
      </c>
      <c r="I32" s="570">
        <v>71</v>
      </c>
      <c r="J32" s="570">
        <v>12567</v>
      </c>
      <c r="K32" s="567">
        <v>1.2241379310344827</v>
      </c>
      <c r="L32" s="567">
        <v>177</v>
      </c>
      <c r="M32" s="570">
        <v>17</v>
      </c>
      <c r="N32" s="570">
        <v>2771</v>
      </c>
      <c r="O32" s="583">
        <v>0.26992012468342103</v>
      </c>
      <c r="P32" s="571">
        <v>163</v>
      </c>
    </row>
    <row r="33" spans="1:16" ht="14.4" customHeight="1" x14ac:dyDescent="0.3">
      <c r="A33" s="566" t="s">
        <v>4260</v>
      </c>
      <c r="B33" s="567" t="s">
        <v>4231</v>
      </c>
      <c r="C33" s="567" t="s">
        <v>4244</v>
      </c>
      <c r="D33" s="567" t="s">
        <v>4245</v>
      </c>
      <c r="E33" s="570">
        <v>27</v>
      </c>
      <c r="F33" s="570">
        <v>25245</v>
      </c>
      <c r="G33" s="567">
        <v>1</v>
      </c>
      <c r="H33" s="567">
        <v>935</v>
      </c>
      <c r="I33" s="570">
        <v>16</v>
      </c>
      <c r="J33" s="570">
        <v>14992</v>
      </c>
      <c r="K33" s="567">
        <v>0.59386017033075855</v>
      </c>
      <c r="L33" s="567">
        <v>937</v>
      </c>
      <c r="M33" s="570">
        <v>14</v>
      </c>
      <c r="N33" s="570">
        <v>13160</v>
      </c>
      <c r="O33" s="583">
        <v>0.52129134482075656</v>
      </c>
      <c r="P33" s="571">
        <v>940</v>
      </c>
    </row>
    <row r="34" spans="1:16" ht="14.4" customHeight="1" x14ac:dyDescent="0.3">
      <c r="A34" s="566" t="s">
        <v>4260</v>
      </c>
      <c r="B34" s="567" t="s">
        <v>4231</v>
      </c>
      <c r="C34" s="567" t="s">
        <v>4246</v>
      </c>
      <c r="D34" s="567" t="s">
        <v>4247</v>
      </c>
      <c r="E34" s="570">
        <v>4</v>
      </c>
      <c r="F34" s="570">
        <v>1632</v>
      </c>
      <c r="G34" s="567">
        <v>1</v>
      </c>
      <c r="H34" s="567">
        <v>408</v>
      </c>
      <c r="I34" s="570">
        <v>14</v>
      </c>
      <c r="J34" s="570">
        <v>5740</v>
      </c>
      <c r="K34" s="567">
        <v>3.517156862745098</v>
      </c>
      <c r="L34" s="567">
        <v>410</v>
      </c>
      <c r="M34" s="570">
        <v>4</v>
      </c>
      <c r="N34" s="570">
        <v>1644</v>
      </c>
      <c r="O34" s="583">
        <v>1.0073529411764706</v>
      </c>
      <c r="P34" s="571">
        <v>411</v>
      </c>
    </row>
    <row r="35" spans="1:16" ht="14.4" customHeight="1" x14ac:dyDescent="0.3">
      <c r="A35" s="566" t="s">
        <v>4260</v>
      </c>
      <c r="B35" s="567" t="s">
        <v>4231</v>
      </c>
      <c r="C35" s="567" t="s">
        <v>4248</v>
      </c>
      <c r="D35" s="567" t="s">
        <v>4249</v>
      </c>
      <c r="E35" s="570">
        <v>399</v>
      </c>
      <c r="F35" s="570">
        <v>389424</v>
      </c>
      <c r="G35" s="567">
        <v>1</v>
      </c>
      <c r="H35" s="567">
        <v>976</v>
      </c>
      <c r="I35" s="570">
        <v>439</v>
      </c>
      <c r="J35" s="570">
        <v>429342</v>
      </c>
      <c r="K35" s="567">
        <v>1.1025052385061014</v>
      </c>
      <c r="L35" s="567">
        <v>978</v>
      </c>
      <c r="M35" s="570">
        <v>127</v>
      </c>
      <c r="N35" s="570">
        <v>124460</v>
      </c>
      <c r="O35" s="583">
        <v>0.31960023008340521</v>
      </c>
      <c r="P35" s="571">
        <v>980</v>
      </c>
    </row>
    <row r="36" spans="1:16" ht="14.4" customHeight="1" x14ac:dyDescent="0.3">
      <c r="A36" s="566" t="s">
        <v>4260</v>
      </c>
      <c r="B36" s="567" t="s">
        <v>4231</v>
      </c>
      <c r="C36" s="567" t="s">
        <v>4250</v>
      </c>
      <c r="D36" s="567" t="s">
        <v>4251</v>
      </c>
      <c r="E36" s="570">
        <v>1</v>
      </c>
      <c r="F36" s="570">
        <v>528</v>
      </c>
      <c r="G36" s="567">
        <v>1</v>
      </c>
      <c r="H36" s="567">
        <v>528</v>
      </c>
      <c r="I36" s="570">
        <v>1</v>
      </c>
      <c r="J36" s="570">
        <v>528</v>
      </c>
      <c r="K36" s="567">
        <v>1</v>
      </c>
      <c r="L36" s="567">
        <v>528</v>
      </c>
      <c r="M36" s="570">
        <v>8</v>
      </c>
      <c r="N36" s="570">
        <v>4232</v>
      </c>
      <c r="O36" s="583">
        <v>8.0151515151515156</v>
      </c>
      <c r="P36" s="571">
        <v>529</v>
      </c>
    </row>
    <row r="37" spans="1:16" ht="14.4" customHeight="1" x14ac:dyDescent="0.3">
      <c r="A37" s="566" t="s">
        <v>4260</v>
      </c>
      <c r="B37" s="567" t="s">
        <v>4231</v>
      </c>
      <c r="C37" s="567" t="s">
        <v>4252</v>
      </c>
      <c r="D37" s="567" t="s">
        <v>4253</v>
      </c>
      <c r="E37" s="570">
        <v>45</v>
      </c>
      <c r="F37" s="570">
        <v>85590</v>
      </c>
      <c r="G37" s="567">
        <v>1</v>
      </c>
      <c r="H37" s="567">
        <v>1902</v>
      </c>
      <c r="I37" s="570">
        <v>23</v>
      </c>
      <c r="J37" s="570">
        <v>43792</v>
      </c>
      <c r="K37" s="567">
        <v>0.51164855707442458</v>
      </c>
      <c r="L37" s="567">
        <v>1904</v>
      </c>
      <c r="M37" s="570">
        <v>4</v>
      </c>
      <c r="N37" s="570">
        <v>7624</v>
      </c>
      <c r="O37" s="583">
        <v>8.9075826615258785E-2</v>
      </c>
      <c r="P37" s="571">
        <v>1906</v>
      </c>
    </row>
    <row r="38" spans="1:16" ht="14.4" customHeight="1" x14ac:dyDescent="0.3">
      <c r="A38" s="566" t="s">
        <v>4260</v>
      </c>
      <c r="B38" s="567" t="s">
        <v>4231</v>
      </c>
      <c r="C38" s="567" t="s">
        <v>4254</v>
      </c>
      <c r="D38" s="567" t="s">
        <v>4255</v>
      </c>
      <c r="E38" s="570">
        <v>6</v>
      </c>
      <c r="F38" s="570">
        <v>12426</v>
      </c>
      <c r="G38" s="567">
        <v>1</v>
      </c>
      <c r="H38" s="567">
        <v>2071</v>
      </c>
      <c r="I38" s="570">
        <v>6</v>
      </c>
      <c r="J38" s="570">
        <v>12438</v>
      </c>
      <c r="K38" s="567">
        <v>1.0009657170449058</v>
      </c>
      <c r="L38" s="567">
        <v>2073</v>
      </c>
      <c r="M38" s="570">
        <v>10</v>
      </c>
      <c r="N38" s="570">
        <v>20770</v>
      </c>
      <c r="O38" s="583">
        <v>1.6714952518911959</v>
      </c>
      <c r="P38" s="571">
        <v>2077</v>
      </c>
    </row>
    <row r="39" spans="1:16" ht="14.4" customHeight="1" x14ac:dyDescent="0.3">
      <c r="A39" s="566" t="s">
        <v>4260</v>
      </c>
      <c r="B39" s="567" t="s">
        <v>4231</v>
      </c>
      <c r="C39" s="567" t="s">
        <v>4277</v>
      </c>
      <c r="D39" s="567" t="s">
        <v>4278</v>
      </c>
      <c r="E39" s="570"/>
      <c r="F39" s="570"/>
      <c r="G39" s="567"/>
      <c r="H39" s="567"/>
      <c r="I39" s="570">
        <v>6</v>
      </c>
      <c r="J39" s="570">
        <v>6174</v>
      </c>
      <c r="K39" s="567"/>
      <c r="L39" s="567">
        <v>1029</v>
      </c>
      <c r="M39" s="570"/>
      <c r="N39" s="570"/>
      <c r="O39" s="583"/>
      <c r="P39" s="571"/>
    </row>
    <row r="40" spans="1:16" ht="14.4" customHeight="1" x14ac:dyDescent="0.3">
      <c r="A40" s="566" t="s">
        <v>4260</v>
      </c>
      <c r="B40" s="567" t="s">
        <v>4231</v>
      </c>
      <c r="C40" s="567" t="s">
        <v>4279</v>
      </c>
      <c r="D40" s="567" t="s">
        <v>4280</v>
      </c>
      <c r="E40" s="570">
        <v>4</v>
      </c>
      <c r="F40" s="570">
        <v>692</v>
      </c>
      <c r="G40" s="567">
        <v>1</v>
      </c>
      <c r="H40" s="567">
        <v>173</v>
      </c>
      <c r="I40" s="570">
        <v>2</v>
      </c>
      <c r="J40" s="570">
        <v>348</v>
      </c>
      <c r="K40" s="567">
        <v>0.50289017341040465</v>
      </c>
      <c r="L40" s="567">
        <v>174</v>
      </c>
      <c r="M40" s="570"/>
      <c r="N40" s="570"/>
      <c r="O40" s="583"/>
      <c r="P40" s="571"/>
    </row>
    <row r="41" spans="1:16" ht="14.4" customHeight="1" x14ac:dyDescent="0.3">
      <c r="A41" s="566" t="s">
        <v>4260</v>
      </c>
      <c r="B41" s="567" t="s">
        <v>4231</v>
      </c>
      <c r="C41" s="567" t="s">
        <v>4281</v>
      </c>
      <c r="D41" s="567" t="s">
        <v>4282</v>
      </c>
      <c r="E41" s="570">
        <v>3</v>
      </c>
      <c r="F41" s="570">
        <v>258</v>
      </c>
      <c r="G41" s="567">
        <v>1</v>
      </c>
      <c r="H41" s="567">
        <v>86</v>
      </c>
      <c r="I41" s="570">
        <v>1</v>
      </c>
      <c r="J41" s="570">
        <v>87</v>
      </c>
      <c r="K41" s="567">
        <v>0.33720930232558138</v>
      </c>
      <c r="L41" s="567">
        <v>87</v>
      </c>
      <c r="M41" s="570"/>
      <c r="N41" s="570"/>
      <c r="O41" s="583"/>
      <c r="P41" s="571"/>
    </row>
    <row r="42" spans="1:16" ht="14.4" customHeight="1" x14ac:dyDescent="0.3">
      <c r="A42" s="566" t="s">
        <v>4260</v>
      </c>
      <c r="B42" s="567" t="s">
        <v>4231</v>
      </c>
      <c r="C42" s="567" t="s">
        <v>4283</v>
      </c>
      <c r="D42" s="567" t="s">
        <v>4284</v>
      </c>
      <c r="E42" s="570"/>
      <c r="F42" s="570"/>
      <c r="G42" s="567"/>
      <c r="H42" s="567"/>
      <c r="I42" s="570"/>
      <c r="J42" s="570"/>
      <c r="K42" s="567"/>
      <c r="L42" s="567"/>
      <c r="M42" s="570">
        <v>1</v>
      </c>
      <c r="N42" s="570">
        <v>344</v>
      </c>
      <c r="O42" s="583"/>
      <c r="P42" s="571">
        <v>344</v>
      </c>
    </row>
    <row r="43" spans="1:16" ht="14.4" customHeight="1" x14ac:dyDescent="0.3">
      <c r="A43" s="566" t="s">
        <v>4260</v>
      </c>
      <c r="B43" s="567" t="s">
        <v>4231</v>
      </c>
      <c r="C43" s="567" t="s">
        <v>4285</v>
      </c>
      <c r="D43" s="567" t="s">
        <v>4286</v>
      </c>
      <c r="E43" s="570">
        <v>12</v>
      </c>
      <c r="F43" s="570">
        <v>1488</v>
      </c>
      <c r="G43" s="567">
        <v>1</v>
      </c>
      <c r="H43" s="567">
        <v>124</v>
      </c>
      <c r="I43" s="570">
        <v>18</v>
      </c>
      <c r="J43" s="570">
        <v>2250</v>
      </c>
      <c r="K43" s="567">
        <v>1.5120967741935485</v>
      </c>
      <c r="L43" s="567">
        <v>125</v>
      </c>
      <c r="M43" s="570">
        <v>9</v>
      </c>
      <c r="N43" s="570">
        <v>1044</v>
      </c>
      <c r="O43" s="583">
        <v>0.70161290322580649</v>
      </c>
      <c r="P43" s="571">
        <v>116</v>
      </c>
    </row>
    <row r="44" spans="1:16" ht="14.4" customHeight="1" x14ac:dyDescent="0.3">
      <c r="A44" s="566" t="s">
        <v>4260</v>
      </c>
      <c r="B44" s="567" t="s">
        <v>4231</v>
      </c>
      <c r="C44" s="567" t="s">
        <v>4287</v>
      </c>
      <c r="D44" s="567" t="s">
        <v>4288</v>
      </c>
      <c r="E44" s="570"/>
      <c r="F44" s="570"/>
      <c r="G44" s="567"/>
      <c r="H44" s="567"/>
      <c r="I44" s="570"/>
      <c r="J44" s="570"/>
      <c r="K44" s="567"/>
      <c r="L44" s="567"/>
      <c r="M44" s="570">
        <v>1</v>
      </c>
      <c r="N44" s="570">
        <v>628</v>
      </c>
      <c r="O44" s="583"/>
      <c r="P44" s="571">
        <v>628</v>
      </c>
    </row>
    <row r="45" spans="1:16" ht="14.4" customHeight="1" x14ac:dyDescent="0.3">
      <c r="A45" s="566" t="s">
        <v>4260</v>
      </c>
      <c r="B45" s="567" t="s">
        <v>4231</v>
      </c>
      <c r="C45" s="567" t="s">
        <v>4289</v>
      </c>
      <c r="D45" s="567" t="s">
        <v>4290</v>
      </c>
      <c r="E45" s="570"/>
      <c r="F45" s="570"/>
      <c r="G45" s="567"/>
      <c r="H45" s="567"/>
      <c r="I45" s="570"/>
      <c r="J45" s="570"/>
      <c r="K45" s="567"/>
      <c r="L45" s="567"/>
      <c r="M45" s="570">
        <v>1</v>
      </c>
      <c r="N45" s="570">
        <v>431</v>
      </c>
      <c r="O45" s="583"/>
      <c r="P45" s="571">
        <v>431</v>
      </c>
    </row>
    <row r="46" spans="1:16" ht="14.4" customHeight="1" x14ac:dyDescent="0.3">
      <c r="A46" s="566" t="s">
        <v>4260</v>
      </c>
      <c r="B46" s="567" t="s">
        <v>4231</v>
      </c>
      <c r="C46" s="567" t="s">
        <v>4291</v>
      </c>
      <c r="D46" s="567" t="s">
        <v>4292</v>
      </c>
      <c r="E46" s="570"/>
      <c r="F46" s="570"/>
      <c r="G46" s="567"/>
      <c r="H46" s="567"/>
      <c r="I46" s="570"/>
      <c r="J46" s="570"/>
      <c r="K46" s="567"/>
      <c r="L46" s="567"/>
      <c r="M46" s="570">
        <v>2</v>
      </c>
      <c r="N46" s="570">
        <v>688</v>
      </c>
      <c r="O46" s="583"/>
      <c r="P46" s="571">
        <v>344</v>
      </c>
    </row>
    <row r="47" spans="1:16" ht="14.4" customHeight="1" x14ac:dyDescent="0.3">
      <c r="A47" s="566" t="s">
        <v>4260</v>
      </c>
      <c r="B47" s="567" t="s">
        <v>4231</v>
      </c>
      <c r="C47" s="567" t="s">
        <v>4293</v>
      </c>
      <c r="D47" s="567" t="s">
        <v>4294</v>
      </c>
      <c r="E47" s="570"/>
      <c r="F47" s="570"/>
      <c r="G47" s="567"/>
      <c r="H47" s="567"/>
      <c r="I47" s="570"/>
      <c r="J47" s="570"/>
      <c r="K47" s="567"/>
      <c r="L47" s="567"/>
      <c r="M47" s="570">
        <v>17</v>
      </c>
      <c r="N47" s="570">
        <v>1972</v>
      </c>
      <c r="O47" s="583"/>
      <c r="P47" s="571">
        <v>116</v>
      </c>
    </row>
    <row r="48" spans="1:16" ht="14.4" customHeight="1" x14ac:dyDescent="0.3">
      <c r="A48" s="566" t="s">
        <v>4260</v>
      </c>
      <c r="B48" s="567" t="s">
        <v>4231</v>
      </c>
      <c r="C48" s="567" t="s">
        <v>4295</v>
      </c>
      <c r="D48" s="567" t="s">
        <v>4296</v>
      </c>
      <c r="E48" s="570">
        <v>2</v>
      </c>
      <c r="F48" s="570">
        <v>818</v>
      </c>
      <c r="G48" s="567">
        <v>1</v>
      </c>
      <c r="H48" s="567">
        <v>409</v>
      </c>
      <c r="I48" s="570">
        <v>5</v>
      </c>
      <c r="J48" s="570">
        <v>2050</v>
      </c>
      <c r="K48" s="567">
        <v>2.5061124694376526</v>
      </c>
      <c r="L48" s="567">
        <v>410</v>
      </c>
      <c r="M48" s="570">
        <v>1</v>
      </c>
      <c r="N48" s="570">
        <v>411</v>
      </c>
      <c r="O48" s="583">
        <v>0.50244498777506108</v>
      </c>
      <c r="P48" s="571">
        <v>411</v>
      </c>
    </row>
    <row r="49" spans="1:16" ht="14.4" customHeight="1" thickBot="1" x14ac:dyDescent="0.35">
      <c r="A49" s="572" t="s">
        <v>4260</v>
      </c>
      <c r="B49" s="573" t="s">
        <v>4231</v>
      </c>
      <c r="C49" s="573" t="s">
        <v>4258</v>
      </c>
      <c r="D49" s="573" t="s">
        <v>4259</v>
      </c>
      <c r="E49" s="576">
        <v>7</v>
      </c>
      <c r="F49" s="576">
        <v>5789</v>
      </c>
      <c r="G49" s="573">
        <v>1</v>
      </c>
      <c r="H49" s="573">
        <v>827</v>
      </c>
      <c r="I49" s="576">
        <v>4</v>
      </c>
      <c r="J49" s="576">
        <v>3316</v>
      </c>
      <c r="K49" s="573">
        <v>0.57281050267749178</v>
      </c>
      <c r="L49" s="573">
        <v>829</v>
      </c>
      <c r="M49" s="576">
        <v>5</v>
      </c>
      <c r="N49" s="576">
        <v>4155</v>
      </c>
      <c r="O49" s="584">
        <v>0.71774054240801521</v>
      </c>
      <c r="P49" s="577">
        <v>831</v>
      </c>
    </row>
  </sheetData>
  <autoFilter ref="A5:P5"/>
  <mergeCells count="10">
    <mergeCell ref="P4:P5"/>
    <mergeCell ref="A1:P1"/>
    <mergeCell ref="A4:A5"/>
    <mergeCell ref="B4:B5"/>
    <mergeCell ref="C4:C5"/>
    <mergeCell ref="D4:D5"/>
    <mergeCell ref="E4:F4"/>
    <mergeCell ref="I4:J4"/>
    <mergeCell ref="M4:N4"/>
    <mergeCell ref="O4:O5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pageSetUpPr fitToPage="1"/>
  </sheetPr>
  <dimension ref="A1:S23"/>
  <sheetViews>
    <sheetView showGridLines="0" showRowColHeaders="0" workbookViewId="0">
      <pane ySplit="4" topLeftCell="A5" activePane="bottomLeft" state="frozen"/>
      <selection sqref="A1:M1"/>
      <selection pane="bottomLeft" sqref="A1:S1"/>
    </sheetView>
  </sheetViews>
  <sheetFormatPr defaultRowHeight="14.4" customHeight="1" x14ac:dyDescent="0.3"/>
  <cols>
    <col min="1" max="1" width="46.6640625" style="69" bestFit="1" customWidth="1"/>
    <col min="2" max="2" width="7.77734375" style="356" customWidth="1"/>
    <col min="3" max="3" width="0.109375" style="69" hidden="1" customWidth="1"/>
    <col min="4" max="4" width="7.77734375" style="356" customWidth="1"/>
    <col min="5" max="5" width="5.44140625" style="69" hidden="1" customWidth="1"/>
    <col min="6" max="6" width="7.77734375" style="356" customWidth="1"/>
    <col min="7" max="7" width="7.77734375" style="91" customWidth="1"/>
    <col min="8" max="8" width="7.77734375" style="356" customWidth="1"/>
    <col min="9" max="9" width="5.44140625" style="69" hidden="1" customWidth="1"/>
    <col min="10" max="10" width="7.77734375" style="356" customWidth="1"/>
    <col min="11" max="11" width="5.44140625" style="69" hidden="1" customWidth="1"/>
    <col min="12" max="12" width="7.77734375" style="356" customWidth="1"/>
    <col min="13" max="13" width="7.77734375" style="91" customWidth="1"/>
    <col min="14" max="14" width="7.77734375" style="356" customWidth="1"/>
    <col min="15" max="15" width="5" style="69" hidden="1" customWidth="1"/>
    <col min="16" max="16" width="7.77734375" style="356" customWidth="1"/>
    <col min="17" max="17" width="5" style="69" hidden="1" customWidth="1"/>
    <col min="18" max="18" width="7.77734375" style="356" customWidth="1"/>
    <col min="19" max="19" width="7.77734375" style="91" customWidth="1"/>
    <col min="20" max="16384" width="8.88671875" style="69"/>
  </cols>
  <sheetData>
    <row r="1" spans="1:19" ht="18.600000000000001" customHeight="1" thickBot="1" x14ac:dyDescent="0.4">
      <c r="A1" s="393" t="s">
        <v>249</v>
      </c>
      <c r="B1" s="382"/>
      <c r="C1" s="382"/>
      <c r="D1" s="382"/>
      <c r="E1" s="382"/>
      <c r="F1" s="382"/>
      <c r="G1" s="382"/>
      <c r="H1" s="382"/>
      <c r="I1" s="382"/>
      <c r="J1" s="382"/>
      <c r="K1" s="382"/>
      <c r="L1" s="382"/>
      <c r="M1" s="382"/>
      <c r="N1" s="382"/>
      <c r="O1" s="382"/>
      <c r="P1" s="382"/>
      <c r="Q1" s="382"/>
      <c r="R1" s="382"/>
      <c r="S1" s="382"/>
    </row>
    <row r="2" spans="1:19" ht="14.4" customHeight="1" thickBot="1" x14ac:dyDescent="0.35">
      <c r="A2" s="522" t="s">
        <v>290</v>
      </c>
      <c r="B2" s="344"/>
      <c r="C2" s="173"/>
      <c r="D2" s="344"/>
      <c r="E2" s="173"/>
      <c r="F2" s="344"/>
      <c r="G2" s="315"/>
      <c r="H2" s="344"/>
      <c r="I2" s="173"/>
      <c r="J2" s="344"/>
      <c r="K2" s="173"/>
      <c r="L2" s="344"/>
      <c r="M2" s="315"/>
      <c r="N2" s="344"/>
      <c r="O2" s="173"/>
      <c r="P2" s="344"/>
      <c r="Q2" s="173"/>
      <c r="R2" s="344"/>
      <c r="S2" s="315"/>
    </row>
    <row r="3" spans="1:19" ht="14.4" customHeight="1" x14ac:dyDescent="0.3">
      <c r="A3" s="457" t="s">
        <v>220</v>
      </c>
      <c r="B3" s="458" t="s">
        <v>211</v>
      </c>
      <c r="C3" s="459"/>
      <c r="D3" s="459"/>
      <c r="E3" s="459"/>
      <c r="F3" s="459"/>
      <c r="G3" s="460"/>
      <c r="H3" s="458" t="s">
        <v>212</v>
      </c>
      <c r="I3" s="459"/>
      <c r="J3" s="459"/>
      <c r="K3" s="459"/>
      <c r="L3" s="459"/>
      <c r="M3" s="460"/>
      <c r="N3" s="458" t="s">
        <v>213</v>
      </c>
      <c r="O3" s="459"/>
      <c r="P3" s="459"/>
      <c r="Q3" s="459"/>
      <c r="R3" s="459"/>
      <c r="S3" s="460"/>
    </row>
    <row r="4" spans="1:19" ht="14.4" customHeight="1" thickBot="1" x14ac:dyDescent="0.35">
      <c r="A4" s="705"/>
      <c r="B4" s="706">
        <v>2011</v>
      </c>
      <c r="C4" s="707"/>
      <c r="D4" s="707">
        <v>2012</v>
      </c>
      <c r="E4" s="707"/>
      <c r="F4" s="707">
        <v>2013</v>
      </c>
      <c r="G4" s="708" t="s">
        <v>5</v>
      </c>
      <c r="H4" s="706">
        <v>2011</v>
      </c>
      <c r="I4" s="707"/>
      <c r="J4" s="707">
        <v>2012</v>
      </c>
      <c r="K4" s="707"/>
      <c r="L4" s="707">
        <v>2013</v>
      </c>
      <c r="M4" s="708" t="s">
        <v>5</v>
      </c>
      <c r="N4" s="706">
        <v>2011</v>
      </c>
      <c r="O4" s="707"/>
      <c r="P4" s="707">
        <v>2012</v>
      </c>
      <c r="Q4" s="707"/>
      <c r="R4" s="707">
        <v>2013</v>
      </c>
      <c r="S4" s="708" t="s">
        <v>5</v>
      </c>
    </row>
    <row r="5" spans="1:19" ht="14.4" customHeight="1" x14ac:dyDescent="0.3">
      <c r="A5" s="592" t="s">
        <v>4297</v>
      </c>
      <c r="B5" s="709">
        <v>25229</v>
      </c>
      <c r="C5" s="561">
        <v>1</v>
      </c>
      <c r="D5" s="709">
        <v>25064</v>
      </c>
      <c r="E5" s="561">
        <v>0.99345990724959377</v>
      </c>
      <c r="F5" s="709">
        <v>28228</v>
      </c>
      <c r="G5" s="582">
        <v>1.1188711403543541</v>
      </c>
      <c r="H5" s="709"/>
      <c r="I5" s="561"/>
      <c r="J5" s="709"/>
      <c r="K5" s="561"/>
      <c r="L5" s="709"/>
      <c r="M5" s="582"/>
      <c r="N5" s="709"/>
      <c r="O5" s="561"/>
      <c r="P5" s="709"/>
      <c r="Q5" s="561"/>
      <c r="R5" s="709"/>
      <c r="S5" s="612"/>
    </row>
    <row r="6" spans="1:19" ht="14.4" customHeight="1" x14ac:dyDescent="0.3">
      <c r="A6" s="593" t="s">
        <v>4298</v>
      </c>
      <c r="B6" s="710">
        <v>1010</v>
      </c>
      <c r="C6" s="567">
        <v>1</v>
      </c>
      <c r="D6" s="710">
        <v>2311</v>
      </c>
      <c r="E6" s="567">
        <v>2.2881188118811879</v>
      </c>
      <c r="F6" s="710"/>
      <c r="G6" s="583"/>
      <c r="H6" s="710"/>
      <c r="I6" s="567"/>
      <c r="J6" s="710"/>
      <c r="K6" s="567"/>
      <c r="L6" s="710"/>
      <c r="M6" s="583"/>
      <c r="N6" s="710"/>
      <c r="O6" s="567"/>
      <c r="P6" s="710"/>
      <c r="Q6" s="567"/>
      <c r="R6" s="710"/>
      <c r="S6" s="613"/>
    </row>
    <row r="7" spans="1:19" ht="14.4" customHeight="1" x14ac:dyDescent="0.3">
      <c r="A7" s="593" t="s">
        <v>4299</v>
      </c>
      <c r="B7" s="710">
        <v>1114</v>
      </c>
      <c r="C7" s="567">
        <v>1</v>
      </c>
      <c r="D7" s="710">
        <v>1155</v>
      </c>
      <c r="E7" s="567">
        <v>1.0368043087971275</v>
      </c>
      <c r="F7" s="710">
        <v>6023</v>
      </c>
      <c r="G7" s="583">
        <v>5.4066427289048473</v>
      </c>
      <c r="H7" s="710"/>
      <c r="I7" s="567"/>
      <c r="J7" s="710"/>
      <c r="K7" s="567"/>
      <c r="L7" s="710"/>
      <c r="M7" s="583"/>
      <c r="N7" s="710"/>
      <c r="O7" s="567"/>
      <c r="P7" s="710"/>
      <c r="Q7" s="567"/>
      <c r="R7" s="710"/>
      <c r="S7" s="613"/>
    </row>
    <row r="8" spans="1:19" ht="14.4" customHeight="1" x14ac:dyDescent="0.3">
      <c r="A8" s="593" t="s">
        <v>4300</v>
      </c>
      <c r="B8" s="710"/>
      <c r="C8" s="567"/>
      <c r="D8" s="710">
        <v>2934</v>
      </c>
      <c r="E8" s="567"/>
      <c r="F8" s="710"/>
      <c r="G8" s="583"/>
      <c r="H8" s="710"/>
      <c r="I8" s="567"/>
      <c r="J8" s="710"/>
      <c r="K8" s="567"/>
      <c r="L8" s="710"/>
      <c r="M8" s="583"/>
      <c r="N8" s="710"/>
      <c r="O8" s="567"/>
      <c r="P8" s="710"/>
      <c r="Q8" s="567"/>
      <c r="R8" s="710"/>
      <c r="S8" s="613"/>
    </row>
    <row r="9" spans="1:19" ht="14.4" customHeight="1" x14ac:dyDescent="0.3">
      <c r="A9" s="593" t="s">
        <v>4301</v>
      </c>
      <c r="B9" s="710">
        <v>1952</v>
      </c>
      <c r="C9" s="567">
        <v>1</v>
      </c>
      <c r="D9" s="710">
        <v>978</v>
      </c>
      <c r="E9" s="567">
        <v>0.50102459016393441</v>
      </c>
      <c r="F9" s="710">
        <v>1960</v>
      </c>
      <c r="G9" s="583">
        <v>1.0040983606557377</v>
      </c>
      <c r="H9" s="710"/>
      <c r="I9" s="567"/>
      <c r="J9" s="710"/>
      <c r="K9" s="567"/>
      <c r="L9" s="710"/>
      <c r="M9" s="583"/>
      <c r="N9" s="710"/>
      <c r="O9" s="567"/>
      <c r="P9" s="710"/>
      <c r="Q9" s="567"/>
      <c r="R9" s="710"/>
      <c r="S9" s="613"/>
    </row>
    <row r="10" spans="1:19" ht="14.4" customHeight="1" x14ac:dyDescent="0.3">
      <c r="A10" s="593" t="s">
        <v>4302</v>
      </c>
      <c r="B10" s="710">
        <v>3854</v>
      </c>
      <c r="C10" s="567">
        <v>1</v>
      </c>
      <c r="D10" s="710">
        <v>978</v>
      </c>
      <c r="E10" s="567">
        <v>0.25376232485729111</v>
      </c>
      <c r="F10" s="710">
        <v>1994</v>
      </c>
      <c r="G10" s="583">
        <v>0.51738453554748309</v>
      </c>
      <c r="H10" s="710"/>
      <c r="I10" s="567"/>
      <c r="J10" s="710"/>
      <c r="K10" s="567"/>
      <c r="L10" s="710"/>
      <c r="M10" s="583"/>
      <c r="N10" s="710"/>
      <c r="O10" s="567"/>
      <c r="P10" s="710"/>
      <c r="Q10" s="567"/>
      <c r="R10" s="710"/>
      <c r="S10" s="613"/>
    </row>
    <row r="11" spans="1:19" ht="14.4" customHeight="1" x14ac:dyDescent="0.3">
      <c r="A11" s="593" t="s">
        <v>4303</v>
      </c>
      <c r="B11" s="710">
        <v>976</v>
      </c>
      <c r="C11" s="567">
        <v>1</v>
      </c>
      <c r="D11" s="710">
        <v>13570</v>
      </c>
      <c r="E11" s="567">
        <v>13.903688524590164</v>
      </c>
      <c r="F11" s="710">
        <v>15289</v>
      </c>
      <c r="G11" s="583">
        <v>15.664959016393443</v>
      </c>
      <c r="H11" s="710"/>
      <c r="I11" s="567"/>
      <c r="J11" s="710"/>
      <c r="K11" s="567"/>
      <c r="L11" s="710"/>
      <c r="M11" s="583"/>
      <c r="N11" s="710"/>
      <c r="O11" s="567"/>
      <c r="P11" s="710"/>
      <c r="Q11" s="567"/>
      <c r="R11" s="710"/>
      <c r="S11" s="613"/>
    </row>
    <row r="12" spans="1:19" ht="14.4" customHeight="1" x14ac:dyDescent="0.3">
      <c r="A12" s="593" t="s">
        <v>4304</v>
      </c>
      <c r="B12" s="710">
        <v>1329</v>
      </c>
      <c r="C12" s="567">
        <v>1</v>
      </c>
      <c r="D12" s="710">
        <v>3829</v>
      </c>
      <c r="E12" s="567">
        <v>2.8811136192626035</v>
      </c>
      <c r="F12" s="710">
        <v>1307</v>
      </c>
      <c r="G12" s="583">
        <v>0.98344620015048911</v>
      </c>
      <c r="H12" s="710"/>
      <c r="I12" s="567"/>
      <c r="J12" s="710"/>
      <c r="K12" s="567"/>
      <c r="L12" s="710"/>
      <c r="M12" s="583"/>
      <c r="N12" s="710"/>
      <c r="O12" s="567"/>
      <c r="P12" s="710"/>
      <c r="Q12" s="567"/>
      <c r="R12" s="710"/>
      <c r="S12" s="613"/>
    </row>
    <row r="13" spans="1:19" ht="14.4" customHeight="1" x14ac:dyDescent="0.3">
      <c r="A13" s="593" t="s">
        <v>4305</v>
      </c>
      <c r="B13" s="710"/>
      <c r="C13" s="567"/>
      <c r="D13" s="710">
        <v>978</v>
      </c>
      <c r="E13" s="567"/>
      <c r="F13" s="710">
        <v>980</v>
      </c>
      <c r="G13" s="583"/>
      <c r="H13" s="710"/>
      <c r="I13" s="567"/>
      <c r="J13" s="710"/>
      <c r="K13" s="567"/>
      <c r="L13" s="710"/>
      <c r="M13" s="583"/>
      <c r="N13" s="710"/>
      <c r="O13" s="567"/>
      <c r="P13" s="710"/>
      <c r="Q13" s="567"/>
      <c r="R13" s="710"/>
      <c r="S13" s="613"/>
    </row>
    <row r="14" spans="1:19" ht="14.4" customHeight="1" x14ac:dyDescent="0.3">
      <c r="A14" s="593" t="s">
        <v>4306</v>
      </c>
      <c r="B14" s="710">
        <v>976</v>
      </c>
      <c r="C14" s="567">
        <v>1</v>
      </c>
      <c r="D14" s="710"/>
      <c r="E14" s="567"/>
      <c r="F14" s="710">
        <v>1960</v>
      </c>
      <c r="G14" s="583">
        <v>2.0081967213114753</v>
      </c>
      <c r="H14" s="710"/>
      <c r="I14" s="567"/>
      <c r="J14" s="710"/>
      <c r="K14" s="567"/>
      <c r="L14" s="710"/>
      <c r="M14" s="583"/>
      <c r="N14" s="710"/>
      <c r="O14" s="567"/>
      <c r="P14" s="710"/>
      <c r="Q14" s="567"/>
      <c r="R14" s="710"/>
      <c r="S14" s="613"/>
    </row>
    <row r="15" spans="1:19" ht="14.4" customHeight="1" x14ac:dyDescent="0.3">
      <c r="A15" s="593" t="s">
        <v>4307</v>
      </c>
      <c r="B15" s="710"/>
      <c r="C15" s="567"/>
      <c r="D15" s="710">
        <v>444</v>
      </c>
      <c r="E15" s="567"/>
      <c r="F15" s="710">
        <v>1014</v>
      </c>
      <c r="G15" s="583"/>
      <c r="H15" s="710"/>
      <c r="I15" s="567"/>
      <c r="J15" s="710"/>
      <c r="K15" s="567"/>
      <c r="L15" s="710"/>
      <c r="M15" s="583"/>
      <c r="N15" s="710"/>
      <c r="O15" s="567"/>
      <c r="P15" s="710"/>
      <c r="Q15" s="567"/>
      <c r="R15" s="710"/>
      <c r="S15" s="613"/>
    </row>
    <row r="16" spans="1:19" ht="14.4" customHeight="1" x14ac:dyDescent="0.3">
      <c r="A16" s="593" t="s">
        <v>4308</v>
      </c>
      <c r="B16" s="710">
        <v>976</v>
      </c>
      <c r="C16" s="567">
        <v>1</v>
      </c>
      <c r="D16" s="710"/>
      <c r="E16" s="567"/>
      <c r="F16" s="710">
        <v>980</v>
      </c>
      <c r="G16" s="583">
        <v>1.0040983606557377</v>
      </c>
      <c r="H16" s="710"/>
      <c r="I16" s="567"/>
      <c r="J16" s="710"/>
      <c r="K16" s="567"/>
      <c r="L16" s="710"/>
      <c r="M16" s="583"/>
      <c r="N16" s="710"/>
      <c r="O16" s="567"/>
      <c r="P16" s="710"/>
      <c r="Q16" s="567"/>
      <c r="R16" s="710"/>
      <c r="S16" s="613"/>
    </row>
    <row r="17" spans="1:19" ht="14.4" customHeight="1" x14ac:dyDescent="0.3">
      <c r="A17" s="593" t="s">
        <v>4309</v>
      </c>
      <c r="B17" s="710">
        <v>976</v>
      </c>
      <c r="C17" s="567">
        <v>1</v>
      </c>
      <c r="D17" s="710"/>
      <c r="E17" s="567"/>
      <c r="F17" s="710"/>
      <c r="G17" s="583"/>
      <c r="H17" s="710"/>
      <c r="I17" s="567"/>
      <c r="J17" s="710"/>
      <c r="K17" s="567"/>
      <c r="L17" s="710"/>
      <c r="M17" s="583"/>
      <c r="N17" s="710"/>
      <c r="O17" s="567"/>
      <c r="P17" s="710"/>
      <c r="Q17" s="567"/>
      <c r="R17" s="710"/>
      <c r="S17" s="613"/>
    </row>
    <row r="18" spans="1:19" ht="14.4" customHeight="1" x14ac:dyDescent="0.3">
      <c r="A18" s="593" t="s">
        <v>4310</v>
      </c>
      <c r="B18" s="710">
        <v>976</v>
      </c>
      <c r="C18" s="567">
        <v>1</v>
      </c>
      <c r="D18" s="710">
        <v>978</v>
      </c>
      <c r="E18" s="567">
        <v>1.0020491803278688</v>
      </c>
      <c r="F18" s="710"/>
      <c r="G18" s="583"/>
      <c r="H18" s="710"/>
      <c r="I18" s="567"/>
      <c r="J18" s="710"/>
      <c r="K18" s="567"/>
      <c r="L18" s="710"/>
      <c r="M18" s="583"/>
      <c r="N18" s="710"/>
      <c r="O18" s="567"/>
      <c r="P18" s="710"/>
      <c r="Q18" s="567"/>
      <c r="R18" s="710"/>
      <c r="S18" s="613"/>
    </row>
    <row r="19" spans="1:19" ht="14.4" customHeight="1" x14ac:dyDescent="0.3">
      <c r="A19" s="593" t="s">
        <v>4311</v>
      </c>
      <c r="B19" s="710">
        <v>976</v>
      </c>
      <c r="C19" s="567">
        <v>1</v>
      </c>
      <c r="D19" s="710">
        <v>978</v>
      </c>
      <c r="E19" s="567">
        <v>1.0020491803278688</v>
      </c>
      <c r="F19" s="710">
        <v>2940</v>
      </c>
      <c r="G19" s="583">
        <v>3.012295081967213</v>
      </c>
      <c r="H19" s="710"/>
      <c r="I19" s="567"/>
      <c r="J19" s="710"/>
      <c r="K19" s="567"/>
      <c r="L19" s="710"/>
      <c r="M19" s="583"/>
      <c r="N19" s="710"/>
      <c r="O19" s="567"/>
      <c r="P19" s="710"/>
      <c r="Q19" s="567"/>
      <c r="R19" s="710"/>
      <c r="S19" s="613"/>
    </row>
    <row r="20" spans="1:19" ht="14.4" customHeight="1" x14ac:dyDescent="0.3">
      <c r="A20" s="593" t="s">
        <v>4312</v>
      </c>
      <c r="B20" s="710">
        <v>976</v>
      </c>
      <c r="C20" s="567">
        <v>1</v>
      </c>
      <c r="D20" s="710"/>
      <c r="E20" s="567"/>
      <c r="F20" s="710">
        <v>34</v>
      </c>
      <c r="G20" s="583">
        <v>3.4836065573770489E-2</v>
      </c>
      <c r="H20" s="710"/>
      <c r="I20" s="567"/>
      <c r="J20" s="710"/>
      <c r="K20" s="567"/>
      <c r="L20" s="710"/>
      <c r="M20" s="583"/>
      <c r="N20" s="710"/>
      <c r="O20" s="567"/>
      <c r="P20" s="710"/>
      <c r="Q20" s="567"/>
      <c r="R20" s="710"/>
      <c r="S20" s="613"/>
    </row>
    <row r="21" spans="1:19" ht="14.4" customHeight="1" x14ac:dyDescent="0.3">
      <c r="A21" s="593" t="s">
        <v>4313</v>
      </c>
      <c r="B21" s="710">
        <v>64215076</v>
      </c>
      <c r="C21" s="567">
        <v>1</v>
      </c>
      <c r="D21" s="710">
        <v>64937775</v>
      </c>
      <c r="E21" s="567">
        <v>1.0112543509253185</v>
      </c>
      <c r="F21" s="710">
        <v>58313909</v>
      </c>
      <c r="G21" s="583">
        <v>0.90810309093148156</v>
      </c>
      <c r="H21" s="710">
        <v>26227017.220000029</v>
      </c>
      <c r="I21" s="567">
        <v>1</v>
      </c>
      <c r="J21" s="710">
        <v>24170149.529999975</v>
      </c>
      <c r="K21" s="567">
        <v>0.92157447136491222</v>
      </c>
      <c r="L21" s="710">
        <v>22255395.02999999</v>
      </c>
      <c r="M21" s="583">
        <v>0.84856752269292046</v>
      </c>
      <c r="N21" s="710"/>
      <c r="O21" s="567"/>
      <c r="P21" s="710"/>
      <c r="Q21" s="567"/>
      <c r="R21" s="710"/>
      <c r="S21" s="613"/>
    </row>
    <row r="22" spans="1:19" ht="14.4" customHeight="1" thickBot="1" x14ac:dyDescent="0.35">
      <c r="A22" s="594" t="s">
        <v>4314</v>
      </c>
      <c r="B22" s="711">
        <v>976</v>
      </c>
      <c r="C22" s="712">
        <v>1</v>
      </c>
      <c r="D22" s="711">
        <v>978</v>
      </c>
      <c r="E22" s="712">
        <v>1.0020491803278688</v>
      </c>
      <c r="F22" s="711">
        <v>2076</v>
      </c>
      <c r="G22" s="586">
        <v>2.127049180327869</v>
      </c>
      <c r="H22" s="711"/>
      <c r="I22" s="712"/>
      <c r="J22" s="711"/>
      <c r="K22" s="712"/>
      <c r="L22" s="711"/>
      <c r="M22" s="586"/>
      <c r="N22" s="711"/>
      <c r="O22" s="712"/>
      <c r="P22" s="711"/>
      <c r="Q22" s="712"/>
      <c r="R22" s="711"/>
      <c r="S22" s="713"/>
    </row>
    <row r="23" spans="1:19" ht="14.4" customHeight="1" thickBot="1" x14ac:dyDescent="0.35">
      <c r="A23" s="588" t="s">
        <v>6</v>
      </c>
      <c r="B23" s="714">
        <v>64257372</v>
      </c>
      <c r="C23" s="715">
        <v>1</v>
      </c>
      <c r="D23" s="714">
        <v>64992950</v>
      </c>
      <c r="E23" s="715">
        <v>1.0114473713615304</v>
      </c>
      <c r="F23" s="714">
        <v>58378694</v>
      </c>
      <c r="G23" s="590">
        <v>0.90851356323753796</v>
      </c>
      <c r="H23" s="714">
        <v>26227017.220000029</v>
      </c>
      <c r="I23" s="715">
        <v>1</v>
      </c>
      <c r="J23" s="714">
        <v>24170149.529999975</v>
      </c>
      <c r="K23" s="715">
        <v>0.92157447136491222</v>
      </c>
      <c r="L23" s="714">
        <v>22255395.02999999</v>
      </c>
      <c r="M23" s="590">
        <v>0.84856752269292046</v>
      </c>
      <c r="N23" s="714"/>
      <c r="O23" s="715"/>
      <c r="P23" s="714"/>
      <c r="Q23" s="715"/>
      <c r="R23" s="714"/>
      <c r="S23" s="716"/>
    </row>
  </sheetData>
  <mergeCells count="5">
    <mergeCell ref="A1:S1"/>
    <mergeCell ref="A3:A4"/>
    <mergeCell ref="B3:G3"/>
    <mergeCell ref="H3:M3"/>
    <mergeCell ref="N3:S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pageSetUpPr fitToPage="1"/>
  </sheetPr>
  <dimension ref="A1:Q541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x14ac:dyDescent="0.3"/>
  <cols>
    <col min="1" max="1" width="3" style="69" bestFit="1" customWidth="1"/>
    <col min="2" max="2" width="8.6640625" style="69" bestFit="1" customWidth="1"/>
    <col min="3" max="3" width="2.109375" style="69" bestFit="1" customWidth="1"/>
    <col min="4" max="4" width="8" style="69" bestFit="1" customWidth="1"/>
    <col min="5" max="5" width="52.88671875" style="69" bestFit="1" customWidth="1"/>
    <col min="6" max="7" width="11.109375" style="98" customWidth="1"/>
    <col min="8" max="9" width="9.33203125" style="98" hidden="1" customWidth="1"/>
    <col min="10" max="11" width="11.109375" style="98" customWidth="1"/>
    <col min="12" max="13" width="9.33203125" style="98" hidden="1" customWidth="1"/>
    <col min="14" max="15" width="11.109375" style="98" customWidth="1"/>
    <col min="16" max="16" width="11.109375" style="91" customWidth="1"/>
    <col min="17" max="17" width="11.109375" style="98" customWidth="1"/>
    <col min="18" max="16384" width="8.88671875" style="69"/>
  </cols>
  <sheetData>
    <row r="1" spans="1:17" ht="18.600000000000001" customHeight="1" thickBot="1" x14ac:dyDescent="0.4">
      <c r="A1" s="381" t="s">
        <v>250</v>
      </c>
      <c r="B1" s="382"/>
      <c r="C1" s="382"/>
      <c r="D1" s="382"/>
      <c r="E1" s="382"/>
      <c r="F1" s="382"/>
      <c r="G1" s="382"/>
      <c r="H1" s="382"/>
      <c r="I1" s="382"/>
      <c r="J1" s="382"/>
      <c r="K1" s="382"/>
      <c r="L1" s="382"/>
      <c r="M1" s="382"/>
      <c r="N1" s="382"/>
      <c r="O1" s="382"/>
      <c r="P1" s="382"/>
      <c r="Q1" s="382"/>
    </row>
    <row r="2" spans="1:17" ht="14.4" customHeight="1" thickBot="1" x14ac:dyDescent="0.4">
      <c r="A2" s="522" t="s">
        <v>290</v>
      </c>
      <c r="B2" s="135"/>
      <c r="C2" s="135"/>
      <c r="D2" s="135"/>
      <c r="E2" s="135"/>
      <c r="F2" s="358"/>
      <c r="G2" s="358"/>
      <c r="H2" s="358"/>
      <c r="I2" s="358"/>
      <c r="J2" s="358"/>
      <c r="K2" s="358"/>
      <c r="L2" s="358"/>
      <c r="M2" s="358"/>
      <c r="N2" s="358"/>
      <c r="O2" s="358"/>
      <c r="P2" s="362"/>
      <c r="Q2" s="358"/>
    </row>
    <row r="3" spans="1:17" ht="14.4" customHeight="1" thickBot="1" x14ac:dyDescent="0.35">
      <c r="E3" s="212" t="s">
        <v>253</v>
      </c>
      <c r="F3" s="359">
        <f t="shared" ref="F3:O3" si="0">SUBTOTAL(9,F6:F1048576)</f>
        <v>37278.839999999997</v>
      </c>
      <c r="G3" s="360">
        <f t="shared" si="0"/>
        <v>90484389.219999999</v>
      </c>
      <c r="H3" s="360"/>
      <c r="I3" s="360"/>
      <c r="J3" s="360">
        <f t="shared" si="0"/>
        <v>36737.090000000004</v>
      </c>
      <c r="K3" s="360">
        <f t="shared" si="0"/>
        <v>89163099.530000001</v>
      </c>
      <c r="L3" s="360"/>
      <c r="M3" s="360"/>
      <c r="N3" s="360">
        <f t="shared" si="0"/>
        <v>28079.95</v>
      </c>
      <c r="O3" s="360">
        <f t="shared" si="0"/>
        <v>80634089.029999986</v>
      </c>
      <c r="P3" s="137">
        <f>IF(G3=0,0,O3/G3)</f>
        <v>0.89113812586997299</v>
      </c>
      <c r="Q3" s="361">
        <f>IF(N3=0,0,O3/N3)</f>
        <v>2871.5894803943734</v>
      </c>
    </row>
    <row r="4" spans="1:17" ht="14.4" customHeight="1" x14ac:dyDescent="0.3">
      <c r="A4" s="463" t="s">
        <v>158</v>
      </c>
      <c r="B4" s="462" t="s">
        <v>206</v>
      </c>
      <c r="C4" s="463" t="s">
        <v>207</v>
      </c>
      <c r="D4" s="464" t="s">
        <v>208</v>
      </c>
      <c r="E4" s="465" t="s">
        <v>167</v>
      </c>
      <c r="F4" s="469">
        <v>2011</v>
      </c>
      <c r="G4" s="470"/>
      <c r="H4" s="363"/>
      <c r="I4" s="363"/>
      <c r="J4" s="469">
        <v>2012</v>
      </c>
      <c r="K4" s="470"/>
      <c r="L4" s="363"/>
      <c r="M4" s="363"/>
      <c r="N4" s="469">
        <v>2013</v>
      </c>
      <c r="O4" s="470"/>
      <c r="P4" s="471" t="s">
        <v>5</v>
      </c>
      <c r="Q4" s="461" t="s">
        <v>209</v>
      </c>
    </row>
    <row r="5" spans="1:17" ht="14.4" customHeight="1" thickBot="1" x14ac:dyDescent="0.35">
      <c r="A5" s="718"/>
      <c r="B5" s="717"/>
      <c r="C5" s="718"/>
      <c r="D5" s="719"/>
      <c r="E5" s="720"/>
      <c r="F5" s="726" t="s">
        <v>177</v>
      </c>
      <c r="G5" s="727" t="s">
        <v>17</v>
      </c>
      <c r="H5" s="728"/>
      <c r="I5" s="728"/>
      <c r="J5" s="726" t="s">
        <v>177</v>
      </c>
      <c r="K5" s="727" t="s">
        <v>17</v>
      </c>
      <c r="L5" s="728"/>
      <c r="M5" s="728"/>
      <c r="N5" s="726" t="s">
        <v>177</v>
      </c>
      <c r="O5" s="727" t="s">
        <v>17</v>
      </c>
      <c r="P5" s="729"/>
      <c r="Q5" s="725"/>
    </row>
    <row r="6" spans="1:17" ht="14.4" customHeight="1" x14ac:dyDescent="0.3">
      <c r="A6" s="560" t="s">
        <v>4315</v>
      </c>
      <c r="B6" s="561" t="s">
        <v>4230</v>
      </c>
      <c r="C6" s="561" t="s">
        <v>4231</v>
      </c>
      <c r="D6" s="561" t="s">
        <v>4234</v>
      </c>
      <c r="E6" s="561" t="s">
        <v>4235</v>
      </c>
      <c r="F6" s="564"/>
      <c r="G6" s="564"/>
      <c r="H6" s="564"/>
      <c r="I6" s="564"/>
      <c r="J6" s="564"/>
      <c r="K6" s="564"/>
      <c r="L6" s="564"/>
      <c r="M6" s="564"/>
      <c r="N6" s="564">
        <v>1</v>
      </c>
      <c r="O6" s="564">
        <v>34</v>
      </c>
      <c r="P6" s="582"/>
      <c r="Q6" s="565">
        <v>34</v>
      </c>
    </row>
    <row r="7" spans="1:17" ht="14.4" customHeight="1" x14ac:dyDescent="0.3">
      <c r="A7" s="566" t="s">
        <v>4315</v>
      </c>
      <c r="B7" s="567" t="s">
        <v>4230</v>
      </c>
      <c r="C7" s="567" t="s">
        <v>4231</v>
      </c>
      <c r="D7" s="567" t="s">
        <v>4248</v>
      </c>
      <c r="E7" s="567" t="s">
        <v>4249</v>
      </c>
      <c r="F7" s="570"/>
      <c r="G7" s="570"/>
      <c r="H7" s="570"/>
      <c r="I7" s="570"/>
      <c r="J7" s="570"/>
      <c r="K7" s="570"/>
      <c r="L7" s="570"/>
      <c r="M7" s="570"/>
      <c r="N7" s="570">
        <v>10</v>
      </c>
      <c r="O7" s="570">
        <v>9800</v>
      </c>
      <c r="P7" s="583"/>
      <c r="Q7" s="571">
        <v>980</v>
      </c>
    </row>
    <row r="8" spans="1:17" ht="14.4" customHeight="1" x14ac:dyDescent="0.3">
      <c r="A8" s="566" t="s">
        <v>4315</v>
      </c>
      <c r="B8" s="567" t="s">
        <v>4230</v>
      </c>
      <c r="C8" s="567" t="s">
        <v>4231</v>
      </c>
      <c r="D8" s="567" t="s">
        <v>4252</v>
      </c>
      <c r="E8" s="567" t="s">
        <v>4253</v>
      </c>
      <c r="F8" s="570"/>
      <c r="G8" s="570"/>
      <c r="H8" s="570"/>
      <c r="I8" s="570"/>
      <c r="J8" s="570"/>
      <c r="K8" s="570"/>
      <c r="L8" s="570"/>
      <c r="M8" s="570"/>
      <c r="N8" s="570">
        <v>4</v>
      </c>
      <c r="O8" s="570">
        <v>7624</v>
      </c>
      <c r="P8" s="583"/>
      <c r="Q8" s="571">
        <v>1906</v>
      </c>
    </row>
    <row r="9" spans="1:17" ht="14.4" customHeight="1" x14ac:dyDescent="0.3">
      <c r="A9" s="566" t="s">
        <v>4315</v>
      </c>
      <c r="B9" s="567" t="s">
        <v>4260</v>
      </c>
      <c r="C9" s="567" t="s">
        <v>4231</v>
      </c>
      <c r="D9" s="567" t="s">
        <v>4234</v>
      </c>
      <c r="E9" s="567" t="s">
        <v>4235</v>
      </c>
      <c r="F9" s="570"/>
      <c r="G9" s="570"/>
      <c r="H9" s="570"/>
      <c r="I9" s="570"/>
      <c r="J9" s="570">
        <v>1</v>
      </c>
      <c r="K9" s="570">
        <v>34</v>
      </c>
      <c r="L9" s="570"/>
      <c r="M9" s="570">
        <v>34</v>
      </c>
      <c r="N9" s="570">
        <v>1</v>
      </c>
      <c r="O9" s="570">
        <v>34</v>
      </c>
      <c r="P9" s="583"/>
      <c r="Q9" s="571">
        <v>34</v>
      </c>
    </row>
    <row r="10" spans="1:17" ht="14.4" customHeight="1" x14ac:dyDescent="0.3">
      <c r="A10" s="566" t="s">
        <v>4315</v>
      </c>
      <c r="B10" s="567" t="s">
        <v>4260</v>
      </c>
      <c r="C10" s="567" t="s">
        <v>4231</v>
      </c>
      <c r="D10" s="567" t="s">
        <v>4238</v>
      </c>
      <c r="E10" s="567" t="s">
        <v>4239</v>
      </c>
      <c r="F10" s="570">
        <v>1</v>
      </c>
      <c r="G10" s="570">
        <v>353</v>
      </c>
      <c r="H10" s="570">
        <v>1</v>
      </c>
      <c r="I10" s="570">
        <v>353</v>
      </c>
      <c r="J10" s="570">
        <v>1</v>
      </c>
      <c r="K10" s="570">
        <v>355</v>
      </c>
      <c r="L10" s="570">
        <v>1.0056657223796035</v>
      </c>
      <c r="M10" s="570">
        <v>355</v>
      </c>
      <c r="N10" s="570"/>
      <c r="O10" s="570"/>
      <c r="P10" s="583"/>
      <c r="Q10" s="571"/>
    </row>
    <row r="11" spans="1:17" ht="14.4" customHeight="1" x14ac:dyDescent="0.3">
      <c r="A11" s="566" t="s">
        <v>4315</v>
      </c>
      <c r="B11" s="567" t="s">
        <v>4260</v>
      </c>
      <c r="C11" s="567" t="s">
        <v>4231</v>
      </c>
      <c r="D11" s="567" t="s">
        <v>4240</v>
      </c>
      <c r="E11" s="567" t="s">
        <v>4241</v>
      </c>
      <c r="F11" s="570">
        <v>2</v>
      </c>
      <c r="G11" s="570">
        <v>354</v>
      </c>
      <c r="H11" s="570">
        <v>1</v>
      </c>
      <c r="I11" s="570">
        <v>177</v>
      </c>
      <c r="J11" s="570"/>
      <c r="K11" s="570"/>
      <c r="L11" s="570"/>
      <c r="M11" s="570"/>
      <c r="N11" s="570"/>
      <c r="O11" s="570"/>
      <c r="P11" s="583"/>
      <c r="Q11" s="571"/>
    </row>
    <row r="12" spans="1:17" ht="14.4" customHeight="1" x14ac:dyDescent="0.3">
      <c r="A12" s="566" t="s">
        <v>4315</v>
      </c>
      <c r="B12" s="567" t="s">
        <v>4260</v>
      </c>
      <c r="C12" s="567" t="s">
        <v>4231</v>
      </c>
      <c r="D12" s="567" t="s">
        <v>4248</v>
      </c>
      <c r="E12" s="567" t="s">
        <v>4249</v>
      </c>
      <c r="F12" s="570">
        <v>15</v>
      </c>
      <c r="G12" s="570">
        <v>14640</v>
      </c>
      <c r="H12" s="570">
        <v>1</v>
      </c>
      <c r="I12" s="570">
        <v>976</v>
      </c>
      <c r="J12" s="570">
        <v>19</v>
      </c>
      <c r="K12" s="570">
        <v>18582</v>
      </c>
      <c r="L12" s="570">
        <v>1.2692622950819672</v>
      </c>
      <c r="M12" s="570">
        <v>978</v>
      </c>
      <c r="N12" s="570">
        <v>6</v>
      </c>
      <c r="O12" s="570">
        <v>5880</v>
      </c>
      <c r="P12" s="583">
        <v>0.40163934426229508</v>
      </c>
      <c r="Q12" s="571">
        <v>980</v>
      </c>
    </row>
    <row r="13" spans="1:17" ht="14.4" customHeight="1" x14ac:dyDescent="0.3">
      <c r="A13" s="566" t="s">
        <v>4315</v>
      </c>
      <c r="B13" s="567" t="s">
        <v>4260</v>
      </c>
      <c r="C13" s="567" t="s">
        <v>4231</v>
      </c>
      <c r="D13" s="567" t="s">
        <v>4252</v>
      </c>
      <c r="E13" s="567" t="s">
        <v>4253</v>
      </c>
      <c r="F13" s="570">
        <v>5</v>
      </c>
      <c r="G13" s="570">
        <v>9510</v>
      </c>
      <c r="H13" s="570">
        <v>1</v>
      </c>
      <c r="I13" s="570">
        <v>1902</v>
      </c>
      <c r="J13" s="570">
        <v>2</v>
      </c>
      <c r="K13" s="570">
        <v>3808</v>
      </c>
      <c r="L13" s="570">
        <v>0.40042060988433226</v>
      </c>
      <c r="M13" s="570">
        <v>1904</v>
      </c>
      <c r="N13" s="570">
        <v>2</v>
      </c>
      <c r="O13" s="570">
        <v>3812</v>
      </c>
      <c r="P13" s="583">
        <v>0.40084121976866455</v>
      </c>
      <c r="Q13" s="571">
        <v>1906</v>
      </c>
    </row>
    <row r="14" spans="1:17" ht="14.4" customHeight="1" x14ac:dyDescent="0.3">
      <c r="A14" s="566" t="s">
        <v>4315</v>
      </c>
      <c r="B14" s="567" t="s">
        <v>4260</v>
      </c>
      <c r="C14" s="567" t="s">
        <v>4231</v>
      </c>
      <c r="D14" s="567" t="s">
        <v>4254</v>
      </c>
      <c r="E14" s="567" t="s">
        <v>4255</v>
      </c>
      <c r="F14" s="570"/>
      <c r="G14" s="570"/>
      <c r="H14" s="570"/>
      <c r="I14" s="570"/>
      <c r="J14" s="570">
        <v>1</v>
      </c>
      <c r="K14" s="570">
        <v>2073</v>
      </c>
      <c r="L14" s="570"/>
      <c r="M14" s="570">
        <v>2073</v>
      </c>
      <c r="N14" s="570"/>
      <c r="O14" s="570"/>
      <c r="P14" s="583"/>
      <c r="Q14" s="571"/>
    </row>
    <row r="15" spans="1:17" ht="14.4" customHeight="1" x14ac:dyDescent="0.3">
      <c r="A15" s="566" t="s">
        <v>4315</v>
      </c>
      <c r="B15" s="567" t="s">
        <v>4260</v>
      </c>
      <c r="C15" s="567" t="s">
        <v>4231</v>
      </c>
      <c r="D15" s="567" t="s">
        <v>4281</v>
      </c>
      <c r="E15" s="567" t="s">
        <v>4282</v>
      </c>
      <c r="F15" s="570"/>
      <c r="G15" s="570"/>
      <c r="H15" s="570"/>
      <c r="I15" s="570"/>
      <c r="J15" s="570">
        <v>1</v>
      </c>
      <c r="K15" s="570">
        <v>87</v>
      </c>
      <c r="L15" s="570"/>
      <c r="M15" s="570">
        <v>87</v>
      </c>
      <c r="N15" s="570"/>
      <c r="O15" s="570"/>
      <c r="P15" s="583"/>
      <c r="Q15" s="571"/>
    </row>
    <row r="16" spans="1:17" ht="14.4" customHeight="1" x14ac:dyDescent="0.3">
      <c r="A16" s="566" t="s">
        <v>4315</v>
      </c>
      <c r="B16" s="567" t="s">
        <v>4260</v>
      </c>
      <c r="C16" s="567" t="s">
        <v>4231</v>
      </c>
      <c r="D16" s="567" t="s">
        <v>4316</v>
      </c>
      <c r="E16" s="567" t="s">
        <v>4317</v>
      </c>
      <c r="F16" s="570">
        <v>1</v>
      </c>
      <c r="G16" s="570">
        <v>248</v>
      </c>
      <c r="H16" s="570">
        <v>1</v>
      </c>
      <c r="I16" s="570">
        <v>248</v>
      </c>
      <c r="J16" s="570"/>
      <c r="K16" s="570"/>
      <c r="L16" s="570"/>
      <c r="M16" s="570"/>
      <c r="N16" s="570"/>
      <c r="O16" s="570"/>
      <c r="P16" s="583"/>
      <c r="Q16" s="571"/>
    </row>
    <row r="17" spans="1:17" ht="14.4" customHeight="1" x14ac:dyDescent="0.3">
      <c r="A17" s="566" t="s">
        <v>4315</v>
      </c>
      <c r="B17" s="567" t="s">
        <v>4260</v>
      </c>
      <c r="C17" s="567" t="s">
        <v>4231</v>
      </c>
      <c r="D17" s="567" t="s">
        <v>4285</v>
      </c>
      <c r="E17" s="567" t="s">
        <v>4286</v>
      </c>
      <c r="F17" s="570">
        <v>1</v>
      </c>
      <c r="G17" s="570">
        <v>124</v>
      </c>
      <c r="H17" s="570">
        <v>1</v>
      </c>
      <c r="I17" s="570">
        <v>124</v>
      </c>
      <c r="J17" s="570">
        <v>1</v>
      </c>
      <c r="K17" s="570">
        <v>125</v>
      </c>
      <c r="L17" s="570">
        <v>1.0080645161290323</v>
      </c>
      <c r="M17" s="570">
        <v>125</v>
      </c>
      <c r="N17" s="570"/>
      <c r="O17" s="570"/>
      <c r="P17" s="583"/>
      <c r="Q17" s="571"/>
    </row>
    <row r="18" spans="1:17" ht="14.4" customHeight="1" x14ac:dyDescent="0.3">
      <c r="A18" s="566" t="s">
        <v>4315</v>
      </c>
      <c r="B18" s="567" t="s">
        <v>4260</v>
      </c>
      <c r="C18" s="567" t="s">
        <v>4231</v>
      </c>
      <c r="D18" s="567" t="s">
        <v>4318</v>
      </c>
      <c r="E18" s="567" t="s">
        <v>4319</v>
      </c>
      <c r="F18" s="570"/>
      <c r="G18" s="570"/>
      <c r="H18" s="570"/>
      <c r="I18" s="570"/>
      <c r="J18" s="570"/>
      <c r="K18" s="570"/>
      <c r="L18" s="570"/>
      <c r="M18" s="570"/>
      <c r="N18" s="570">
        <v>4</v>
      </c>
      <c r="O18" s="570">
        <v>928</v>
      </c>
      <c r="P18" s="583"/>
      <c r="Q18" s="571">
        <v>232</v>
      </c>
    </row>
    <row r="19" spans="1:17" ht="14.4" customHeight="1" x14ac:dyDescent="0.3">
      <c r="A19" s="566" t="s">
        <v>4315</v>
      </c>
      <c r="B19" s="567" t="s">
        <v>4260</v>
      </c>
      <c r="C19" s="567" t="s">
        <v>4231</v>
      </c>
      <c r="D19" s="567" t="s">
        <v>4293</v>
      </c>
      <c r="E19" s="567" t="s">
        <v>4294</v>
      </c>
      <c r="F19" s="570"/>
      <c r="G19" s="570"/>
      <c r="H19" s="570"/>
      <c r="I19" s="570"/>
      <c r="J19" s="570"/>
      <c r="K19" s="570"/>
      <c r="L19" s="570"/>
      <c r="M19" s="570"/>
      <c r="N19" s="570">
        <v>1</v>
      </c>
      <c r="O19" s="570">
        <v>116</v>
      </c>
      <c r="P19" s="583"/>
      <c r="Q19" s="571">
        <v>116</v>
      </c>
    </row>
    <row r="20" spans="1:17" ht="14.4" customHeight="1" x14ac:dyDescent="0.3">
      <c r="A20" s="566" t="s">
        <v>4320</v>
      </c>
      <c r="B20" s="567" t="s">
        <v>4260</v>
      </c>
      <c r="C20" s="567" t="s">
        <v>4231</v>
      </c>
      <c r="D20" s="567" t="s">
        <v>4234</v>
      </c>
      <c r="E20" s="567" t="s">
        <v>4235</v>
      </c>
      <c r="F20" s="570">
        <v>1</v>
      </c>
      <c r="G20" s="570">
        <v>34</v>
      </c>
      <c r="H20" s="570">
        <v>1</v>
      </c>
      <c r="I20" s="570">
        <v>34</v>
      </c>
      <c r="J20" s="570"/>
      <c r="K20" s="570"/>
      <c r="L20" s="570"/>
      <c r="M20" s="570"/>
      <c r="N20" s="570"/>
      <c r="O20" s="570"/>
      <c r="P20" s="583"/>
      <c r="Q20" s="571"/>
    </row>
    <row r="21" spans="1:17" ht="14.4" customHeight="1" x14ac:dyDescent="0.3">
      <c r="A21" s="566" t="s">
        <v>4320</v>
      </c>
      <c r="B21" s="567" t="s">
        <v>4260</v>
      </c>
      <c r="C21" s="567" t="s">
        <v>4231</v>
      </c>
      <c r="D21" s="567" t="s">
        <v>4238</v>
      </c>
      <c r="E21" s="567" t="s">
        <v>4239</v>
      </c>
      <c r="F21" s="570"/>
      <c r="G21" s="570"/>
      <c r="H21" s="570"/>
      <c r="I21" s="570"/>
      <c r="J21" s="570">
        <v>1</v>
      </c>
      <c r="K21" s="570">
        <v>355</v>
      </c>
      <c r="L21" s="570"/>
      <c r="M21" s="570">
        <v>355</v>
      </c>
      <c r="N21" s="570"/>
      <c r="O21" s="570"/>
      <c r="P21" s="583"/>
      <c r="Q21" s="571"/>
    </row>
    <row r="22" spans="1:17" ht="14.4" customHeight="1" x14ac:dyDescent="0.3">
      <c r="A22" s="566" t="s">
        <v>4320</v>
      </c>
      <c r="B22" s="567" t="s">
        <v>4260</v>
      </c>
      <c r="C22" s="567" t="s">
        <v>4231</v>
      </c>
      <c r="D22" s="567" t="s">
        <v>4248</v>
      </c>
      <c r="E22" s="567" t="s">
        <v>4249</v>
      </c>
      <c r="F22" s="570">
        <v>1</v>
      </c>
      <c r="G22" s="570">
        <v>976</v>
      </c>
      <c r="H22" s="570">
        <v>1</v>
      </c>
      <c r="I22" s="570">
        <v>976</v>
      </c>
      <c r="J22" s="570">
        <v>2</v>
      </c>
      <c r="K22" s="570">
        <v>1956</v>
      </c>
      <c r="L22" s="570">
        <v>2.0040983606557377</v>
      </c>
      <c r="M22" s="570">
        <v>978</v>
      </c>
      <c r="N22" s="570"/>
      <c r="O22" s="570"/>
      <c r="P22" s="583"/>
      <c r="Q22" s="571"/>
    </row>
    <row r="23" spans="1:17" ht="14.4" customHeight="1" x14ac:dyDescent="0.3">
      <c r="A23" s="566" t="s">
        <v>4321</v>
      </c>
      <c r="B23" s="567" t="s">
        <v>4230</v>
      </c>
      <c r="C23" s="567" t="s">
        <v>4231</v>
      </c>
      <c r="D23" s="567" t="s">
        <v>4234</v>
      </c>
      <c r="E23" s="567" t="s">
        <v>4235</v>
      </c>
      <c r="F23" s="570"/>
      <c r="G23" s="570"/>
      <c r="H23" s="570"/>
      <c r="I23" s="570"/>
      <c r="J23" s="570"/>
      <c r="K23" s="570"/>
      <c r="L23" s="570"/>
      <c r="M23" s="570"/>
      <c r="N23" s="570">
        <v>1</v>
      </c>
      <c r="O23" s="570">
        <v>34</v>
      </c>
      <c r="P23" s="583"/>
      <c r="Q23" s="571">
        <v>34</v>
      </c>
    </row>
    <row r="24" spans="1:17" ht="14.4" customHeight="1" x14ac:dyDescent="0.3">
      <c r="A24" s="566" t="s">
        <v>4321</v>
      </c>
      <c r="B24" s="567" t="s">
        <v>4230</v>
      </c>
      <c r="C24" s="567" t="s">
        <v>4231</v>
      </c>
      <c r="D24" s="567" t="s">
        <v>4240</v>
      </c>
      <c r="E24" s="567" t="s">
        <v>4241</v>
      </c>
      <c r="F24" s="570"/>
      <c r="G24" s="570"/>
      <c r="H24" s="570"/>
      <c r="I24" s="570"/>
      <c r="J24" s="570"/>
      <c r="K24" s="570"/>
      <c r="L24" s="570"/>
      <c r="M24" s="570"/>
      <c r="N24" s="570">
        <v>1</v>
      </c>
      <c r="O24" s="570">
        <v>163</v>
      </c>
      <c r="P24" s="583"/>
      <c r="Q24" s="571">
        <v>163</v>
      </c>
    </row>
    <row r="25" spans="1:17" ht="14.4" customHeight="1" x14ac:dyDescent="0.3">
      <c r="A25" s="566" t="s">
        <v>4321</v>
      </c>
      <c r="B25" s="567" t="s">
        <v>4230</v>
      </c>
      <c r="C25" s="567" t="s">
        <v>4231</v>
      </c>
      <c r="D25" s="567" t="s">
        <v>4248</v>
      </c>
      <c r="E25" s="567" t="s">
        <v>4249</v>
      </c>
      <c r="F25" s="570"/>
      <c r="G25" s="570"/>
      <c r="H25" s="570"/>
      <c r="I25" s="570"/>
      <c r="J25" s="570"/>
      <c r="K25" s="570"/>
      <c r="L25" s="570"/>
      <c r="M25" s="570"/>
      <c r="N25" s="570">
        <v>1</v>
      </c>
      <c r="O25" s="570">
        <v>980</v>
      </c>
      <c r="P25" s="583"/>
      <c r="Q25" s="571">
        <v>980</v>
      </c>
    </row>
    <row r="26" spans="1:17" ht="14.4" customHeight="1" x14ac:dyDescent="0.3">
      <c r="A26" s="566" t="s">
        <v>4321</v>
      </c>
      <c r="B26" s="567" t="s">
        <v>4260</v>
      </c>
      <c r="C26" s="567" t="s">
        <v>4231</v>
      </c>
      <c r="D26" s="567" t="s">
        <v>4238</v>
      </c>
      <c r="E26" s="567" t="s">
        <v>4239</v>
      </c>
      <c r="F26" s="570">
        <v>2</v>
      </c>
      <c r="G26" s="570">
        <v>706</v>
      </c>
      <c r="H26" s="570">
        <v>1</v>
      </c>
      <c r="I26" s="570">
        <v>353</v>
      </c>
      <c r="J26" s="570"/>
      <c r="K26" s="570"/>
      <c r="L26" s="570"/>
      <c r="M26" s="570"/>
      <c r="N26" s="570"/>
      <c r="O26" s="570"/>
      <c r="P26" s="583"/>
      <c r="Q26" s="571"/>
    </row>
    <row r="27" spans="1:17" ht="14.4" customHeight="1" x14ac:dyDescent="0.3">
      <c r="A27" s="566" t="s">
        <v>4321</v>
      </c>
      <c r="B27" s="567" t="s">
        <v>4260</v>
      </c>
      <c r="C27" s="567" t="s">
        <v>4231</v>
      </c>
      <c r="D27" s="567" t="s">
        <v>4240</v>
      </c>
      <c r="E27" s="567" t="s">
        <v>4241</v>
      </c>
      <c r="F27" s="570"/>
      <c r="G27" s="570"/>
      <c r="H27" s="570"/>
      <c r="I27" s="570"/>
      <c r="J27" s="570">
        <v>1</v>
      </c>
      <c r="K27" s="570">
        <v>177</v>
      </c>
      <c r="L27" s="570"/>
      <c r="M27" s="570">
        <v>177</v>
      </c>
      <c r="N27" s="570"/>
      <c r="O27" s="570"/>
      <c r="P27" s="583"/>
      <c r="Q27" s="571"/>
    </row>
    <row r="28" spans="1:17" ht="14.4" customHeight="1" x14ac:dyDescent="0.3">
      <c r="A28" s="566" t="s">
        <v>4321</v>
      </c>
      <c r="B28" s="567" t="s">
        <v>4260</v>
      </c>
      <c r="C28" s="567" t="s">
        <v>4231</v>
      </c>
      <c r="D28" s="567" t="s">
        <v>4246</v>
      </c>
      <c r="E28" s="567" t="s">
        <v>4247</v>
      </c>
      <c r="F28" s="570">
        <v>1</v>
      </c>
      <c r="G28" s="570">
        <v>408</v>
      </c>
      <c r="H28" s="570">
        <v>1</v>
      </c>
      <c r="I28" s="570">
        <v>408</v>
      </c>
      <c r="J28" s="570"/>
      <c r="K28" s="570"/>
      <c r="L28" s="570"/>
      <c r="M28" s="570"/>
      <c r="N28" s="570"/>
      <c r="O28" s="570"/>
      <c r="P28" s="583"/>
      <c r="Q28" s="571"/>
    </row>
    <row r="29" spans="1:17" ht="14.4" customHeight="1" x14ac:dyDescent="0.3">
      <c r="A29" s="566" t="s">
        <v>4321</v>
      </c>
      <c r="B29" s="567" t="s">
        <v>4260</v>
      </c>
      <c r="C29" s="567" t="s">
        <v>4231</v>
      </c>
      <c r="D29" s="567" t="s">
        <v>4248</v>
      </c>
      <c r="E29" s="567" t="s">
        <v>4249</v>
      </c>
      <c r="F29" s="570"/>
      <c r="G29" s="570"/>
      <c r="H29" s="570"/>
      <c r="I29" s="570"/>
      <c r="J29" s="570">
        <v>1</v>
      </c>
      <c r="K29" s="570">
        <v>978</v>
      </c>
      <c r="L29" s="570"/>
      <c r="M29" s="570">
        <v>978</v>
      </c>
      <c r="N29" s="570">
        <v>3</v>
      </c>
      <c r="O29" s="570">
        <v>2940</v>
      </c>
      <c r="P29" s="583"/>
      <c r="Q29" s="571">
        <v>980</v>
      </c>
    </row>
    <row r="30" spans="1:17" ht="14.4" customHeight="1" x14ac:dyDescent="0.3">
      <c r="A30" s="566" t="s">
        <v>4321</v>
      </c>
      <c r="B30" s="567" t="s">
        <v>4260</v>
      </c>
      <c r="C30" s="567" t="s">
        <v>4231</v>
      </c>
      <c r="D30" s="567" t="s">
        <v>4252</v>
      </c>
      <c r="E30" s="567" t="s">
        <v>4253</v>
      </c>
      <c r="F30" s="570"/>
      <c r="G30" s="570"/>
      <c r="H30" s="570"/>
      <c r="I30" s="570"/>
      <c r="J30" s="570"/>
      <c r="K30" s="570"/>
      <c r="L30" s="570"/>
      <c r="M30" s="570"/>
      <c r="N30" s="570">
        <v>1</v>
      </c>
      <c r="O30" s="570">
        <v>1906</v>
      </c>
      <c r="P30" s="583"/>
      <c r="Q30" s="571">
        <v>1906</v>
      </c>
    </row>
    <row r="31" spans="1:17" ht="14.4" customHeight="1" x14ac:dyDescent="0.3">
      <c r="A31" s="566" t="s">
        <v>4322</v>
      </c>
      <c r="B31" s="567" t="s">
        <v>4260</v>
      </c>
      <c r="C31" s="567" t="s">
        <v>4231</v>
      </c>
      <c r="D31" s="567" t="s">
        <v>4248</v>
      </c>
      <c r="E31" s="567" t="s">
        <v>4249</v>
      </c>
      <c r="F31" s="570"/>
      <c r="G31" s="570"/>
      <c r="H31" s="570"/>
      <c r="I31" s="570"/>
      <c r="J31" s="570">
        <v>3</v>
      </c>
      <c r="K31" s="570">
        <v>2934</v>
      </c>
      <c r="L31" s="570"/>
      <c r="M31" s="570">
        <v>978</v>
      </c>
      <c r="N31" s="570"/>
      <c r="O31" s="570"/>
      <c r="P31" s="583"/>
      <c r="Q31" s="571"/>
    </row>
    <row r="32" spans="1:17" ht="14.4" customHeight="1" x14ac:dyDescent="0.3">
      <c r="A32" s="566" t="s">
        <v>4323</v>
      </c>
      <c r="B32" s="567" t="s">
        <v>4230</v>
      </c>
      <c r="C32" s="567" t="s">
        <v>4231</v>
      </c>
      <c r="D32" s="567" t="s">
        <v>4248</v>
      </c>
      <c r="E32" s="567" t="s">
        <v>4249</v>
      </c>
      <c r="F32" s="570"/>
      <c r="G32" s="570"/>
      <c r="H32" s="570"/>
      <c r="I32" s="570"/>
      <c r="J32" s="570"/>
      <c r="K32" s="570"/>
      <c r="L32" s="570"/>
      <c r="M32" s="570"/>
      <c r="N32" s="570">
        <v>1</v>
      </c>
      <c r="O32" s="570">
        <v>980</v>
      </c>
      <c r="P32" s="583"/>
      <c r="Q32" s="571">
        <v>980</v>
      </c>
    </row>
    <row r="33" spans="1:17" ht="14.4" customHeight="1" x14ac:dyDescent="0.3">
      <c r="A33" s="566" t="s">
        <v>4323</v>
      </c>
      <c r="B33" s="567" t="s">
        <v>4260</v>
      </c>
      <c r="C33" s="567" t="s">
        <v>4231</v>
      </c>
      <c r="D33" s="567" t="s">
        <v>4248</v>
      </c>
      <c r="E33" s="567" t="s">
        <v>4249</v>
      </c>
      <c r="F33" s="570">
        <v>2</v>
      </c>
      <c r="G33" s="570">
        <v>1952</v>
      </c>
      <c r="H33" s="570">
        <v>1</v>
      </c>
      <c r="I33" s="570">
        <v>976</v>
      </c>
      <c r="J33" s="570">
        <v>1</v>
      </c>
      <c r="K33" s="570">
        <v>978</v>
      </c>
      <c r="L33" s="570">
        <v>0.50102459016393441</v>
      </c>
      <c r="M33" s="570">
        <v>978</v>
      </c>
      <c r="N33" s="570">
        <v>1</v>
      </c>
      <c r="O33" s="570">
        <v>980</v>
      </c>
      <c r="P33" s="583">
        <v>0.50204918032786883</v>
      </c>
      <c r="Q33" s="571">
        <v>980</v>
      </c>
    </row>
    <row r="34" spans="1:17" ht="14.4" customHeight="1" x14ac:dyDescent="0.3">
      <c r="A34" s="566" t="s">
        <v>4324</v>
      </c>
      <c r="B34" s="567" t="s">
        <v>4230</v>
      </c>
      <c r="C34" s="567" t="s">
        <v>4231</v>
      </c>
      <c r="D34" s="567" t="s">
        <v>4234</v>
      </c>
      <c r="E34" s="567" t="s">
        <v>4235</v>
      </c>
      <c r="F34" s="570"/>
      <c r="G34" s="570"/>
      <c r="H34" s="570"/>
      <c r="I34" s="570"/>
      <c r="J34" s="570"/>
      <c r="K34" s="570"/>
      <c r="L34" s="570"/>
      <c r="M34" s="570"/>
      <c r="N34" s="570">
        <v>1</v>
      </c>
      <c r="O34" s="570">
        <v>34</v>
      </c>
      <c r="P34" s="583"/>
      <c r="Q34" s="571">
        <v>34</v>
      </c>
    </row>
    <row r="35" spans="1:17" ht="14.4" customHeight="1" x14ac:dyDescent="0.3">
      <c r="A35" s="566" t="s">
        <v>4324</v>
      </c>
      <c r="B35" s="567" t="s">
        <v>4230</v>
      </c>
      <c r="C35" s="567" t="s">
        <v>4231</v>
      </c>
      <c r="D35" s="567" t="s">
        <v>4248</v>
      </c>
      <c r="E35" s="567" t="s">
        <v>4249</v>
      </c>
      <c r="F35" s="570"/>
      <c r="G35" s="570"/>
      <c r="H35" s="570"/>
      <c r="I35" s="570"/>
      <c r="J35" s="570"/>
      <c r="K35" s="570"/>
      <c r="L35" s="570"/>
      <c r="M35" s="570"/>
      <c r="N35" s="570">
        <v>2</v>
      </c>
      <c r="O35" s="570">
        <v>1960</v>
      </c>
      <c r="P35" s="583"/>
      <c r="Q35" s="571">
        <v>980</v>
      </c>
    </row>
    <row r="36" spans="1:17" ht="14.4" customHeight="1" x14ac:dyDescent="0.3">
      <c r="A36" s="566" t="s">
        <v>4324</v>
      </c>
      <c r="B36" s="567" t="s">
        <v>4260</v>
      </c>
      <c r="C36" s="567" t="s">
        <v>4231</v>
      </c>
      <c r="D36" s="567" t="s">
        <v>4248</v>
      </c>
      <c r="E36" s="567" t="s">
        <v>4249</v>
      </c>
      <c r="F36" s="570">
        <v>2</v>
      </c>
      <c r="G36" s="570">
        <v>1952</v>
      </c>
      <c r="H36" s="570">
        <v>1</v>
      </c>
      <c r="I36" s="570">
        <v>976</v>
      </c>
      <c r="J36" s="570">
        <v>1</v>
      </c>
      <c r="K36" s="570">
        <v>978</v>
      </c>
      <c r="L36" s="570">
        <v>0.50102459016393441</v>
      </c>
      <c r="M36" s="570">
        <v>978</v>
      </c>
      <c r="N36" s="570"/>
      <c r="O36" s="570"/>
      <c r="P36" s="583"/>
      <c r="Q36" s="571"/>
    </row>
    <row r="37" spans="1:17" ht="14.4" customHeight="1" x14ac:dyDescent="0.3">
      <c r="A37" s="566" t="s">
        <v>4324</v>
      </c>
      <c r="B37" s="567" t="s">
        <v>4260</v>
      </c>
      <c r="C37" s="567" t="s">
        <v>4231</v>
      </c>
      <c r="D37" s="567" t="s">
        <v>4252</v>
      </c>
      <c r="E37" s="567" t="s">
        <v>4253</v>
      </c>
      <c r="F37" s="570">
        <v>1</v>
      </c>
      <c r="G37" s="570">
        <v>1902</v>
      </c>
      <c r="H37" s="570">
        <v>1</v>
      </c>
      <c r="I37" s="570">
        <v>1902</v>
      </c>
      <c r="J37" s="570"/>
      <c r="K37" s="570"/>
      <c r="L37" s="570"/>
      <c r="M37" s="570"/>
      <c r="N37" s="570"/>
      <c r="O37" s="570"/>
      <c r="P37" s="583"/>
      <c r="Q37" s="571"/>
    </row>
    <row r="38" spans="1:17" ht="14.4" customHeight="1" x14ac:dyDescent="0.3">
      <c r="A38" s="566" t="s">
        <v>4325</v>
      </c>
      <c r="B38" s="567" t="s">
        <v>4230</v>
      </c>
      <c r="C38" s="567" t="s">
        <v>4231</v>
      </c>
      <c r="D38" s="567" t="s">
        <v>4246</v>
      </c>
      <c r="E38" s="567" t="s">
        <v>4247</v>
      </c>
      <c r="F38" s="570"/>
      <c r="G38" s="570"/>
      <c r="H38" s="570"/>
      <c r="I38" s="570"/>
      <c r="J38" s="570"/>
      <c r="K38" s="570"/>
      <c r="L38" s="570"/>
      <c r="M38" s="570"/>
      <c r="N38" s="570">
        <v>1</v>
      </c>
      <c r="O38" s="570">
        <v>411</v>
      </c>
      <c r="P38" s="583"/>
      <c r="Q38" s="571">
        <v>411</v>
      </c>
    </row>
    <row r="39" spans="1:17" ht="14.4" customHeight="1" x14ac:dyDescent="0.3">
      <c r="A39" s="566" t="s">
        <v>4325</v>
      </c>
      <c r="B39" s="567" t="s">
        <v>4230</v>
      </c>
      <c r="C39" s="567" t="s">
        <v>4231</v>
      </c>
      <c r="D39" s="567" t="s">
        <v>4248</v>
      </c>
      <c r="E39" s="567" t="s">
        <v>4249</v>
      </c>
      <c r="F39" s="570"/>
      <c r="G39" s="570"/>
      <c r="H39" s="570"/>
      <c r="I39" s="570"/>
      <c r="J39" s="570"/>
      <c r="K39" s="570"/>
      <c r="L39" s="570"/>
      <c r="M39" s="570"/>
      <c r="N39" s="570">
        <v>10</v>
      </c>
      <c r="O39" s="570">
        <v>9800</v>
      </c>
      <c r="P39" s="583"/>
      <c r="Q39" s="571">
        <v>980</v>
      </c>
    </row>
    <row r="40" spans="1:17" ht="14.4" customHeight="1" x14ac:dyDescent="0.3">
      <c r="A40" s="566" t="s">
        <v>4325</v>
      </c>
      <c r="B40" s="567" t="s">
        <v>4230</v>
      </c>
      <c r="C40" s="567" t="s">
        <v>4231</v>
      </c>
      <c r="D40" s="567" t="s">
        <v>4252</v>
      </c>
      <c r="E40" s="567" t="s">
        <v>4253</v>
      </c>
      <c r="F40" s="570"/>
      <c r="G40" s="570"/>
      <c r="H40" s="570"/>
      <c r="I40" s="570"/>
      <c r="J40" s="570"/>
      <c r="K40" s="570"/>
      <c r="L40" s="570"/>
      <c r="M40" s="570"/>
      <c r="N40" s="570">
        <v>1</v>
      </c>
      <c r="O40" s="570">
        <v>1906</v>
      </c>
      <c r="P40" s="583"/>
      <c r="Q40" s="571">
        <v>1906</v>
      </c>
    </row>
    <row r="41" spans="1:17" ht="14.4" customHeight="1" x14ac:dyDescent="0.3">
      <c r="A41" s="566" t="s">
        <v>4325</v>
      </c>
      <c r="B41" s="567" t="s">
        <v>4260</v>
      </c>
      <c r="C41" s="567" t="s">
        <v>4231</v>
      </c>
      <c r="D41" s="567" t="s">
        <v>4234</v>
      </c>
      <c r="E41" s="567" t="s">
        <v>4235</v>
      </c>
      <c r="F41" s="570"/>
      <c r="G41" s="570"/>
      <c r="H41" s="570"/>
      <c r="I41" s="570"/>
      <c r="J41" s="570">
        <v>1</v>
      </c>
      <c r="K41" s="570">
        <v>34</v>
      </c>
      <c r="L41" s="570"/>
      <c r="M41" s="570">
        <v>34</v>
      </c>
      <c r="N41" s="570"/>
      <c r="O41" s="570"/>
      <c r="P41" s="583"/>
      <c r="Q41" s="571"/>
    </row>
    <row r="42" spans="1:17" ht="14.4" customHeight="1" x14ac:dyDescent="0.3">
      <c r="A42" s="566" t="s">
        <v>4325</v>
      </c>
      <c r="B42" s="567" t="s">
        <v>4260</v>
      </c>
      <c r="C42" s="567" t="s">
        <v>4231</v>
      </c>
      <c r="D42" s="567" t="s">
        <v>4248</v>
      </c>
      <c r="E42" s="567" t="s">
        <v>4249</v>
      </c>
      <c r="F42" s="570">
        <v>1</v>
      </c>
      <c r="G42" s="570">
        <v>976</v>
      </c>
      <c r="H42" s="570">
        <v>1</v>
      </c>
      <c r="I42" s="570">
        <v>976</v>
      </c>
      <c r="J42" s="570">
        <v>8</v>
      </c>
      <c r="K42" s="570">
        <v>7824</v>
      </c>
      <c r="L42" s="570">
        <v>8.0163934426229506</v>
      </c>
      <c r="M42" s="570">
        <v>978</v>
      </c>
      <c r="N42" s="570">
        <v>3</v>
      </c>
      <c r="O42" s="570">
        <v>2940</v>
      </c>
      <c r="P42" s="583">
        <v>3.012295081967213</v>
      </c>
      <c r="Q42" s="571">
        <v>980</v>
      </c>
    </row>
    <row r="43" spans="1:17" ht="14.4" customHeight="1" x14ac:dyDescent="0.3">
      <c r="A43" s="566" t="s">
        <v>4325</v>
      </c>
      <c r="B43" s="567" t="s">
        <v>4260</v>
      </c>
      <c r="C43" s="567" t="s">
        <v>4231</v>
      </c>
      <c r="D43" s="567" t="s">
        <v>4252</v>
      </c>
      <c r="E43" s="567" t="s">
        <v>4253</v>
      </c>
      <c r="F43" s="570"/>
      <c r="G43" s="570"/>
      <c r="H43" s="570"/>
      <c r="I43" s="570"/>
      <c r="J43" s="570">
        <v>3</v>
      </c>
      <c r="K43" s="570">
        <v>5712</v>
      </c>
      <c r="L43" s="570"/>
      <c r="M43" s="570">
        <v>1904</v>
      </c>
      <c r="N43" s="570"/>
      <c r="O43" s="570"/>
      <c r="P43" s="583"/>
      <c r="Q43" s="571"/>
    </row>
    <row r="44" spans="1:17" ht="14.4" customHeight="1" x14ac:dyDescent="0.3">
      <c r="A44" s="566" t="s">
        <v>4325</v>
      </c>
      <c r="B44" s="567" t="s">
        <v>4260</v>
      </c>
      <c r="C44" s="567" t="s">
        <v>4231</v>
      </c>
      <c r="D44" s="567" t="s">
        <v>4316</v>
      </c>
      <c r="E44" s="567" t="s">
        <v>4317</v>
      </c>
      <c r="F44" s="570"/>
      <c r="G44" s="570"/>
      <c r="H44" s="570"/>
      <c r="I44" s="570"/>
      <c r="J44" s="570"/>
      <c r="K44" s="570"/>
      <c r="L44" s="570"/>
      <c r="M44" s="570"/>
      <c r="N44" s="570">
        <v>1</v>
      </c>
      <c r="O44" s="570">
        <v>232</v>
      </c>
      <c r="P44" s="583"/>
      <c r="Q44" s="571">
        <v>232</v>
      </c>
    </row>
    <row r="45" spans="1:17" ht="14.4" customHeight="1" x14ac:dyDescent="0.3">
      <c r="A45" s="566" t="s">
        <v>4326</v>
      </c>
      <c r="B45" s="567" t="s">
        <v>4230</v>
      </c>
      <c r="C45" s="567" t="s">
        <v>4231</v>
      </c>
      <c r="D45" s="567" t="s">
        <v>4248</v>
      </c>
      <c r="E45" s="567" t="s">
        <v>4249</v>
      </c>
      <c r="F45" s="570"/>
      <c r="G45" s="570"/>
      <c r="H45" s="570"/>
      <c r="I45" s="570"/>
      <c r="J45" s="570"/>
      <c r="K45" s="570"/>
      <c r="L45" s="570"/>
      <c r="M45" s="570"/>
      <c r="N45" s="570">
        <v>1</v>
      </c>
      <c r="O45" s="570">
        <v>980</v>
      </c>
      <c r="P45" s="583"/>
      <c r="Q45" s="571">
        <v>980</v>
      </c>
    </row>
    <row r="46" spans="1:17" ht="14.4" customHeight="1" x14ac:dyDescent="0.3">
      <c r="A46" s="566" t="s">
        <v>4326</v>
      </c>
      <c r="B46" s="567" t="s">
        <v>4260</v>
      </c>
      <c r="C46" s="567" t="s">
        <v>4231</v>
      </c>
      <c r="D46" s="567" t="s">
        <v>4265</v>
      </c>
      <c r="E46" s="567" t="s">
        <v>4266</v>
      </c>
      <c r="F46" s="570"/>
      <c r="G46" s="570"/>
      <c r="H46" s="570"/>
      <c r="I46" s="570"/>
      <c r="J46" s="570">
        <v>1</v>
      </c>
      <c r="K46" s="570">
        <v>75</v>
      </c>
      <c r="L46" s="570"/>
      <c r="M46" s="570">
        <v>75</v>
      </c>
      <c r="N46" s="570"/>
      <c r="O46" s="570"/>
      <c r="P46" s="583"/>
      <c r="Q46" s="571"/>
    </row>
    <row r="47" spans="1:17" ht="14.4" customHeight="1" x14ac:dyDescent="0.3">
      <c r="A47" s="566" t="s">
        <v>4326</v>
      </c>
      <c r="B47" s="567" t="s">
        <v>4260</v>
      </c>
      <c r="C47" s="567" t="s">
        <v>4231</v>
      </c>
      <c r="D47" s="567" t="s">
        <v>4275</v>
      </c>
      <c r="E47" s="567" t="s">
        <v>4276</v>
      </c>
      <c r="F47" s="570"/>
      <c r="G47" s="570"/>
      <c r="H47" s="570"/>
      <c r="I47" s="570"/>
      <c r="J47" s="570"/>
      <c r="K47" s="570"/>
      <c r="L47" s="570"/>
      <c r="M47" s="570"/>
      <c r="N47" s="570">
        <v>1</v>
      </c>
      <c r="O47" s="570">
        <v>327</v>
      </c>
      <c r="P47" s="583"/>
      <c r="Q47" s="571">
        <v>327</v>
      </c>
    </row>
    <row r="48" spans="1:17" ht="14.4" customHeight="1" x14ac:dyDescent="0.3">
      <c r="A48" s="566" t="s">
        <v>4326</v>
      </c>
      <c r="B48" s="567" t="s">
        <v>4260</v>
      </c>
      <c r="C48" s="567" t="s">
        <v>4231</v>
      </c>
      <c r="D48" s="567" t="s">
        <v>4238</v>
      </c>
      <c r="E48" s="567" t="s">
        <v>4239</v>
      </c>
      <c r="F48" s="570">
        <v>1</v>
      </c>
      <c r="G48" s="570">
        <v>353</v>
      </c>
      <c r="H48" s="570">
        <v>1</v>
      </c>
      <c r="I48" s="570">
        <v>353</v>
      </c>
      <c r="J48" s="570"/>
      <c r="K48" s="570"/>
      <c r="L48" s="570"/>
      <c r="M48" s="570"/>
      <c r="N48" s="570"/>
      <c r="O48" s="570"/>
      <c r="P48" s="583"/>
      <c r="Q48" s="571"/>
    </row>
    <row r="49" spans="1:17" ht="14.4" customHeight="1" x14ac:dyDescent="0.3">
      <c r="A49" s="566" t="s">
        <v>4326</v>
      </c>
      <c r="B49" s="567" t="s">
        <v>4260</v>
      </c>
      <c r="C49" s="567" t="s">
        <v>4231</v>
      </c>
      <c r="D49" s="567" t="s">
        <v>4246</v>
      </c>
      <c r="E49" s="567" t="s">
        <v>4247</v>
      </c>
      <c r="F49" s="570"/>
      <c r="G49" s="570"/>
      <c r="H49" s="570"/>
      <c r="I49" s="570"/>
      <c r="J49" s="570">
        <v>1</v>
      </c>
      <c r="K49" s="570">
        <v>410</v>
      </c>
      <c r="L49" s="570"/>
      <c r="M49" s="570">
        <v>410</v>
      </c>
      <c r="N49" s="570"/>
      <c r="O49" s="570"/>
      <c r="P49" s="583"/>
      <c r="Q49" s="571"/>
    </row>
    <row r="50" spans="1:17" ht="14.4" customHeight="1" x14ac:dyDescent="0.3">
      <c r="A50" s="566" t="s">
        <v>4326</v>
      </c>
      <c r="B50" s="567" t="s">
        <v>4260</v>
      </c>
      <c r="C50" s="567" t="s">
        <v>4231</v>
      </c>
      <c r="D50" s="567" t="s">
        <v>4248</v>
      </c>
      <c r="E50" s="567" t="s">
        <v>4249</v>
      </c>
      <c r="F50" s="570">
        <v>1</v>
      </c>
      <c r="G50" s="570">
        <v>976</v>
      </c>
      <c r="H50" s="570">
        <v>1</v>
      </c>
      <c r="I50" s="570">
        <v>976</v>
      </c>
      <c r="J50" s="570">
        <v>3</v>
      </c>
      <c r="K50" s="570">
        <v>2934</v>
      </c>
      <c r="L50" s="570">
        <v>3.0061475409836067</v>
      </c>
      <c r="M50" s="570">
        <v>978</v>
      </c>
      <c r="N50" s="570"/>
      <c r="O50" s="570"/>
      <c r="P50" s="583"/>
      <c r="Q50" s="571"/>
    </row>
    <row r="51" spans="1:17" ht="14.4" customHeight="1" x14ac:dyDescent="0.3">
      <c r="A51" s="566" t="s">
        <v>4326</v>
      </c>
      <c r="B51" s="567" t="s">
        <v>4260</v>
      </c>
      <c r="C51" s="567" t="s">
        <v>4231</v>
      </c>
      <c r="D51" s="567" t="s">
        <v>4295</v>
      </c>
      <c r="E51" s="567" t="s">
        <v>4296</v>
      </c>
      <c r="F51" s="570"/>
      <c r="G51" s="570"/>
      <c r="H51" s="570"/>
      <c r="I51" s="570"/>
      <c r="J51" s="570">
        <v>1</v>
      </c>
      <c r="K51" s="570">
        <v>410</v>
      </c>
      <c r="L51" s="570"/>
      <c r="M51" s="570">
        <v>410</v>
      </c>
      <c r="N51" s="570"/>
      <c r="O51" s="570"/>
      <c r="P51" s="583"/>
      <c r="Q51" s="571"/>
    </row>
    <row r="52" spans="1:17" ht="14.4" customHeight="1" x14ac:dyDescent="0.3">
      <c r="A52" s="566" t="s">
        <v>4327</v>
      </c>
      <c r="B52" s="567" t="s">
        <v>4230</v>
      </c>
      <c r="C52" s="567" t="s">
        <v>4231</v>
      </c>
      <c r="D52" s="567" t="s">
        <v>4248</v>
      </c>
      <c r="E52" s="567" t="s">
        <v>4249</v>
      </c>
      <c r="F52" s="570"/>
      <c r="G52" s="570"/>
      <c r="H52" s="570"/>
      <c r="I52" s="570"/>
      <c r="J52" s="570"/>
      <c r="K52" s="570"/>
      <c r="L52" s="570"/>
      <c r="M52" s="570"/>
      <c r="N52" s="570">
        <v>1</v>
      </c>
      <c r="O52" s="570">
        <v>980</v>
      </c>
      <c r="P52" s="583"/>
      <c r="Q52" s="571">
        <v>980</v>
      </c>
    </row>
    <row r="53" spans="1:17" ht="14.4" customHeight="1" x14ac:dyDescent="0.3">
      <c r="A53" s="566" t="s">
        <v>4327</v>
      </c>
      <c r="B53" s="567" t="s">
        <v>4260</v>
      </c>
      <c r="C53" s="567" t="s">
        <v>4231</v>
      </c>
      <c r="D53" s="567" t="s">
        <v>4248</v>
      </c>
      <c r="E53" s="567" t="s">
        <v>4249</v>
      </c>
      <c r="F53" s="570"/>
      <c r="G53" s="570"/>
      <c r="H53" s="570"/>
      <c r="I53" s="570"/>
      <c r="J53" s="570">
        <v>1</v>
      </c>
      <c r="K53" s="570">
        <v>978</v>
      </c>
      <c r="L53" s="570"/>
      <c r="M53" s="570">
        <v>978</v>
      </c>
      <c r="N53" s="570"/>
      <c r="O53" s="570"/>
      <c r="P53" s="583"/>
      <c r="Q53" s="571"/>
    </row>
    <row r="54" spans="1:17" ht="14.4" customHeight="1" x14ac:dyDescent="0.3">
      <c r="A54" s="566" t="s">
        <v>4328</v>
      </c>
      <c r="B54" s="567" t="s">
        <v>4260</v>
      </c>
      <c r="C54" s="567" t="s">
        <v>4231</v>
      </c>
      <c r="D54" s="567" t="s">
        <v>4248</v>
      </c>
      <c r="E54" s="567" t="s">
        <v>4249</v>
      </c>
      <c r="F54" s="570">
        <v>1</v>
      </c>
      <c r="G54" s="570">
        <v>976</v>
      </c>
      <c r="H54" s="570">
        <v>1</v>
      </c>
      <c r="I54" s="570">
        <v>976</v>
      </c>
      <c r="J54" s="570"/>
      <c r="K54" s="570"/>
      <c r="L54" s="570"/>
      <c r="M54" s="570"/>
      <c r="N54" s="570">
        <v>2</v>
      </c>
      <c r="O54" s="570">
        <v>1960</v>
      </c>
      <c r="P54" s="583">
        <v>2.0081967213114753</v>
      </c>
      <c r="Q54" s="571">
        <v>980</v>
      </c>
    </row>
    <row r="55" spans="1:17" ht="14.4" customHeight="1" x14ac:dyDescent="0.3">
      <c r="A55" s="566" t="s">
        <v>4329</v>
      </c>
      <c r="B55" s="567" t="s">
        <v>4260</v>
      </c>
      <c r="C55" s="567" t="s">
        <v>4231</v>
      </c>
      <c r="D55" s="567" t="s">
        <v>4234</v>
      </c>
      <c r="E55" s="567" t="s">
        <v>4235</v>
      </c>
      <c r="F55" s="570"/>
      <c r="G55" s="570"/>
      <c r="H55" s="570"/>
      <c r="I55" s="570"/>
      <c r="J55" s="570">
        <v>1</v>
      </c>
      <c r="K55" s="570">
        <v>34</v>
      </c>
      <c r="L55" s="570"/>
      <c r="M55" s="570">
        <v>34</v>
      </c>
      <c r="N55" s="570">
        <v>1</v>
      </c>
      <c r="O55" s="570">
        <v>34</v>
      </c>
      <c r="P55" s="583"/>
      <c r="Q55" s="571">
        <v>34</v>
      </c>
    </row>
    <row r="56" spans="1:17" ht="14.4" customHeight="1" x14ac:dyDescent="0.3">
      <c r="A56" s="566" t="s">
        <v>4329</v>
      </c>
      <c r="B56" s="567" t="s">
        <v>4260</v>
      </c>
      <c r="C56" s="567" t="s">
        <v>4231</v>
      </c>
      <c r="D56" s="567" t="s">
        <v>4246</v>
      </c>
      <c r="E56" s="567" t="s">
        <v>4247</v>
      </c>
      <c r="F56" s="570"/>
      <c r="G56" s="570"/>
      <c r="H56" s="570"/>
      <c r="I56" s="570"/>
      <c r="J56" s="570">
        <v>1</v>
      </c>
      <c r="K56" s="570">
        <v>410</v>
      </c>
      <c r="L56" s="570"/>
      <c r="M56" s="570">
        <v>410</v>
      </c>
      <c r="N56" s="570"/>
      <c r="O56" s="570"/>
      <c r="P56" s="583"/>
      <c r="Q56" s="571"/>
    </row>
    <row r="57" spans="1:17" ht="14.4" customHeight="1" x14ac:dyDescent="0.3">
      <c r="A57" s="566" t="s">
        <v>4329</v>
      </c>
      <c r="B57" s="567" t="s">
        <v>4260</v>
      </c>
      <c r="C57" s="567" t="s">
        <v>4231</v>
      </c>
      <c r="D57" s="567" t="s">
        <v>4248</v>
      </c>
      <c r="E57" s="567" t="s">
        <v>4249</v>
      </c>
      <c r="F57" s="570"/>
      <c r="G57" s="570"/>
      <c r="H57" s="570"/>
      <c r="I57" s="570"/>
      <c r="J57" s="570"/>
      <c r="K57" s="570"/>
      <c r="L57" s="570"/>
      <c r="M57" s="570"/>
      <c r="N57" s="570">
        <v>1</v>
      </c>
      <c r="O57" s="570">
        <v>980</v>
      </c>
      <c r="P57" s="583"/>
      <c r="Q57" s="571">
        <v>980</v>
      </c>
    </row>
    <row r="58" spans="1:17" ht="14.4" customHeight="1" x14ac:dyDescent="0.3">
      <c r="A58" s="566" t="s">
        <v>4330</v>
      </c>
      <c r="B58" s="567" t="s">
        <v>4260</v>
      </c>
      <c r="C58" s="567" t="s">
        <v>4231</v>
      </c>
      <c r="D58" s="567" t="s">
        <v>4248</v>
      </c>
      <c r="E58" s="567" t="s">
        <v>4249</v>
      </c>
      <c r="F58" s="570">
        <v>1</v>
      </c>
      <c r="G58" s="570">
        <v>976</v>
      </c>
      <c r="H58" s="570">
        <v>1</v>
      </c>
      <c r="I58" s="570">
        <v>976</v>
      </c>
      <c r="J58" s="570"/>
      <c r="K58" s="570"/>
      <c r="L58" s="570"/>
      <c r="M58" s="570"/>
      <c r="N58" s="570">
        <v>1</v>
      </c>
      <c r="O58" s="570">
        <v>980</v>
      </c>
      <c r="P58" s="583">
        <v>1.0040983606557377</v>
      </c>
      <c r="Q58" s="571">
        <v>980</v>
      </c>
    </row>
    <row r="59" spans="1:17" ht="14.4" customHeight="1" x14ac:dyDescent="0.3">
      <c r="A59" s="566" t="s">
        <v>4331</v>
      </c>
      <c r="B59" s="567" t="s">
        <v>4260</v>
      </c>
      <c r="C59" s="567" t="s">
        <v>4231</v>
      </c>
      <c r="D59" s="567" t="s">
        <v>4248</v>
      </c>
      <c r="E59" s="567" t="s">
        <v>4249</v>
      </c>
      <c r="F59" s="570">
        <v>1</v>
      </c>
      <c r="G59" s="570">
        <v>976</v>
      </c>
      <c r="H59" s="570">
        <v>1</v>
      </c>
      <c r="I59" s="570">
        <v>976</v>
      </c>
      <c r="J59" s="570"/>
      <c r="K59" s="570"/>
      <c r="L59" s="570"/>
      <c r="M59" s="570"/>
      <c r="N59" s="570"/>
      <c r="O59" s="570"/>
      <c r="P59" s="583"/>
      <c r="Q59" s="571"/>
    </row>
    <row r="60" spans="1:17" ht="14.4" customHeight="1" x14ac:dyDescent="0.3">
      <c r="A60" s="566" t="s">
        <v>4332</v>
      </c>
      <c r="B60" s="567" t="s">
        <v>4260</v>
      </c>
      <c r="C60" s="567" t="s">
        <v>4231</v>
      </c>
      <c r="D60" s="567" t="s">
        <v>4248</v>
      </c>
      <c r="E60" s="567" t="s">
        <v>4249</v>
      </c>
      <c r="F60" s="570">
        <v>1</v>
      </c>
      <c r="G60" s="570">
        <v>976</v>
      </c>
      <c r="H60" s="570">
        <v>1</v>
      </c>
      <c r="I60" s="570">
        <v>976</v>
      </c>
      <c r="J60" s="570">
        <v>1</v>
      </c>
      <c r="K60" s="570">
        <v>978</v>
      </c>
      <c r="L60" s="570">
        <v>1.0020491803278688</v>
      </c>
      <c r="M60" s="570">
        <v>978</v>
      </c>
      <c r="N60" s="570"/>
      <c r="O60" s="570"/>
      <c r="P60" s="583"/>
      <c r="Q60" s="571"/>
    </row>
    <row r="61" spans="1:17" ht="14.4" customHeight="1" x14ac:dyDescent="0.3">
      <c r="A61" s="566" t="s">
        <v>4333</v>
      </c>
      <c r="B61" s="567" t="s">
        <v>4230</v>
      </c>
      <c r="C61" s="567" t="s">
        <v>4231</v>
      </c>
      <c r="D61" s="567" t="s">
        <v>4248</v>
      </c>
      <c r="E61" s="567" t="s">
        <v>4249</v>
      </c>
      <c r="F61" s="570"/>
      <c r="G61" s="570"/>
      <c r="H61" s="570"/>
      <c r="I61" s="570"/>
      <c r="J61" s="570"/>
      <c r="K61" s="570"/>
      <c r="L61" s="570"/>
      <c r="M61" s="570"/>
      <c r="N61" s="570">
        <v>1</v>
      </c>
      <c r="O61" s="570">
        <v>980</v>
      </c>
      <c r="P61" s="583"/>
      <c r="Q61" s="571">
        <v>980</v>
      </c>
    </row>
    <row r="62" spans="1:17" ht="14.4" customHeight="1" x14ac:dyDescent="0.3">
      <c r="A62" s="566" t="s">
        <v>4333</v>
      </c>
      <c r="B62" s="567" t="s">
        <v>4260</v>
      </c>
      <c r="C62" s="567" t="s">
        <v>4231</v>
      </c>
      <c r="D62" s="567" t="s">
        <v>4248</v>
      </c>
      <c r="E62" s="567" t="s">
        <v>4249</v>
      </c>
      <c r="F62" s="570">
        <v>1</v>
      </c>
      <c r="G62" s="570">
        <v>976</v>
      </c>
      <c r="H62" s="570">
        <v>1</v>
      </c>
      <c r="I62" s="570">
        <v>976</v>
      </c>
      <c r="J62" s="570">
        <v>1</v>
      </c>
      <c r="K62" s="570">
        <v>978</v>
      </c>
      <c r="L62" s="570">
        <v>1.0020491803278688</v>
      </c>
      <c r="M62" s="570">
        <v>978</v>
      </c>
      <c r="N62" s="570">
        <v>2</v>
      </c>
      <c r="O62" s="570">
        <v>1960</v>
      </c>
      <c r="P62" s="583">
        <v>2.0081967213114753</v>
      </c>
      <c r="Q62" s="571">
        <v>980</v>
      </c>
    </row>
    <row r="63" spans="1:17" ht="14.4" customHeight="1" x14ac:dyDescent="0.3">
      <c r="A63" s="566" t="s">
        <v>4334</v>
      </c>
      <c r="B63" s="567" t="s">
        <v>4230</v>
      </c>
      <c r="C63" s="567" t="s">
        <v>4231</v>
      </c>
      <c r="D63" s="567" t="s">
        <v>4234</v>
      </c>
      <c r="E63" s="567" t="s">
        <v>4235</v>
      </c>
      <c r="F63" s="570"/>
      <c r="G63" s="570"/>
      <c r="H63" s="570"/>
      <c r="I63" s="570"/>
      <c r="J63" s="570"/>
      <c r="K63" s="570"/>
      <c r="L63" s="570"/>
      <c r="M63" s="570"/>
      <c r="N63" s="570">
        <v>1</v>
      </c>
      <c r="O63" s="570">
        <v>34</v>
      </c>
      <c r="P63" s="583"/>
      <c r="Q63" s="571">
        <v>34</v>
      </c>
    </row>
    <row r="64" spans="1:17" ht="14.4" customHeight="1" x14ac:dyDescent="0.3">
      <c r="A64" s="566" t="s">
        <v>4334</v>
      </c>
      <c r="B64" s="567" t="s">
        <v>4260</v>
      </c>
      <c r="C64" s="567" t="s">
        <v>4231</v>
      </c>
      <c r="D64" s="567" t="s">
        <v>4248</v>
      </c>
      <c r="E64" s="567" t="s">
        <v>4249</v>
      </c>
      <c r="F64" s="570">
        <v>1</v>
      </c>
      <c r="G64" s="570">
        <v>976</v>
      </c>
      <c r="H64" s="570">
        <v>1</v>
      </c>
      <c r="I64" s="570">
        <v>976</v>
      </c>
      <c r="J64" s="570"/>
      <c r="K64" s="570"/>
      <c r="L64" s="570"/>
      <c r="M64" s="570"/>
      <c r="N64" s="570"/>
      <c r="O64" s="570"/>
      <c r="P64" s="583"/>
      <c r="Q64" s="571"/>
    </row>
    <row r="65" spans="1:17" ht="14.4" customHeight="1" x14ac:dyDescent="0.3">
      <c r="A65" s="566" t="s">
        <v>522</v>
      </c>
      <c r="B65" s="567" t="s">
        <v>4230</v>
      </c>
      <c r="C65" s="567" t="s">
        <v>4231</v>
      </c>
      <c r="D65" s="567" t="s">
        <v>4236</v>
      </c>
      <c r="E65" s="567" t="s">
        <v>4237</v>
      </c>
      <c r="F65" s="570"/>
      <c r="G65" s="570"/>
      <c r="H65" s="570"/>
      <c r="I65" s="570"/>
      <c r="J65" s="570"/>
      <c r="K65" s="570"/>
      <c r="L65" s="570"/>
      <c r="M65" s="570"/>
      <c r="N65" s="570">
        <v>2</v>
      </c>
      <c r="O65" s="570">
        <v>1290</v>
      </c>
      <c r="P65" s="583"/>
      <c r="Q65" s="571">
        <v>645</v>
      </c>
    </row>
    <row r="66" spans="1:17" ht="14.4" customHeight="1" x14ac:dyDescent="0.3">
      <c r="A66" s="566" t="s">
        <v>522</v>
      </c>
      <c r="B66" s="567" t="s">
        <v>4230</v>
      </c>
      <c r="C66" s="567" t="s">
        <v>4231</v>
      </c>
      <c r="D66" s="567" t="s">
        <v>4238</v>
      </c>
      <c r="E66" s="567" t="s">
        <v>4239</v>
      </c>
      <c r="F66" s="570"/>
      <c r="G66" s="570"/>
      <c r="H66" s="570"/>
      <c r="I66" s="570"/>
      <c r="J66" s="570"/>
      <c r="K66" s="570"/>
      <c r="L66" s="570"/>
      <c r="M66" s="570"/>
      <c r="N66" s="570">
        <v>1</v>
      </c>
      <c r="O66" s="570">
        <v>327</v>
      </c>
      <c r="P66" s="583"/>
      <c r="Q66" s="571">
        <v>327</v>
      </c>
    </row>
    <row r="67" spans="1:17" ht="14.4" customHeight="1" x14ac:dyDescent="0.3">
      <c r="A67" s="566" t="s">
        <v>522</v>
      </c>
      <c r="B67" s="567" t="s">
        <v>4230</v>
      </c>
      <c r="C67" s="567" t="s">
        <v>4231</v>
      </c>
      <c r="D67" s="567" t="s">
        <v>4335</v>
      </c>
      <c r="E67" s="567" t="s">
        <v>4336</v>
      </c>
      <c r="F67" s="570"/>
      <c r="G67" s="570"/>
      <c r="H67" s="570"/>
      <c r="I67" s="570"/>
      <c r="J67" s="570"/>
      <c r="K67" s="570"/>
      <c r="L67" s="570"/>
      <c r="M67" s="570"/>
      <c r="N67" s="570">
        <v>40</v>
      </c>
      <c r="O67" s="570">
        <v>354960</v>
      </c>
      <c r="P67" s="583"/>
      <c r="Q67" s="571">
        <v>8874</v>
      </c>
    </row>
    <row r="68" spans="1:17" ht="14.4" customHeight="1" x14ac:dyDescent="0.3">
      <c r="A68" s="566" t="s">
        <v>522</v>
      </c>
      <c r="B68" s="567" t="s">
        <v>4230</v>
      </c>
      <c r="C68" s="567" t="s">
        <v>4231</v>
      </c>
      <c r="D68" s="567" t="s">
        <v>4337</v>
      </c>
      <c r="E68" s="567" t="s">
        <v>4338</v>
      </c>
      <c r="F68" s="570"/>
      <c r="G68" s="570"/>
      <c r="H68" s="570"/>
      <c r="I68" s="570"/>
      <c r="J68" s="570"/>
      <c r="K68" s="570"/>
      <c r="L68" s="570"/>
      <c r="M68" s="570"/>
      <c r="N68" s="570">
        <v>1070</v>
      </c>
      <c r="O68" s="570">
        <v>775750</v>
      </c>
      <c r="P68" s="583"/>
      <c r="Q68" s="571">
        <v>725</v>
      </c>
    </row>
    <row r="69" spans="1:17" ht="14.4" customHeight="1" x14ac:dyDescent="0.3">
      <c r="A69" s="566" t="s">
        <v>522</v>
      </c>
      <c r="B69" s="567" t="s">
        <v>4230</v>
      </c>
      <c r="C69" s="567" t="s">
        <v>4231</v>
      </c>
      <c r="D69" s="567" t="s">
        <v>4246</v>
      </c>
      <c r="E69" s="567" t="s">
        <v>4247</v>
      </c>
      <c r="F69" s="570"/>
      <c r="G69" s="570"/>
      <c r="H69" s="570"/>
      <c r="I69" s="570"/>
      <c r="J69" s="570"/>
      <c r="K69" s="570"/>
      <c r="L69" s="570"/>
      <c r="M69" s="570"/>
      <c r="N69" s="570">
        <v>31</v>
      </c>
      <c r="O69" s="570">
        <v>12741</v>
      </c>
      <c r="P69" s="583"/>
      <c r="Q69" s="571">
        <v>411</v>
      </c>
    </row>
    <row r="70" spans="1:17" ht="14.4" customHeight="1" x14ac:dyDescent="0.3">
      <c r="A70" s="566" t="s">
        <v>522</v>
      </c>
      <c r="B70" s="567" t="s">
        <v>4230</v>
      </c>
      <c r="C70" s="567" t="s">
        <v>4231</v>
      </c>
      <c r="D70" s="567" t="s">
        <v>4248</v>
      </c>
      <c r="E70" s="567" t="s">
        <v>4249</v>
      </c>
      <c r="F70" s="570"/>
      <c r="G70" s="570"/>
      <c r="H70" s="570"/>
      <c r="I70" s="570"/>
      <c r="J70" s="570"/>
      <c r="K70" s="570"/>
      <c r="L70" s="570"/>
      <c r="M70" s="570"/>
      <c r="N70" s="570">
        <v>329</v>
      </c>
      <c r="O70" s="570">
        <v>322420</v>
      </c>
      <c r="P70" s="583"/>
      <c r="Q70" s="571">
        <v>980</v>
      </c>
    </row>
    <row r="71" spans="1:17" ht="14.4" customHeight="1" x14ac:dyDescent="0.3">
      <c r="A71" s="566" t="s">
        <v>522</v>
      </c>
      <c r="B71" s="567" t="s">
        <v>4230</v>
      </c>
      <c r="C71" s="567" t="s">
        <v>4231</v>
      </c>
      <c r="D71" s="567" t="s">
        <v>4252</v>
      </c>
      <c r="E71" s="567" t="s">
        <v>4253</v>
      </c>
      <c r="F71" s="570"/>
      <c r="G71" s="570"/>
      <c r="H71" s="570"/>
      <c r="I71" s="570"/>
      <c r="J71" s="570"/>
      <c r="K71" s="570"/>
      <c r="L71" s="570"/>
      <c r="M71" s="570"/>
      <c r="N71" s="570">
        <v>37</v>
      </c>
      <c r="O71" s="570">
        <v>70522</v>
      </c>
      <c r="P71" s="583"/>
      <c r="Q71" s="571">
        <v>1906</v>
      </c>
    </row>
    <row r="72" spans="1:17" ht="14.4" customHeight="1" x14ac:dyDescent="0.3">
      <c r="A72" s="566" t="s">
        <v>522</v>
      </c>
      <c r="B72" s="567" t="s">
        <v>4230</v>
      </c>
      <c r="C72" s="567" t="s">
        <v>4231</v>
      </c>
      <c r="D72" s="567" t="s">
        <v>4254</v>
      </c>
      <c r="E72" s="567" t="s">
        <v>4255</v>
      </c>
      <c r="F72" s="570"/>
      <c r="G72" s="570"/>
      <c r="H72" s="570"/>
      <c r="I72" s="570"/>
      <c r="J72" s="570"/>
      <c r="K72" s="570"/>
      <c r="L72" s="570"/>
      <c r="M72" s="570"/>
      <c r="N72" s="570">
        <v>1</v>
      </c>
      <c r="O72" s="570">
        <v>2077</v>
      </c>
      <c r="P72" s="583"/>
      <c r="Q72" s="571">
        <v>2077</v>
      </c>
    </row>
    <row r="73" spans="1:17" ht="14.4" customHeight="1" x14ac:dyDescent="0.3">
      <c r="A73" s="566" t="s">
        <v>522</v>
      </c>
      <c r="B73" s="567" t="s">
        <v>4230</v>
      </c>
      <c r="C73" s="567" t="s">
        <v>4231</v>
      </c>
      <c r="D73" s="567" t="s">
        <v>4339</v>
      </c>
      <c r="E73" s="567" t="s">
        <v>4340</v>
      </c>
      <c r="F73" s="570"/>
      <c r="G73" s="570"/>
      <c r="H73" s="570"/>
      <c r="I73" s="570"/>
      <c r="J73" s="570"/>
      <c r="K73" s="570"/>
      <c r="L73" s="570"/>
      <c r="M73" s="570"/>
      <c r="N73" s="570">
        <v>10</v>
      </c>
      <c r="O73" s="570">
        <v>3020</v>
      </c>
      <c r="P73" s="583"/>
      <c r="Q73" s="571">
        <v>302</v>
      </c>
    </row>
    <row r="74" spans="1:17" ht="14.4" customHeight="1" x14ac:dyDescent="0.3">
      <c r="A74" s="566" t="s">
        <v>522</v>
      </c>
      <c r="B74" s="567" t="s">
        <v>4230</v>
      </c>
      <c r="C74" s="567" t="s">
        <v>4231</v>
      </c>
      <c r="D74" s="567" t="s">
        <v>4341</v>
      </c>
      <c r="E74" s="567" t="s">
        <v>4342</v>
      </c>
      <c r="F74" s="570"/>
      <c r="G74" s="570"/>
      <c r="H74" s="570"/>
      <c r="I74" s="570"/>
      <c r="J74" s="570">
        <v>1</v>
      </c>
      <c r="K74" s="570">
        <v>5065</v>
      </c>
      <c r="L74" s="570"/>
      <c r="M74" s="570">
        <v>5065</v>
      </c>
      <c r="N74" s="570"/>
      <c r="O74" s="570"/>
      <c r="P74" s="583"/>
      <c r="Q74" s="571"/>
    </row>
    <row r="75" spans="1:17" ht="14.4" customHeight="1" x14ac:dyDescent="0.3">
      <c r="A75" s="566" t="s">
        <v>522</v>
      </c>
      <c r="B75" s="567" t="s">
        <v>4230</v>
      </c>
      <c r="C75" s="567" t="s">
        <v>4231</v>
      </c>
      <c r="D75" s="567" t="s">
        <v>4343</v>
      </c>
      <c r="E75" s="567" t="s">
        <v>4344</v>
      </c>
      <c r="F75" s="570"/>
      <c r="G75" s="570"/>
      <c r="H75" s="570"/>
      <c r="I75" s="570"/>
      <c r="J75" s="570">
        <v>1</v>
      </c>
      <c r="K75" s="570">
        <v>7103</v>
      </c>
      <c r="L75" s="570"/>
      <c r="M75" s="570">
        <v>7103</v>
      </c>
      <c r="N75" s="570"/>
      <c r="O75" s="570"/>
      <c r="P75" s="583"/>
      <c r="Q75" s="571"/>
    </row>
    <row r="76" spans="1:17" ht="14.4" customHeight="1" x14ac:dyDescent="0.3">
      <c r="A76" s="566" t="s">
        <v>522</v>
      </c>
      <c r="B76" s="567" t="s">
        <v>4260</v>
      </c>
      <c r="C76" s="567" t="s">
        <v>4231</v>
      </c>
      <c r="D76" s="567" t="s">
        <v>4234</v>
      </c>
      <c r="E76" s="567" t="s">
        <v>4235</v>
      </c>
      <c r="F76" s="570">
        <v>1</v>
      </c>
      <c r="G76" s="570">
        <v>34</v>
      </c>
      <c r="H76" s="570">
        <v>1</v>
      </c>
      <c r="I76" s="570">
        <v>34</v>
      </c>
      <c r="J76" s="570">
        <v>2</v>
      </c>
      <c r="K76" s="570">
        <v>68</v>
      </c>
      <c r="L76" s="570">
        <v>2</v>
      </c>
      <c r="M76" s="570">
        <v>34</v>
      </c>
      <c r="N76" s="570"/>
      <c r="O76" s="570"/>
      <c r="P76" s="583"/>
      <c r="Q76" s="571"/>
    </row>
    <row r="77" spans="1:17" ht="14.4" customHeight="1" x14ac:dyDescent="0.3">
      <c r="A77" s="566" t="s">
        <v>522</v>
      </c>
      <c r="B77" s="567" t="s">
        <v>4260</v>
      </c>
      <c r="C77" s="567" t="s">
        <v>4231</v>
      </c>
      <c r="D77" s="567" t="s">
        <v>4246</v>
      </c>
      <c r="E77" s="567" t="s">
        <v>4247</v>
      </c>
      <c r="F77" s="570">
        <v>47</v>
      </c>
      <c r="G77" s="570">
        <v>19176</v>
      </c>
      <c r="H77" s="570">
        <v>1</v>
      </c>
      <c r="I77" s="570">
        <v>408</v>
      </c>
      <c r="J77" s="570">
        <v>38</v>
      </c>
      <c r="K77" s="570">
        <v>15580</v>
      </c>
      <c r="L77" s="570">
        <v>0.81247392574050892</v>
      </c>
      <c r="M77" s="570">
        <v>410</v>
      </c>
      <c r="N77" s="570">
        <v>11</v>
      </c>
      <c r="O77" s="570">
        <v>4521</v>
      </c>
      <c r="P77" s="583">
        <v>0.23576345431789736</v>
      </c>
      <c r="Q77" s="571">
        <v>411</v>
      </c>
    </row>
    <row r="78" spans="1:17" ht="14.4" customHeight="1" x14ac:dyDescent="0.3">
      <c r="A78" s="566" t="s">
        <v>522</v>
      </c>
      <c r="B78" s="567" t="s">
        <v>4260</v>
      </c>
      <c r="C78" s="567" t="s">
        <v>4231</v>
      </c>
      <c r="D78" s="567" t="s">
        <v>4248</v>
      </c>
      <c r="E78" s="567" t="s">
        <v>4249</v>
      </c>
      <c r="F78" s="570">
        <v>463</v>
      </c>
      <c r="G78" s="570">
        <v>451888</v>
      </c>
      <c r="H78" s="570">
        <v>1</v>
      </c>
      <c r="I78" s="570">
        <v>976</v>
      </c>
      <c r="J78" s="570">
        <v>491</v>
      </c>
      <c r="K78" s="570">
        <v>480198</v>
      </c>
      <c r="L78" s="570">
        <v>1.0626482668271784</v>
      </c>
      <c r="M78" s="570">
        <v>978</v>
      </c>
      <c r="N78" s="570">
        <v>130</v>
      </c>
      <c r="O78" s="570">
        <v>127400</v>
      </c>
      <c r="P78" s="583">
        <v>0.28192826541089827</v>
      </c>
      <c r="Q78" s="571">
        <v>980</v>
      </c>
    </row>
    <row r="79" spans="1:17" ht="14.4" customHeight="1" x14ac:dyDescent="0.3">
      <c r="A79" s="566" t="s">
        <v>522</v>
      </c>
      <c r="B79" s="567" t="s">
        <v>4260</v>
      </c>
      <c r="C79" s="567" t="s">
        <v>4231</v>
      </c>
      <c r="D79" s="567" t="s">
        <v>4252</v>
      </c>
      <c r="E79" s="567" t="s">
        <v>4253</v>
      </c>
      <c r="F79" s="570">
        <v>62</v>
      </c>
      <c r="G79" s="570">
        <v>117924</v>
      </c>
      <c r="H79" s="570">
        <v>1</v>
      </c>
      <c r="I79" s="570">
        <v>1902</v>
      </c>
      <c r="J79" s="570">
        <v>52</v>
      </c>
      <c r="K79" s="570">
        <v>99008</v>
      </c>
      <c r="L79" s="570">
        <v>0.83959160137037414</v>
      </c>
      <c r="M79" s="570">
        <v>1904</v>
      </c>
      <c r="N79" s="570">
        <v>8</v>
      </c>
      <c r="O79" s="570">
        <v>15248</v>
      </c>
      <c r="P79" s="583">
        <v>0.12930361928021439</v>
      </c>
      <c r="Q79" s="571">
        <v>1906</v>
      </c>
    </row>
    <row r="80" spans="1:17" ht="14.4" customHeight="1" x14ac:dyDescent="0.3">
      <c r="A80" s="566" t="s">
        <v>522</v>
      </c>
      <c r="B80" s="567" t="s">
        <v>4260</v>
      </c>
      <c r="C80" s="567" t="s">
        <v>4231</v>
      </c>
      <c r="D80" s="567" t="s">
        <v>4254</v>
      </c>
      <c r="E80" s="567" t="s">
        <v>4255</v>
      </c>
      <c r="F80" s="570">
        <v>2</v>
      </c>
      <c r="G80" s="570">
        <v>4142</v>
      </c>
      <c r="H80" s="570">
        <v>1</v>
      </c>
      <c r="I80" s="570">
        <v>2071</v>
      </c>
      <c r="J80" s="570">
        <v>1</v>
      </c>
      <c r="K80" s="570">
        <v>2073</v>
      </c>
      <c r="L80" s="570">
        <v>0.50048285852245289</v>
      </c>
      <c r="M80" s="570">
        <v>2073</v>
      </c>
      <c r="N80" s="570"/>
      <c r="O80" s="570"/>
      <c r="P80" s="583"/>
      <c r="Q80" s="571"/>
    </row>
    <row r="81" spans="1:17" ht="14.4" customHeight="1" x14ac:dyDescent="0.3">
      <c r="A81" s="566" t="s">
        <v>522</v>
      </c>
      <c r="B81" s="567" t="s">
        <v>4345</v>
      </c>
      <c r="C81" s="567" t="s">
        <v>4231</v>
      </c>
      <c r="D81" s="567" t="s">
        <v>4346</v>
      </c>
      <c r="E81" s="567" t="s">
        <v>4347</v>
      </c>
      <c r="F81" s="570"/>
      <c r="G81" s="570"/>
      <c r="H81" s="570"/>
      <c r="I81" s="570"/>
      <c r="J81" s="570">
        <v>1</v>
      </c>
      <c r="K81" s="570">
        <v>2949</v>
      </c>
      <c r="L81" s="570"/>
      <c r="M81" s="570">
        <v>2949</v>
      </c>
      <c r="N81" s="570">
        <v>1</v>
      </c>
      <c r="O81" s="570">
        <v>2961</v>
      </c>
      <c r="P81" s="583"/>
      <c r="Q81" s="571">
        <v>2961</v>
      </c>
    </row>
    <row r="82" spans="1:17" ht="14.4" customHeight="1" x14ac:dyDescent="0.3">
      <c r="A82" s="566" t="s">
        <v>522</v>
      </c>
      <c r="B82" s="567" t="s">
        <v>4345</v>
      </c>
      <c r="C82" s="567" t="s">
        <v>4231</v>
      </c>
      <c r="D82" s="567" t="s">
        <v>4348</v>
      </c>
      <c r="E82" s="567" t="s">
        <v>4349</v>
      </c>
      <c r="F82" s="570"/>
      <c r="G82" s="570"/>
      <c r="H82" s="570"/>
      <c r="I82" s="570"/>
      <c r="J82" s="570"/>
      <c r="K82" s="570"/>
      <c r="L82" s="570"/>
      <c r="M82" s="570"/>
      <c r="N82" s="570">
        <v>1</v>
      </c>
      <c r="O82" s="570">
        <v>2430</v>
      </c>
      <c r="P82" s="583"/>
      <c r="Q82" s="571">
        <v>2430</v>
      </c>
    </row>
    <row r="83" spans="1:17" ht="14.4" customHeight="1" x14ac:dyDescent="0.3">
      <c r="A83" s="566" t="s">
        <v>522</v>
      </c>
      <c r="B83" s="567" t="s">
        <v>4345</v>
      </c>
      <c r="C83" s="567" t="s">
        <v>4231</v>
      </c>
      <c r="D83" s="567" t="s">
        <v>4350</v>
      </c>
      <c r="E83" s="567" t="s">
        <v>4351</v>
      </c>
      <c r="F83" s="570"/>
      <c r="G83" s="570"/>
      <c r="H83" s="570"/>
      <c r="I83" s="570"/>
      <c r="J83" s="570"/>
      <c r="K83" s="570"/>
      <c r="L83" s="570"/>
      <c r="M83" s="570"/>
      <c r="N83" s="570">
        <v>1</v>
      </c>
      <c r="O83" s="570">
        <v>2678</v>
      </c>
      <c r="P83" s="583"/>
      <c r="Q83" s="571">
        <v>2678</v>
      </c>
    </row>
    <row r="84" spans="1:17" ht="14.4" customHeight="1" x14ac:dyDescent="0.3">
      <c r="A84" s="566" t="s">
        <v>522</v>
      </c>
      <c r="B84" s="567" t="s">
        <v>4345</v>
      </c>
      <c r="C84" s="567" t="s">
        <v>4231</v>
      </c>
      <c r="D84" s="567" t="s">
        <v>4352</v>
      </c>
      <c r="E84" s="567" t="s">
        <v>4353</v>
      </c>
      <c r="F84" s="570"/>
      <c r="G84" s="570"/>
      <c r="H84" s="570"/>
      <c r="I84" s="570"/>
      <c r="J84" s="570">
        <v>1</v>
      </c>
      <c r="K84" s="570">
        <v>1885</v>
      </c>
      <c r="L84" s="570"/>
      <c r="M84" s="570">
        <v>1885</v>
      </c>
      <c r="N84" s="570"/>
      <c r="O84" s="570"/>
      <c r="P84" s="583"/>
      <c r="Q84" s="571"/>
    </row>
    <row r="85" spans="1:17" ht="14.4" customHeight="1" x14ac:dyDescent="0.3">
      <c r="A85" s="566" t="s">
        <v>522</v>
      </c>
      <c r="B85" s="567" t="s">
        <v>4345</v>
      </c>
      <c r="C85" s="567" t="s">
        <v>4231</v>
      </c>
      <c r="D85" s="567" t="s">
        <v>4354</v>
      </c>
      <c r="E85" s="567" t="s">
        <v>4355</v>
      </c>
      <c r="F85" s="570"/>
      <c r="G85" s="570"/>
      <c r="H85" s="570"/>
      <c r="I85" s="570"/>
      <c r="J85" s="570"/>
      <c r="K85" s="570"/>
      <c r="L85" s="570"/>
      <c r="M85" s="570"/>
      <c r="N85" s="570">
        <v>1</v>
      </c>
      <c r="O85" s="570">
        <v>15368</v>
      </c>
      <c r="P85" s="583"/>
      <c r="Q85" s="571">
        <v>15368</v>
      </c>
    </row>
    <row r="86" spans="1:17" ht="14.4" customHeight="1" x14ac:dyDescent="0.3">
      <c r="A86" s="566" t="s">
        <v>522</v>
      </c>
      <c r="B86" s="567" t="s">
        <v>4345</v>
      </c>
      <c r="C86" s="567" t="s">
        <v>4231</v>
      </c>
      <c r="D86" s="567" t="s">
        <v>4356</v>
      </c>
      <c r="E86" s="567" t="s">
        <v>4357</v>
      </c>
      <c r="F86" s="570"/>
      <c r="G86" s="570"/>
      <c r="H86" s="570"/>
      <c r="I86" s="570"/>
      <c r="J86" s="570">
        <v>1</v>
      </c>
      <c r="K86" s="570">
        <v>9000</v>
      </c>
      <c r="L86" s="570"/>
      <c r="M86" s="570">
        <v>9000</v>
      </c>
      <c r="N86" s="570"/>
      <c r="O86" s="570"/>
      <c r="P86" s="583"/>
      <c r="Q86" s="571"/>
    </row>
    <row r="87" spans="1:17" ht="14.4" customHeight="1" x14ac:dyDescent="0.3">
      <c r="A87" s="566" t="s">
        <v>522</v>
      </c>
      <c r="B87" s="567" t="s">
        <v>4345</v>
      </c>
      <c r="C87" s="567" t="s">
        <v>4231</v>
      </c>
      <c r="D87" s="567" t="s">
        <v>4358</v>
      </c>
      <c r="E87" s="567" t="s">
        <v>4359</v>
      </c>
      <c r="F87" s="570"/>
      <c r="G87" s="570"/>
      <c r="H87" s="570"/>
      <c r="I87" s="570"/>
      <c r="J87" s="570">
        <v>1</v>
      </c>
      <c r="K87" s="570">
        <v>8929</v>
      </c>
      <c r="L87" s="570"/>
      <c r="M87" s="570">
        <v>8929</v>
      </c>
      <c r="N87" s="570"/>
      <c r="O87" s="570"/>
      <c r="P87" s="583"/>
      <c r="Q87" s="571"/>
    </row>
    <row r="88" spans="1:17" ht="14.4" customHeight="1" x14ac:dyDescent="0.3">
      <c r="A88" s="566" t="s">
        <v>522</v>
      </c>
      <c r="B88" s="567" t="s">
        <v>4345</v>
      </c>
      <c r="C88" s="567" t="s">
        <v>4231</v>
      </c>
      <c r="D88" s="567" t="s">
        <v>4360</v>
      </c>
      <c r="E88" s="567" t="s">
        <v>4361</v>
      </c>
      <c r="F88" s="570"/>
      <c r="G88" s="570"/>
      <c r="H88" s="570"/>
      <c r="I88" s="570"/>
      <c r="J88" s="570">
        <v>2</v>
      </c>
      <c r="K88" s="570">
        <v>12116</v>
      </c>
      <c r="L88" s="570"/>
      <c r="M88" s="570">
        <v>6058</v>
      </c>
      <c r="N88" s="570"/>
      <c r="O88" s="570"/>
      <c r="P88" s="583"/>
      <c r="Q88" s="571"/>
    </row>
    <row r="89" spans="1:17" ht="14.4" customHeight="1" x14ac:dyDescent="0.3">
      <c r="A89" s="566" t="s">
        <v>522</v>
      </c>
      <c r="B89" s="567" t="s">
        <v>4362</v>
      </c>
      <c r="C89" s="567" t="s">
        <v>4363</v>
      </c>
      <c r="D89" s="567" t="s">
        <v>4364</v>
      </c>
      <c r="E89" s="567" t="s">
        <v>4365</v>
      </c>
      <c r="F89" s="570"/>
      <c r="G89" s="570"/>
      <c r="H89" s="570"/>
      <c r="I89" s="570"/>
      <c r="J89" s="570"/>
      <c r="K89" s="570"/>
      <c r="L89" s="570"/>
      <c r="M89" s="570"/>
      <c r="N89" s="570">
        <v>0.3</v>
      </c>
      <c r="O89" s="570">
        <v>29.76</v>
      </c>
      <c r="P89" s="583"/>
      <c r="Q89" s="571">
        <v>99.2</v>
      </c>
    </row>
    <row r="90" spans="1:17" ht="14.4" customHeight="1" x14ac:dyDescent="0.3">
      <c r="A90" s="566" t="s">
        <v>522</v>
      </c>
      <c r="B90" s="567" t="s">
        <v>4362</v>
      </c>
      <c r="C90" s="567" t="s">
        <v>4363</v>
      </c>
      <c r="D90" s="567" t="s">
        <v>4366</v>
      </c>
      <c r="E90" s="567" t="s">
        <v>4367</v>
      </c>
      <c r="F90" s="570"/>
      <c r="G90" s="570"/>
      <c r="H90" s="570"/>
      <c r="I90" s="570"/>
      <c r="J90" s="570">
        <v>2</v>
      </c>
      <c r="K90" s="570">
        <v>32388.550000000003</v>
      </c>
      <c r="L90" s="570"/>
      <c r="M90" s="570">
        <v>16194.275000000001</v>
      </c>
      <c r="N90" s="570">
        <v>3.7</v>
      </c>
      <c r="O90" s="570">
        <v>44915.590000000004</v>
      </c>
      <c r="P90" s="583"/>
      <c r="Q90" s="571">
        <v>12139.348648648649</v>
      </c>
    </row>
    <row r="91" spans="1:17" ht="14.4" customHeight="1" x14ac:dyDescent="0.3">
      <c r="A91" s="566" t="s">
        <v>522</v>
      </c>
      <c r="B91" s="567" t="s">
        <v>4362</v>
      </c>
      <c r="C91" s="567" t="s">
        <v>4363</v>
      </c>
      <c r="D91" s="567" t="s">
        <v>4368</v>
      </c>
      <c r="E91" s="567" t="s">
        <v>4369</v>
      </c>
      <c r="F91" s="570"/>
      <c r="G91" s="570"/>
      <c r="H91" s="570"/>
      <c r="I91" s="570"/>
      <c r="J91" s="570"/>
      <c r="K91" s="570"/>
      <c r="L91" s="570"/>
      <c r="M91" s="570"/>
      <c r="N91" s="570">
        <v>2</v>
      </c>
      <c r="O91" s="570">
        <v>10429.64</v>
      </c>
      <c r="P91" s="583"/>
      <c r="Q91" s="571">
        <v>5214.82</v>
      </c>
    </row>
    <row r="92" spans="1:17" ht="14.4" customHeight="1" x14ac:dyDescent="0.3">
      <c r="A92" s="566" t="s">
        <v>522</v>
      </c>
      <c r="B92" s="567" t="s">
        <v>4362</v>
      </c>
      <c r="C92" s="567" t="s">
        <v>4363</v>
      </c>
      <c r="D92" s="567" t="s">
        <v>4370</v>
      </c>
      <c r="E92" s="567" t="s">
        <v>4371</v>
      </c>
      <c r="F92" s="570">
        <v>13</v>
      </c>
      <c r="G92" s="570">
        <v>1638.13</v>
      </c>
      <c r="H92" s="570">
        <v>1</v>
      </c>
      <c r="I92" s="570">
        <v>126.01</v>
      </c>
      <c r="J92" s="570">
        <v>47</v>
      </c>
      <c r="K92" s="570">
        <v>6548.74</v>
      </c>
      <c r="L92" s="570">
        <v>3.9976924908279559</v>
      </c>
      <c r="M92" s="570">
        <v>139.33489361702127</v>
      </c>
      <c r="N92" s="570">
        <v>14</v>
      </c>
      <c r="O92" s="570">
        <v>1934.79</v>
      </c>
      <c r="P92" s="583">
        <v>1.1810967383540987</v>
      </c>
      <c r="Q92" s="571">
        <v>138.19928571428571</v>
      </c>
    </row>
    <row r="93" spans="1:17" ht="14.4" customHeight="1" x14ac:dyDescent="0.3">
      <c r="A93" s="566" t="s">
        <v>522</v>
      </c>
      <c r="B93" s="567" t="s">
        <v>4362</v>
      </c>
      <c r="C93" s="567" t="s">
        <v>4363</v>
      </c>
      <c r="D93" s="567" t="s">
        <v>4372</v>
      </c>
      <c r="E93" s="567" t="s">
        <v>4371</v>
      </c>
      <c r="F93" s="570"/>
      <c r="G93" s="570"/>
      <c r="H93" s="570"/>
      <c r="I93" s="570"/>
      <c r="J93" s="570">
        <v>68.099999999999994</v>
      </c>
      <c r="K93" s="570">
        <v>14244.47</v>
      </c>
      <c r="L93" s="570"/>
      <c r="M93" s="570">
        <v>209.16989720998532</v>
      </c>
      <c r="N93" s="570">
        <v>33</v>
      </c>
      <c r="O93" s="570">
        <v>7487.37</v>
      </c>
      <c r="P93" s="583"/>
      <c r="Q93" s="571">
        <v>226.89</v>
      </c>
    </row>
    <row r="94" spans="1:17" ht="14.4" customHeight="1" x14ac:dyDescent="0.3">
      <c r="A94" s="566" t="s">
        <v>522</v>
      </c>
      <c r="B94" s="567" t="s">
        <v>4362</v>
      </c>
      <c r="C94" s="567" t="s">
        <v>4363</v>
      </c>
      <c r="D94" s="567" t="s">
        <v>4373</v>
      </c>
      <c r="E94" s="567" t="s">
        <v>4374</v>
      </c>
      <c r="F94" s="570"/>
      <c r="G94" s="570"/>
      <c r="H94" s="570"/>
      <c r="I94" s="570"/>
      <c r="J94" s="570">
        <v>1</v>
      </c>
      <c r="K94" s="570">
        <v>273.31</v>
      </c>
      <c r="L94" s="570"/>
      <c r="M94" s="570">
        <v>273.31</v>
      </c>
      <c r="N94" s="570">
        <v>0.4</v>
      </c>
      <c r="O94" s="570">
        <v>110.28</v>
      </c>
      <c r="P94" s="583"/>
      <c r="Q94" s="571">
        <v>275.7</v>
      </c>
    </row>
    <row r="95" spans="1:17" ht="14.4" customHeight="1" x14ac:dyDescent="0.3">
      <c r="A95" s="566" t="s">
        <v>522</v>
      </c>
      <c r="B95" s="567" t="s">
        <v>4362</v>
      </c>
      <c r="C95" s="567" t="s">
        <v>4363</v>
      </c>
      <c r="D95" s="567" t="s">
        <v>4375</v>
      </c>
      <c r="E95" s="567" t="s">
        <v>4376</v>
      </c>
      <c r="F95" s="570"/>
      <c r="G95" s="570"/>
      <c r="H95" s="570"/>
      <c r="I95" s="570"/>
      <c r="J95" s="570"/>
      <c r="K95" s="570"/>
      <c r="L95" s="570"/>
      <c r="M95" s="570"/>
      <c r="N95" s="570">
        <v>2.5</v>
      </c>
      <c r="O95" s="570">
        <v>210.2</v>
      </c>
      <c r="P95" s="583"/>
      <c r="Q95" s="571">
        <v>84.08</v>
      </c>
    </row>
    <row r="96" spans="1:17" ht="14.4" customHeight="1" x14ac:dyDescent="0.3">
      <c r="A96" s="566" t="s">
        <v>522</v>
      </c>
      <c r="B96" s="567" t="s">
        <v>4362</v>
      </c>
      <c r="C96" s="567" t="s">
        <v>4363</v>
      </c>
      <c r="D96" s="567" t="s">
        <v>4377</v>
      </c>
      <c r="E96" s="567" t="s">
        <v>4378</v>
      </c>
      <c r="F96" s="570"/>
      <c r="G96" s="570"/>
      <c r="H96" s="570"/>
      <c r="I96" s="570"/>
      <c r="J96" s="570">
        <v>1.6</v>
      </c>
      <c r="K96" s="570">
        <v>1726.9</v>
      </c>
      <c r="L96" s="570"/>
      <c r="M96" s="570">
        <v>1079.3125</v>
      </c>
      <c r="N96" s="570">
        <v>5</v>
      </c>
      <c r="O96" s="570">
        <v>5396.56</v>
      </c>
      <c r="P96" s="583"/>
      <c r="Q96" s="571">
        <v>1079.3120000000001</v>
      </c>
    </row>
    <row r="97" spans="1:17" ht="14.4" customHeight="1" x14ac:dyDescent="0.3">
      <c r="A97" s="566" t="s">
        <v>522</v>
      </c>
      <c r="B97" s="567" t="s">
        <v>4362</v>
      </c>
      <c r="C97" s="567" t="s">
        <v>4363</v>
      </c>
      <c r="D97" s="567" t="s">
        <v>4379</v>
      </c>
      <c r="E97" s="567" t="s">
        <v>4380</v>
      </c>
      <c r="F97" s="570"/>
      <c r="G97" s="570"/>
      <c r="H97" s="570"/>
      <c r="I97" s="570"/>
      <c r="J97" s="570">
        <v>5</v>
      </c>
      <c r="K97" s="570">
        <v>287.55</v>
      </c>
      <c r="L97" s="570"/>
      <c r="M97" s="570">
        <v>57.510000000000005</v>
      </c>
      <c r="N97" s="570"/>
      <c r="O97" s="570"/>
      <c r="P97" s="583"/>
      <c r="Q97" s="571"/>
    </row>
    <row r="98" spans="1:17" ht="14.4" customHeight="1" x14ac:dyDescent="0.3">
      <c r="A98" s="566" t="s">
        <v>522</v>
      </c>
      <c r="B98" s="567" t="s">
        <v>4362</v>
      </c>
      <c r="C98" s="567" t="s">
        <v>4363</v>
      </c>
      <c r="D98" s="567" t="s">
        <v>4381</v>
      </c>
      <c r="E98" s="567" t="s">
        <v>4382</v>
      </c>
      <c r="F98" s="570">
        <v>94</v>
      </c>
      <c r="G98" s="570">
        <v>6229.38</v>
      </c>
      <c r="H98" s="570">
        <v>1</v>
      </c>
      <c r="I98" s="570">
        <v>66.27</v>
      </c>
      <c r="J98" s="570"/>
      <c r="K98" s="570"/>
      <c r="L98" s="570"/>
      <c r="M98" s="570"/>
      <c r="N98" s="570"/>
      <c r="O98" s="570"/>
      <c r="P98" s="583"/>
      <c r="Q98" s="571"/>
    </row>
    <row r="99" spans="1:17" ht="14.4" customHeight="1" x14ac:dyDescent="0.3">
      <c r="A99" s="566" t="s">
        <v>522</v>
      </c>
      <c r="B99" s="567" t="s">
        <v>4362</v>
      </c>
      <c r="C99" s="567" t="s">
        <v>4363</v>
      </c>
      <c r="D99" s="567" t="s">
        <v>4383</v>
      </c>
      <c r="E99" s="567" t="s">
        <v>4384</v>
      </c>
      <c r="F99" s="570">
        <v>656</v>
      </c>
      <c r="G99" s="570">
        <v>68635.94</v>
      </c>
      <c r="H99" s="570">
        <v>1</v>
      </c>
      <c r="I99" s="570">
        <v>104.62795731707317</v>
      </c>
      <c r="J99" s="570">
        <v>607</v>
      </c>
      <c r="K99" s="570">
        <v>51453.82</v>
      </c>
      <c r="L99" s="570">
        <v>0.74966293169438636</v>
      </c>
      <c r="M99" s="570">
        <v>84.767413509060958</v>
      </c>
      <c r="N99" s="570">
        <v>441</v>
      </c>
      <c r="O99" s="570">
        <v>27617.35</v>
      </c>
      <c r="P99" s="583">
        <v>0.40237447028480994</v>
      </c>
      <c r="Q99" s="571">
        <v>62.624376417233556</v>
      </c>
    </row>
    <row r="100" spans="1:17" ht="14.4" customHeight="1" x14ac:dyDescent="0.3">
      <c r="A100" s="566" t="s">
        <v>522</v>
      </c>
      <c r="B100" s="567" t="s">
        <v>4362</v>
      </c>
      <c r="C100" s="567" t="s">
        <v>4363</v>
      </c>
      <c r="D100" s="567" t="s">
        <v>4385</v>
      </c>
      <c r="E100" s="567" t="s">
        <v>4386</v>
      </c>
      <c r="F100" s="570"/>
      <c r="G100" s="570"/>
      <c r="H100" s="570"/>
      <c r="I100" s="570"/>
      <c r="J100" s="570">
        <v>2.33</v>
      </c>
      <c r="K100" s="570">
        <v>8453.33</v>
      </c>
      <c r="L100" s="570"/>
      <c r="M100" s="570">
        <v>3628.038626609442</v>
      </c>
      <c r="N100" s="570"/>
      <c r="O100" s="570"/>
      <c r="P100" s="583"/>
      <c r="Q100" s="571"/>
    </row>
    <row r="101" spans="1:17" ht="14.4" customHeight="1" x14ac:dyDescent="0.3">
      <c r="A101" s="566" t="s">
        <v>522</v>
      </c>
      <c r="B101" s="567" t="s">
        <v>4362</v>
      </c>
      <c r="C101" s="567" t="s">
        <v>4363</v>
      </c>
      <c r="D101" s="567" t="s">
        <v>4387</v>
      </c>
      <c r="E101" s="567" t="s">
        <v>4382</v>
      </c>
      <c r="F101" s="570"/>
      <c r="G101" s="570"/>
      <c r="H101" s="570"/>
      <c r="I101" s="570"/>
      <c r="J101" s="570">
        <v>2.9</v>
      </c>
      <c r="K101" s="570">
        <v>2061.2399999999998</v>
      </c>
      <c r="L101" s="570"/>
      <c r="M101" s="570">
        <v>710.7724137931034</v>
      </c>
      <c r="N101" s="570">
        <v>0.4</v>
      </c>
      <c r="O101" s="570">
        <v>175.81</v>
      </c>
      <c r="P101" s="583"/>
      <c r="Q101" s="571">
        <v>439.52499999999998</v>
      </c>
    </row>
    <row r="102" spans="1:17" ht="14.4" customHeight="1" x14ac:dyDescent="0.3">
      <c r="A102" s="566" t="s">
        <v>522</v>
      </c>
      <c r="B102" s="567" t="s">
        <v>4362</v>
      </c>
      <c r="C102" s="567" t="s">
        <v>4363</v>
      </c>
      <c r="D102" s="567" t="s">
        <v>4388</v>
      </c>
      <c r="E102" s="567" t="s">
        <v>4389</v>
      </c>
      <c r="F102" s="570">
        <v>144</v>
      </c>
      <c r="G102" s="570">
        <v>11632.5</v>
      </c>
      <c r="H102" s="570">
        <v>1</v>
      </c>
      <c r="I102" s="570">
        <v>80.78125</v>
      </c>
      <c r="J102" s="570">
        <v>285</v>
      </c>
      <c r="K102" s="570">
        <v>22088.790000000005</v>
      </c>
      <c r="L102" s="570">
        <v>1.8988858800773698</v>
      </c>
      <c r="M102" s="570">
        <v>77.504526315789491</v>
      </c>
      <c r="N102" s="570">
        <v>198</v>
      </c>
      <c r="O102" s="570">
        <v>11457.98</v>
      </c>
      <c r="P102" s="583">
        <v>0.9849972061035891</v>
      </c>
      <c r="Q102" s="571">
        <v>57.86858585858586</v>
      </c>
    </row>
    <row r="103" spans="1:17" ht="14.4" customHeight="1" x14ac:dyDescent="0.3">
      <c r="A103" s="566" t="s">
        <v>522</v>
      </c>
      <c r="B103" s="567" t="s">
        <v>4362</v>
      </c>
      <c r="C103" s="567" t="s">
        <v>4363</v>
      </c>
      <c r="D103" s="567" t="s">
        <v>4390</v>
      </c>
      <c r="E103" s="567" t="s">
        <v>4391</v>
      </c>
      <c r="F103" s="570">
        <v>20</v>
      </c>
      <c r="G103" s="570">
        <v>6301.42</v>
      </c>
      <c r="H103" s="570">
        <v>1</v>
      </c>
      <c r="I103" s="570">
        <v>315.07100000000003</v>
      </c>
      <c r="J103" s="570">
        <v>3</v>
      </c>
      <c r="K103" s="570">
        <v>815.67</v>
      </c>
      <c r="L103" s="570">
        <v>0.12944225269859808</v>
      </c>
      <c r="M103" s="570">
        <v>271.89</v>
      </c>
      <c r="N103" s="570"/>
      <c r="O103" s="570"/>
      <c r="P103" s="583"/>
      <c r="Q103" s="571"/>
    </row>
    <row r="104" spans="1:17" ht="14.4" customHeight="1" x14ac:dyDescent="0.3">
      <c r="A104" s="566" t="s">
        <v>522</v>
      </c>
      <c r="B104" s="567" t="s">
        <v>4362</v>
      </c>
      <c r="C104" s="567" t="s">
        <v>4363</v>
      </c>
      <c r="D104" s="567" t="s">
        <v>4392</v>
      </c>
      <c r="E104" s="567" t="s">
        <v>4393</v>
      </c>
      <c r="F104" s="570">
        <v>70.399999999999991</v>
      </c>
      <c r="G104" s="570">
        <v>25446.199999999997</v>
      </c>
      <c r="H104" s="570">
        <v>1</v>
      </c>
      <c r="I104" s="570">
        <v>361.45170454545456</v>
      </c>
      <c r="J104" s="570">
        <v>74.899999999999991</v>
      </c>
      <c r="K104" s="570">
        <v>29024.350000000006</v>
      </c>
      <c r="L104" s="570">
        <v>1.1406162806234332</v>
      </c>
      <c r="M104" s="570">
        <v>387.508010680908</v>
      </c>
      <c r="N104" s="570">
        <v>68.3</v>
      </c>
      <c r="O104" s="570">
        <v>27606.86</v>
      </c>
      <c r="P104" s="583">
        <v>1.0849109100769467</v>
      </c>
      <c r="Q104" s="571">
        <v>404.20000000000005</v>
      </c>
    </row>
    <row r="105" spans="1:17" ht="14.4" customHeight="1" x14ac:dyDescent="0.3">
      <c r="A105" s="566" t="s">
        <v>522</v>
      </c>
      <c r="B105" s="567" t="s">
        <v>4362</v>
      </c>
      <c r="C105" s="567" t="s">
        <v>4363</v>
      </c>
      <c r="D105" s="567" t="s">
        <v>4394</v>
      </c>
      <c r="E105" s="567" t="s">
        <v>4395</v>
      </c>
      <c r="F105" s="570">
        <v>34</v>
      </c>
      <c r="G105" s="570">
        <v>2820.64</v>
      </c>
      <c r="H105" s="570">
        <v>1</v>
      </c>
      <c r="I105" s="570">
        <v>82.96</v>
      </c>
      <c r="J105" s="570">
        <v>30</v>
      </c>
      <c r="K105" s="570">
        <v>1725.3000000000002</v>
      </c>
      <c r="L105" s="570">
        <v>0.61166969198479781</v>
      </c>
      <c r="M105" s="570">
        <v>57.510000000000005</v>
      </c>
      <c r="N105" s="570">
        <v>3</v>
      </c>
      <c r="O105" s="570">
        <v>174.03</v>
      </c>
      <c r="P105" s="583">
        <v>6.1698763401213913E-2</v>
      </c>
      <c r="Q105" s="571">
        <v>58.01</v>
      </c>
    </row>
    <row r="106" spans="1:17" ht="14.4" customHeight="1" x14ac:dyDescent="0.3">
      <c r="A106" s="566" t="s">
        <v>522</v>
      </c>
      <c r="B106" s="567" t="s">
        <v>4362</v>
      </c>
      <c r="C106" s="567" t="s">
        <v>4363</v>
      </c>
      <c r="D106" s="567" t="s">
        <v>4396</v>
      </c>
      <c r="E106" s="567" t="s">
        <v>4397</v>
      </c>
      <c r="F106" s="570">
        <v>2</v>
      </c>
      <c r="G106" s="570">
        <v>13190</v>
      </c>
      <c r="H106" s="570">
        <v>1</v>
      </c>
      <c r="I106" s="570">
        <v>6595</v>
      </c>
      <c r="J106" s="570"/>
      <c r="K106" s="570"/>
      <c r="L106" s="570"/>
      <c r="M106" s="570"/>
      <c r="N106" s="570">
        <v>2</v>
      </c>
      <c r="O106" s="570">
        <v>13793</v>
      </c>
      <c r="P106" s="583">
        <v>1.0457164518574678</v>
      </c>
      <c r="Q106" s="571">
        <v>6896.5</v>
      </c>
    </row>
    <row r="107" spans="1:17" ht="14.4" customHeight="1" x14ac:dyDescent="0.3">
      <c r="A107" s="566" t="s">
        <v>522</v>
      </c>
      <c r="B107" s="567" t="s">
        <v>4362</v>
      </c>
      <c r="C107" s="567" t="s">
        <v>4363</v>
      </c>
      <c r="D107" s="567" t="s">
        <v>4398</v>
      </c>
      <c r="E107" s="567" t="s">
        <v>4399</v>
      </c>
      <c r="F107" s="570">
        <v>17</v>
      </c>
      <c r="G107" s="570">
        <v>5918.97</v>
      </c>
      <c r="H107" s="570">
        <v>1</v>
      </c>
      <c r="I107" s="570">
        <v>348.17470588235295</v>
      </c>
      <c r="J107" s="570">
        <v>44</v>
      </c>
      <c r="K107" s="570">
        <v>3520</v>
      </c>
      <c r="L107" s="570">
        <v>0.5946980640212739</v>
      </c>
      <c r="M107" s="570">
        <v>80</v>
      </c>
      <c r="N107" s="570">
        <v>9</v>
      </c>
      <c r="O107" s="570">
        <v>427.5</v>
      </c>
      <c r="P107" s="583">
        <v>7.2225404082129158E-2</v>
      </c>
      <c r="Q107" s="571">
        <v>47.5</v>
      </c>
    </row>
    <row r="108" spans="1:17" ht="14.4" customHeight="1" x14ac:dyDescent="0.3">
      <c r="A108" s="566" t="s">
        <v>522</v>
      </c>
      <c r="B108" s="567" t="s">
        <v>4362</v>
      </c>
      <c r="C108" s="567" t="s">
        <v>4363</v>
      </c>
      <c r="D108" s="567" t="s">
        <v>4400</v>
      </c>
      <c r="E108" s="567" t="s">
        <v>4401</v>
      </c>
      <c r="F108" s="570">
        <v>11.200000000000001</v>
      </c>
      <c r="G108" s="570">
        <v>8615.24</v>
      </c>
      <c r="H108" s="570">
        <v>1</v>
      </c>
      <c r="I108" s="570">
        <v>769.21785714285704</v>
      </c>
      <c r="J108" s="570">
        <v>12.1</v>
      </c>
      <c r="K108" s="570">
        <v>9728.0300000000007</v>
      </c>
      <c r="L108" s="570">
        <v>1.1291652931317062</v>
      </c>
      <c r="M108" s="570">
        <v>803.96942148760343</v>
      </c>
      <c r="N108" s="570">
        <v>13.5</v>
      </c>
      <c r="O108" s="570">
        <v>7766.55</v>
      </c>
      <c r="P108" s="583">
        <v>0.90148968571972465</v>
      </c>
      <c r="Q108" s="571">
        <v>575.30000000000007</v>
      </c>
    </row>
    <row r="109" spans="1:17" ht="14.4" customHeight="1" x14ac:dyDescent="0.3">
      <c r="A109" s="566" t="s">
        <v>522</v>
      </c>
      <c r="B109" s="567" t="s">
        <v>4362</v>
      </c>
      <c r="C109" s="567" t="s">
        <v>4363</v>
      </c>
      <c r="D109" s="567" t="s">
        <v>4402</v>
      </c>
      <c r="E109" s="567" t="s">
        <v>4403</v>
      </c>
      <c r="F109" s="570">
        <v>60.5</v>
      </c>
      <c r="G109" s="570">
        <v>9075</v>
      </c>
      <c r="H109" s="570">
        <v>1</v>
      </c>
      <c r="I109" s="570">
        <v>150</v>
      </c>
      <c r="J109" s="570">
        <v>13.3</v>
      </c>
      <c r="K109" s="570">
        <v>2076.56</v>
      </c>
      <c r="L109" s="570">
        <v>0.22882203856749311</v>
      </c>
      <c r="M109" s="570">
        <v>156.13233082706765</v>
      </c>
      <c r="N109" s="570"/>
      <c r="O109" s="570"/>
      <c r="P109" s="583"/>
      <c r="Q109" s="571"/>
    </row>
    <row r="110" spans="1:17" ht="14.4" customHeight="1" x14ac:dyDescent="0.3">
      <c r="A110" s="566" t="s">
        <v>522</v>
      </c>
      <c r="B110" s="567" t="s">
        <v>4362</v>
      </c>
      <c r="C110" s="567" t="s">
        <v>4363</v>
      </c>
      <c r="D110" s="567" t="s">
        <v>4404</v>
      </c>
      <c r="E110" s="567" t="s">
        <v>4405</v>
      </c>
      <c r="F110" s="570">
        <v>39.599999999999994</v>
      </c>
      <c r="G110" s="570">
        <v>22400.030000000002</v>
      </c>
      <c r="H110" s="570">
        <v>1</v>
      </c>
      <c r="I110" s="570">
        <v>565.65732323232339</v>
      </c>
      <c r="J110" s="570">
        <v>20.900000000000002</v>
      </c>
      <c r="K110" s="570">
        <v>12622.15</v>
      </c>
      <c r="L110" s="570">
        <v>0.56348808461417232</v>
      </c>
      <c r="M110" s="570">
        <v>603.93062200956933</v>
      </c>
      <c r="N110" s="570">
        <v>35.299999999999997</v>
      </c>
      <c r="O110" s="570">
        <v>13385.05</v>
      </c>
      <c r="P110" s="583">
        <v>0.59754607471507837</v>
      </c>
      <c r="Q110" s="571">
        <v>379.17988668555239</v>
      </c>
    </row>
    <row r="111" spans="1:17" ht="14.4" customHeight="1" x14ac:dyDescent="0.3">
      <c r="A111" s="566" t="s">
        <v>522</v>
      </c>
      <c r="B111" s="567" t="s">
        <v>4362</v>
      </c>
      <c r="C111" s="567" t="s">
        <v>4363</v>
      </c>
      <c r="D111" s="567" t="s">
        <v>4406</v>
      </c>
      <c r="E111" s="567" t="s">
        <v>4407</v>
      </c>
      <c r="F111" s="570"/>
      <c r="G111" s="570"/>
      <c r="H111" s="570"/>
      <c r="I111" s="570"/>
      <c r="J111" s="570">
        <v>3</v>
      </c>
      <c r="K111" s="570">
        <v>17307.54</v>
      </c>
      <c r="L111" s="570"/>
      <c r="M111" s="570">
        <v>5769.18</v>
      </c>
      <c r="N111" s="570">
        <v>1</v>
      </c>
      <c r="O111" s="570">
        <v>6257.79</v>
      </c>
      <c r="P111" s="583"/>
      <c r="Q111" s="571">
        <v>6257.79</v>
      </c>
    </row>
    <row r="112" spans="1:17" ht="14.4" customHeight="1" x14ac:dyDescent="0.3">
      <c r="A112" s="566" t="s">
        <v>522</v>
      </c>
      <c r="B112" s="567" t="s">
        <v>4362</v>
      </c>
      <c r="C112" s="567" t="s">
        <v>4363</v>
      </c>
      <c r="D112" s="567" t="s">
        <v>4408</v>
      </c>
      <c r="E112" s="567" t="s">
        <v>4409</v>
      </c>
      <c r="F112" s="570">
        <v>3</v>
      </c>
      <c r="G112" s="570">
        <v>304.02</v>
      </c>
      <c r="H112" s="570">
        <v>1</v>
      </c>
      <c r="I112" s="570">
        <v>101.33999999999999</v>
      </c>
      <c r="J112" s="570">
        <v>37</v>
      </c>
      <c r="K112" s="570">
        <v>1515.15</v>
      </c>
      <c r="L112" s="570">
        <v>4.9837181764357616</v>
      </c>
      <c r="M112" s="570">
        <v>40.950000000000003</v>
      </c>
      <c r="N112" s="570">
        <v>1</v>
      </c>
      <c r="O112" s="570">
        <v>40.950000000000003</v>
      </c>
      <c r="P112" s="583">
        <v>0.13469508584961518</v>
      </c>
      <c r="Q112" s="571">
        <v>40.950000000000003</v>
      </c>
    </row>
    <row r="113" spans="1:17" ht="14.4" customHeight="1" x14ac:dyDescent="0.3">
      <c r="A113" s="566" t="s">
        <v>522</v>
      </c>
      <c r="B113" s="567" t="s">
        <v>4362</v>
      </c>
      <c r="C113" s="567" t="s">
        <v>4363</v>
      </c>
      <c r="D113" s="567" t="s">
        <v>4410</v>
      </c>
      <c r="E113" s="567" t="s">
        <v>4411</v>
      </c>
      <c r="F113" s="570"/>
      <c r="G113" s="570"/>
      <c r="H113" s="570"/>
      <c r="I113" s="570"/>
      <c r="J113" s="570">
        <v>5</v>
      </c>
      <c r="K113" s="570">
        <v>336.75</v>
      </c>
      <c r="L113" s="570"/>
      <c r="M113" s="570">
        <v>67.349999999999994</v>
      </c>
      <c r="N113" s="570"/>
      <c r="O113" s="570"/>
      <c r="P113" s="583"/>
      <c r="Q113" s="571"/>
    </row>
    <row r="114" spans="1:17" ht="14.4" customHeight="1" x14ac:dyDescent="0.3">
      <c r="A114" s="566" t="s">
        <v>522</v>
      </c>
      <c r="B114" s="567" t="s">
        <v>4362</v>
      </c>
      <c r="C114" s="567" t="s">
        <v>4363</v>
      </c>
      <c r="D114" s="567" t="s">
        <v>4412</v>
      </c>
      <c r="E114" s="567" t="s">
        <v>4413</v>
      </c>
      <c r="F114" s="570"/>
      <c r="G114" s="570"/>
      <c r="H114" s="570"/>
      <c r="I114" s="570"/>
      <c r="J114" s="570"/>
      <c r="K114" s="570"/>
      <c r="L114" s="570"/>
      <c r="M114" s="570"/>
      <c r="N114" s="570">
        <v>2.1</v>
      </c>
      <c r="O114" s="570">
        <v>8244.39</v>
      </c>
      <c r="P114" s="583"/>
      <c r="Q114" s="571">
        <v>3925.8999999999996</v>
      </c>
    </row>
    <row r="115" spans="1:17" ht="14.4" customHeight="1" x14ac:dyDescent="0.3">
      <c r="A115" s="566" t="s">
        <v>522</v>
      </c>
      <c r="B115" s="567" t="s">
        <v>4362</v>
      </c>
      <c r="C115" s="567" t="s">
        <v>4363</v>
      </c>
      <c r="D115" s="567" t="s">
        <v>4414</v>
      </c>
      <c r="E115" s="567" t="s">
        <v>4415</v>
      </c>
      <c r="F115" s="570"/>
      <c r="G115" s="570"/>
      <c r="H115" s="570"/>
      <c r="I115" s="570"/>
      <c r="J115" s="570">
        <v>1.4</v>
      </c>
      <c r="K115" s="570">
        <v>4327.54</v>
      </c>
      <c r="L115" s="570"/>
      <c r="M115" s="570">
        <v>3091.1000000000004</v>
      </c>
      <c r="N115" s="570"/>
      <c r="O115" s="570"/>
      <c r="P115" s="583"/>
      <c r="Q115" s="571"/>
    </row>
    <row r="116" spans="1:17" ht="14.4" customHeight="1" x14ac:dyDescent="0.3">
      <c r="A116" s="566" t="s">
        <v>522</v>
      </c>
      <c r="B116" s="567" t="s">
        <v>4362</v>
      </c>
      <c r="C116" s="567" t="s">
        <v>4363</v>
      </c>
      <c r="D116" s="567" t="s">
        <v>4416</v>
      </c>
      <c r="E116" s="567" t="s">
        <v>4417</v>
      </c>
      <c r="F116" s="570"/>
      <c r="G116" s="570"/>
      <c r="H116" s="570"/>
      <c r="I116" s="570"/>
      <c r="J116" s="570"/>
      <c r="K116" s="570"/>
      <c r="L116" s="570"/>
      <c r="M116" s="570"/>
      <c r="N116" s="570">
        <v>6</v>
      </c>
      <c r="O116" s="570">
        <v>1623.24</v>
      </c>
      <c r="P116" s="583"/>
      <c r="Q116" s="571">
        <v>270.54000000000002</v>
      </c>
    </row>
    <row r="117" spans="1:17" ht="14.4" customHeight="1" x14ac:dyDescent="0.3">
      <c r="A117" s="566" t="s">
        <v>522</v>
      </c>
      <c r="B117" s="567" t="s">
        <v>4362</v>
      </c>
      <c r="C117" s="567" t="s">
        <v>4363</v>
      </c>
      <c r="D117" s="567" t="s">
        <v>4418</v>
      </c>
      <c r="E117" s="567" t="s">
        <v>4419</v>
      </c>
      <c r="F117" s="570">
        <v>44</v>
      </c>
      <c r="G117" s="570">
        <v>31068.400000000001</v>
      </c>
      <c r="H117" s="570">
        <v>1</v>
      </c>
      <c r="I117" s="570">
        <v>706.1</v>
      </c>
      <c r="J117" s="570"/>
      <c r="K117" s="570"/>
      <c r="L117" s="570"/>
      <c r="M117" s="570"/>
      <c r="N117" s="570"/>
      <c r="O117" s="570"/>
      <c r="P117" s="583"/>
      <c r="Q117" s="571"/>
    </row>
    <row r="118" spans="1:17" ht="14.4" customHeight="1" x14ac:dyDescent="0.3">
      <c r="A118" s="566" t="s">
        <v>522</v>
      </c>
      <c r="B118" s="567" t="s">
        <v>4362</v>
      </c>
      <c r="C118" s="567" t="s">
        <v>4363</v>
      </c>
      <c r="D118" s="567" t="s">
        <v>4420</v>
      </c>
      <c r="E118" s="567" t="s">
        <v>4421</v>
      </c>
      <c r="F118" s="570">
        <v>69</v>
      </c>
      <c r="G118" s="570">
        <v>43380.56</v>
      </c>
      <c r="H118" s="570">
        <v>1</v>
      </c>
      <c r="I118" s="570">
        <v>628.70376811594201</v>
      </c>
      <c r="J118" s="570">
        <v>45</v>
      </c>
      <c r="K118" s="570">
        <v>28075.86</v>
      </c>
      <c r="L118" s="570">
        <v>0.64719911407321629</v>
      </c>
      <c r="M118" s="570">
        <v>623.90800000000002</v>
      </c>
      <c r="N118" s="570">
        <v>12</v>
      </c>
      <c r="O118" s="570">
        <v>2749.92</v>
      </c>
      <c r="P118" s="583">
        <v>6.3390606299227117E-2</v>
      </c>
      <c r="Q118" s="571">
        <v>229.16</v>
      </c>
    </row>
    <row r="119" spans="1:17" ht="14.4" customHeight="1" x14ac:dyDescent="0.3">
      <c r="A119" s="566" t="s">
        <v>522</v>
      </c>
      <c r="B119" s="567" t="s">
        <v>4362</v>
      </c>
      <c r="C119" s="567" t="s">
        <v>4363</v>
      </c>
      <c r="D119" s="567" t="s">
        <v>4422</v>
      </c>
      <c r="E119" s="567" t="s">
        <v>4423</v>
      </c>
      <c r="F119" s="570">
        <v>204</v>
      </c>
      <c r="G119" s="570">
        <v>9702.24</v>
      </c>
      <c r="H119" s="570">
        <v>1</v>
      </c>
      <c r="I119" s="570">
        <v>47.56</v>
      </c>
      <c r="J119" s="570">
        <v>24</v>
      </c>
      <c r="K119" s="570">
        <v>1191.5999999999999</v>
      </c>
      <c r="L119" s="570">
        <v>0.12281699896106466</v>
      </c>
      <c r="M119" s="570">
        <v>49.65</v>
      </c>
      <c r="N119" s="570"/>
      <c r="O119" s="570"/>
      <c r="P119" s="583"/>
      <c r="Q119" s="571"/>
    </row>
    <row r="120" spans="1:17" ht="14.4" customHeight="1" x14ac:dyDescent="0.3">
      <c r="A120" s="566" t="s">
        <v>522</v>
      </c>
      <c r="B120" s="567" t="s">
        <v>4362</v>
      </c>
      <c r="C120" s="567" t="s">
        <v>4363</v>
      </c>
      <c r="D120" s="567" t="s">
        <v>4424</v>
      </c>
      <c r="E120" s="567" t="s">
        <v>4425</v>
      </c>
      <c r="F120" s="570">
        <v>2</v>
      </c>
      <c r="G120" s="570">
        <v>9578.2999999999993</v>
      </c>
      <c r="H120" s="570">
        <v>1</v>
      </c>
      <c r="I120" s="570">
        <v>4789.1499999999996</v>
      </c>
      <c r="J120" s="570">
        <v>2</v>
      </c>
      <c r="K120" s="570">
        <v>7010.2</v>
      </c>
      <c r="L120" s="570">
        <v>0.73188352839230342</v>
      </c>
      <c r="M120" s="570">
        <v>3505.1</v>
      </c>
      <c r="N120" s="570">
        <v>4</v>
      </c>
      <c r="O120" s="570">
        <v>14143.36</v>
      </c>
      <c r="P120" s="583">
        <v>1.4766044078803129</v>
      </c>
      <c r="Q120" s="571">
        <v>3535.84</v>
      </c>
    </row>
    <row r="121" spans="1:17" ht="14.4" customHeight="1" x14ac:dyDescent="0.3">
      <c r="A121" s="566" t="s">
        <v>522</v>
      </c>
      <c r="B121" s="567" t="s">
        <v>4362</v>
      </c>
      <c r="C121" s="567" t="s">
        <v>4363</v>
      </c>
      <c r="D121" s="567" t="s">
        <v>4426</v>
      </c>
      <c r="E121" s="567" t="s">
        <v>4425</v>
      </c>
      <c r="F121" s="570">
        <v>1</v>
      </c>
      <c r="G121" s="570">
        <v>9575.7099999999991</v>
      </c>
      <c r="H121" s="570">
        <v>1</v>
      </c>
      <c r="I121" s="570">
        <v>9575.7099999999991</v>
      </c>
      <c r="J121" s="570"/>
      <c r="K121" s="570"/>
      <c r="L121" s="570"/>
      <c r="M121" s="570"/>
      <c r="N121" s="570"/>
      <c r="O121" s="570"/>
      <c r="P121" s="583"/>
      <c r="Q121" s="571"/>
    </row>
    <row r="122" spans="1:17" ht="14.4" customHeight="1" x14ac:dyDescent="0.3">
      <c r="A122" s="566" t="s">
        <v>522</v>
      </c>
      <c r="B122" s="567" t="s">
        <v>4362</v>
      </c>
      <c r="C122" s="567" t="s">
        <v>4363</v>
      </c>
      <c r="D122" s="567" t="s">
        <v>4427</v>
      </c>
      <c r="E122" s="567" t="s">
        <v>4428</v>
      </c>
      <c r="F122" s="570"/>
      <c r="G122" s="570"/>
      <c r="H122" s="570"/>
      <c r="I122" s="570"/>
      <c r="J122" s="570">
        <v>12</v>
      </c>
      <c r="K122" s="570">
        <v>880.68</v>
      </c>
      <c r="L122" s="570"/>
      <c r="M122" s="570">
        <v>73.39</v>
      </c>
      <c r="N122" s="570"/>
      <c r="O122" s="570"/>
      <c r="P122" s="583"/>
      <c r="Q122" s="571"/>
    </row>
    <row r="123" spans="1:17" ht="14.4" customHeight="1" x14ac:dyDescent="0.3">
      <c r="A123" s="566" t="s">
        <v>522</v>
      </c>
      <c r="B123" s="567" t="s">
        <v>4362</v>
      </c>
      <c r="C123" s="567" t="s">
        <v>4363</v>
      </c>
      <c r="D123" s="567" t="s">
        <v>4429</v>
      </c>
      <c r="E123" s="567" t="s">
        <v>4430</v>
      </c>
      <c r="F123" s="570">
        <v>15.1</v>
      </c>
      <c r="G123" s="570">
        <v>1291.57</v>
      </c>
      <c r="H123" s="570">
        <v>1</v>
      </c>
      <c r="I123" s="570">
        <v>85.534437086092709</v>
      </c>
      <c r="J123" s="570">
        <v>5.8999999999999995</v>
      </c>
      <c r="K123" s="570">
        <v>537.74</v>
      </c>
      <c r="L123" s="570">
        <v>0.4163459975069102</v>
      </c>
      <c r="M123" s="570">
        <v>91.142372881355939</v>
      </c>
      <c r="N123" s="570">
        <v>6.6999999999999993</v>
      </c>
      <c r="O123" s="570">
        <v>649.15</v>
      </c>
      <c r="P123" s="583">
        <v>0.50260535627182423</v>
      </c>
      <c r="Q123" s="571">
        <v>96.888059701492537</v>
      </c>
    </row>
    <row r="124" spans="1:17" ht="14.4" customHeight="1" x14ac:dyDescent="0.3">
      <c r="A124" s="566" t="s">
        <v>522</v>
      </c>
      <c r="B124" s="567" t="s">
        <v>4362</v>
      </c>
      <c r="C124" s="567" t="s">
        <v>4363</v>
      </c>
      <c r="D124" s="567" t="s">
        <v>4431</v>
      </c>
      <c r="E124" s="567" t="s">
        <v>4386</v>
      </c>
      <c r="F124" s="570">
        <v>3</v>
      </c>
      <c r="G124" s="570">
        <v>1578.3</v>
      </c>
      <c r="H124" s="570">
        <v>1</v>
      </c>
      <c r="I124" s="570">
        <v>526.1</v>
      </c>
      <c r="J124" s="570"/>
      <c r="K124" s="570"/>
      <c r="L124" s="570"/>
      <c r="M124" s="570"/>
      <c r="N124" s="570"/>
      <c r="O124" s="570"/>
      <c r="P124" s="583"/>
      <c r="Q124" s="571"/>
    </row>
    <row r="125" spans="1:17" ht="14.4" customHeight="1" x14ac:dyDescent="0.3">
      <c r="A125" s="566" t="s">
        <v>522</v>
      </c>
      <c r="B125" s="567" t="s">
        <v>4362</v>
      </c>
      <c r="C125" s="567" t="s">
        <v>4363</v>
      </c>
      <c r="D125" s="567" t="s">
        <v>4432</v>
      </c>
      <c r="E125" s="567" t="s">
        <v>4371</v>
      </c>
      <c r="F125" s="570"/>
      <c r="G125" s="570"/>
      <c r="H125" s="570"/>
      <c r="I125" s="570"/>
      <c r="J125" s="570">
        <v>9.66</v>
      </c>
      <c r="K125" s="570">
        <v>6061.84</v>
      </c>
      <c r="L125" s="570"/>
      <c r="M125" s="570">
        <v>627.5196687370601</v>
      </c>
      <c r="N125" s="570"/>
      <c r="O125" s="570"/>
      <c r="P125" s="583"/>
      <c r="Q125" s="571"/>
    </row>
    <row r="126" spans="1:17" ht="14.4" customHeight="1" x14ac:dyDescent="0.3">
      <c r="A126" s="566" t="s">
        <v>522</v>
      </c>
      <c r="B126" s="567" t="s">
        <v>4362</v>
      </c>
      <c r="C126" s="567" t="s">
        <v>4363</v>
      </c>
      <c r="D126" s="567" t="s">
        <v>4433</v>
      </c>
      <c r="E126" s="567" t="s">
        <v>4434</v>
      </c>
      <c r="F126" s="570"/>
      <c r="G126" s="570"/>
      <c r="H126" s="570"/>
      <c r="I126" s="570"/>
      <c r="J126" s="570">
        <v>1</v>
      </c>
      <c r="K126" s="570">
        <v>1301.17</v>
      </c>
      <c r="L126" s="570"/>
      <c r="M126" s="570">
        <v>1301.17</v>
      </c>
      <c r="N126" s="570">
        <v>1</v>
      </c>
      <c r="O126" s="570">
        <v>1345.88</v>
      </c>
      <c r="P126" s="583"/>
      <c r="Q126" s="571">
        <v>1345.88</v>
      </c>
    </row>
    <row r="127" spans="1:17" ht="14.4" customHeight="1" x14ac:dyDescent="0.3">
      <c r="A127" s="566" t="s">
        <v>522</v>
      </c>
      <c r="B127" s="567" t="s">
        <v>4362</v>
      </c>
      <c r="C127" s="567" t="s">
        <v>4363</v>
      </c>
      <c r="D127" s="567" t="s">
        <v>4435</v>
      </c>
      <c r="E127" s="567" t="s">
        <v>4436</v>
      </c>
      <c r="F127" s="570">
        <v>1</v>
      </c>
      <c r="G127" s="570">
        <v>1463.33</v>
      </c>
      <c r="H127" s="570">
        <v>1</v>
      </c>
      <c r="I127" s="570">
        <v>1463.33</v>
      </c>
      <c r="J127" s="570"/>
      <c r="K127" s="570"/>
      <c r="L127" s="570"/>
      <c r="M127" s="570"/>
      <c r="N127" s="570"/>
      <c r="O127" s="570"/>
      <c r="P127" s="583"/>
      <c r="Q127" s="571"/>
    </row>
    <row r="128" spans="1:17" ht="14.4" customHeight="1" x14ac:dyDescent="0.3">
      <c r="A128" s="566" t="s">
        <v>522</v>
      </c>
      <c r="B128" s="567" t="s">
        <v>4362</v>
      </c>
      <c r="C128" s="567" t="s">
        <v>4363</v>
      </c>
      <c r="D128" s="567" t="s">
        <v>4437</v>
      </c>
      <c r="E128" s="567" t="s">
        <v>4438</v>
      </c>
      <c r="F128" s="570">
        <v>0.5</v>
      </c>
      <c r="G128" s="570">
        <v>385.77</v>
      </c>
      <c r="H128" s="570">
        <v>1</v>
      </c>
      <c r="I128" s="570">
        <v>771.54</v>
      </c>
      <c r="J128" s="570"/>
      <c r="K128" s="570"/>
      <c r="L128" s="570"/>
      <c r="M128" s="570"/>
      <c r="N128" s="570"/>
      <c r="O128" s="570"/>
      <c r="P128" s="583"/>
      <c r="Q128" s="571"/>
    </row>
    <row r="129" spans="1:17" ht="14.4" customHeight="1" x14ac:dyDescent="0.3">
      <c r="A129" s="566" t="s">
        <v>522</v>
      </c>
      <c r="B129" s="567" t="s">
        <v>4362</v>
      </c>
      <c r="C129" s="567" t="s">
        <v>4363</v>
      </c>
      <c r="D129" s="567" t="s">
        <v>4439</v>
      </c>
      <c r="E129" s="567" t="s">
        <v>4440</v>
      </c>
      <c r="F129" s="570"/>
      <c r="G129" s="570"/>
      <c r="H129" s="570"/>
      <c r="I129" s="570"/>
      <c r="J129" s="570"/>
      <c r="K129" s="570"/>
      <c r="L129" s="570"/>
      <c r="M129" s="570"/>
      <c r="N129" s="570">
        <v>1.4</v>
      </c>
      <c r="O129" s="570">
        <v>3022.06</v>
      </c>
      <c r="P129" s="583"/>
      <c r="Q129" s="571">
        <v>2158.6142857142859</v>
      </c>
    </row>
    <row r="130" spans="1:17" ht="14.4" customHeight="1" x14ac:dyDescent="0.3">
      <c r="A130" s="566" t="s">
        <v>522</v>
      </c>
      <c r="B130" s="567" t="s">
        <v>4362</v>
      </c>
      <c r="C130" s="567" t="s">
        <v>4363</v>
      </c>
      <c r="D130" s="567" t="s">
        <v>4441</v>
      </c>
      <c r="E130" s="567" t="s">
        <v>4442</v>
      </c>
      <c r="F130" s="570">
        <v>1</v>
      </c>
      <c r="G130" s="570">
        <v>9578.31</v>
      </c>
      <c r="H130" s="570">
        <v>1</v>
      </c>
      <c r="I130" s="570">
        <v>9578.31</v>
      </c>
      <c r="J130" s="570"/>
      <c r="K130" s="570"/>
      <c r="L130" s="570"/>
      <c r="M130" s="570"/>
      <c r="N130" s="570"/>
      <c r="O130" s="570"/>
      <c r="P130" s="583"/>
      <c r="Q130" s="571"/>
    </row>
    <row r="131" spans="1:17" ht="14.4" customHeight="1" x14ac:dyDescent="0.3">
      <c r="A131" s="566" t="s">
        <v>522</v>
      </c>
      <c r="B131" s="567" t="s">
        <v>4362</v>
      </c>
      <c r="C131" s="567" t="s">
        <v>4363</v>
      </c>
      <c r="D131" s="567" t="s">
        <v>4443</v>
      </c>
      <c r="E131" s="567" t="s">
        <v>4436</v>
      </c>
      <c r="F131" s="570"/>
      <c r="G131" s="570"/>
      <c r="H131" s="570"/>
      <c r="I131" s="570"/>
      <c r="J131" s="570"/>
      <c r="K131" s="570"/>
      <c r="L131" s="570"/>
      <c r="M131" s="570"/>
      <c r="N131" s="570">
        <v>0.2</v>
      </c>
      <c r="O131" s="570">
        <v>229.99</v>
      </c>
      <c r="P131" s="583"/>
      <c r="Q131" s="571">
        <v>1149.95</v>
      </c>
    </row>
    <row r="132" spans="1:17" ht="14.4" customHeight="1" x14ac:dyDescent="0.3">
      <c r="A132" s="566" t="s">
        <v>522</v>
      </c>
      <c r="B132" s="567" t="s">
        <v>4362</v>
      </c>
      <c r="C132" s="567" t="s">
        <v>4363</v>
      </c>
      <c r="D132" s="567" t="s">
        <v>4444</v>
      </c>
      <c r="E132" s="567" t="s">
        <v>4445</v>
      </c>
      <c r="F132" s="570"/>
      <c r="G132" s="570"/>
      <c r="H132" s="570"/>
      <c r="I132" s="570"/>
      <c r="J132" s="570"/>
      <c r="K132" s="570"/>
      <c r="L132" s="570"/>
      <c r="M132" s="570"/>
      <c r="N132" s="570">
        <v>0.7</v>
      </c>
      <c r="O132" s="570">
        <v>438.97</v>
      </c>
      <c r="P132" s="583"/>
      <c r="Q132" s="571">
        <v>627.1</v>
      </c>
    </row>
    <row r="133" spans="1:17" ht="14.4" customHeight="1" x14ac:dyDescent="0.3">
      <c r="A133" s="566" t="s">
        <v>522</v>
      </c>
      <c r="B133" s="567" t="s">
        <v>4362</v>
      </c>
      <c r="C133" s="567" t="s">
        <v>4363</v>
      </c>
      <c r="D133" s="567" t="s">
        <v>4446</v>
      </c>
      <c r="E133" s="567" t="s">
        <v>4447</v>
      </c>
      <c r="F133" s="570"/>
      <c r="G133" s="570"/>
      <c r="H133" s="570"/>
      <c r="I133" s="570"/>
      <c r="J133" s="570"/>
      <c r="K133" s="570"/>
      <c r="L133" s="570"/>
      <c r="M133" s="570"/>
      <c r="N133" s="570">
        <v>0.2</v>
      </c>
      <c r="O133" s="570">
        <v>170.93</v>
      </c>
      <c r="P133" s="583"/>
      <c r="Q133" s="571">
        <v>854.65</v>
      </c>
    </row>
    <row r="134" spans="1:17" ht="14.4" customHeight="1" x14ac:dyDescent="0.3">
      <c r="A134" s="566" t="s">
        <v>522</v>
      </c>
      <c r="B134" s="567" t="s">
        <v>4362</v>
      </c>
      <c r="C134" s="567" t="s">
        <v>4363</v>
      </c>
      <c r="D134" s="567" t="s">
        <v>4448</v>
      </c>
      <c r="E134" s="567" t="s">
        <v>4449</v>
      </c>
      <c r="F134" s="570"/>
      <c r="G134" s="570"/>
      <c r="H134" s="570"/>
      <c r="I134" s="570"/>
      <c r="J134" s="570"/>
      <c r="K134" s="570"/>
      <c r="L134" s="570"/>
      <c r="M134" s="570"/>
      <c r="N134" s="570">
        <v>0.25</v>
      </c>
      <c r="O134" s="570">
        <v>907.01</v>
      </c>
      <c r="P134" s="583"/>
      <c r="Q134" s="571">
        <v>3628.04</v>
      </c>
    </row>
    <row r="135" spans="1:17" ht="14.4" customHeight="1" x14ac:dyDescent="0.3">
      <c r="A135" s="566" t="s">
        <v>522</v>
      </c>
      <c r="B135" s="567" t="s">
        <v>4362</v>
      </c>
      <c r="C135" s="567" t="s">
        <v>4450</v>
      </c>
      <c r="D135" s="567" t="s">
        <v>4451</v>
      </c>
      <c r="E135" s="567" t="s">
        <v>4452</v>
      </c>
      <c r="F135" s="570">
        <v>171</v>
      </c>
      <c r="G135" s="570">
        <v>441149.22000000003</v>
      </c>
      <c r="H135" s="570">
        <v>1</v>
      </c>
      <c r="I135" s="570">
        <v>2579.8200000000002</v>
      </c>
      <c r="J135" s="570">
        <v>137</v>
      </c>
      <c r="K135" s="570">
        <v>356497.73999999993</v>
      </c>
      <c r="L135" s="570">
        <v>0.80811145942862583</v>
      </c>
      <c r="M135" s="570">
        <v>2602.1732846715322</v>
      </c>
      <c r="N135" s="570">
        <v>165</v>
      </c>
      <c r="O135" s="570">
        <v>447354.44999999995</v>
      </c>
      <c r="P135" s="583">
        <v>1.0140660568321982</v>
      </c>
      <c r="Q135" s="571">
        <v>2711.2390909090905</v>
      </c>
    </row>
    <row r="136" spans="1:17" ht="14.4" customHeight="1" x14ac:dyDescent="0.3">
      <c r="A136" s="566" t="s">
        <v>522</v>
      </c>
      <c r="B136" s="567" t="s">
        <v>4362</v>
      </c>
      <c r="C136" s="567" t="s">
        <v>4450</v>
      </c>
      <c r="D136" s="567" t="s">
        <v>4453</v>
      </c>
      <c r="E136" s="567" t="s">
        <v>4454</v>
      </c>
      <c r="F136" s="570">
        <v>1</v>
      </c>
      <c r="G136" s="570">
        <v>7855.31</v>
      </c>
      <c r="H136" s="570">
        <v>1</v>
      </c>
      <c r="I136" s="570">
        <v>7855.31</v>
      </c>
      <c r="J136" s="570"/>
      <c r="K136" s="570"/>
      <c r="L136" s="570"/>
      <c r="M136" s="570"/>
      <c r="N136" s="570"/>
      <c r="O136" s="570"/>
      <c r="P136" s="583"/>
      <c r="Q136" s="571"/>
    </row>
    <row r="137" spans="1:17" ht="14.4" customHeight="1" x14ac:dyDescent="0.3">
      <c r="A137" s="566" t="s">
        <v>522</v>
      </c>
      <c r="B137" s="567" t="s">
        <v>4362</v>
      </c>
      <c r="C137" s="567" t="s">
        <v>4450</v>
      </c>
      <c r="D137" s="567" t="s">
        <v>4455</v>
      </c>
      <c r="E137" s="567" t="s">
        <v>4456</v>
      </c>
      <c r="F137" s="570">
        <v>1</v>
      </c>
      <c r="G137" s="570">
        <v>9039.01</v>
      </c>
      <c r="H137" s="570">
        <v>1</v>
      </c>
      <c r="I137" s="570">
        <v>9039.01</v>
      </c>
      <c r="J137" s="570">
        <v>1</v>
      </c>
      <c r="K137" s="570">
        <v>9039.01</v>
      </c>
      <c r="L137" s="570">
        <v>1</v>
      </c>
      <c r="M137" s="570">
        <v>9039.01</v>
      </c>
      <c r="N137" s="570">
        <v>2</v>
      </c>
      <c r="O137" s="570">
        <v>19372.2</v>
      </c>
      <c r="P137" s="583">
        <v>2.1431771842270337</v>
      </c>
      <c r="Q137" s="571">
        <v>9686.1</v>
      </c>
    </row>
    <row r="138" spans="1:17" ht="14.4" customHeight="1" x14ac:dyDescent="0.3">
      <c r="A138" s="566" t="s">
        <v>522</v>
      </c>
      <c r="B138" s="567" t="s">
        <v>4362</v>
      </c>
      <c r="C138" s="567" t="s">
        <v>4450</v>
      </c>
      <c r="D138" s="567" t="s">
        <v>4457</v>
      </c>
      <c r="E138" s="567" t="s">
        <v>4458</v>
      </c>
      <c r="F138" s="570">
        <v>55</v>
      </c>
      <c r="G138" s="570">
        <v>47284.599999999991</v>
      </c>
      <c r="H138" s="570">
        <v>1</v>
      </c>
      <c r="I138" s="570">
        <v>859.7199999999998</v>
      </c>
      <c r="J138" s="570">
        <v>33</v>
      </c>
      <c r="K138" s="570">
        <v>28662.66</v>
      </c>
      <c r="L138" s="570">
        <v>0.60617325725500493</v>
      </c>
      <c r="M138" s="570">
        <v>868.56545454545449</v>
      </c>
      <c r="N138" s="570">
        <v>40</v>
      </c>
      <c r="O138" s="570">
        <v>36802.839999999997</v>
      </c>
      <c r="P138" s="583">
        <v>0.77832613578205179</v>
      </c>
      <c r="Q138" s="571">
        <v>920.07099999999991</v>
      </c>
    </row>
    <row r="139" spans="1:17" ht="14.4" customHeight="1" x14ac:dyDescent="0.3">
      <c r="A139" s="566" t="s">
        <v>522</v>
      </c>
      <c r="B139" s="567" t="s">
        <v>4362</v>
      </c>
      <c r="C139" s="567" t="s">
        <v>4459</v>
      </c>
      <c r="D139" s="567" t="s">
        <v>4460</v>
      </c>
      <c r="E139" s="567" t="s">
        <v>4461</v>
      </c>
      <c r="F139" s="570">
        <v>6</v>
      </c>
      <c r="G139" s="570">
        <v>1910.4</v>
      </c>
      <c r="H139" s="570">
        <v>1</v>
      </c>
      <c r="I139" s="570">
        <v>318.40000000000003</v>
      </c>
      <c r="J139" s="570"/>
      <c r="K139" s="570"/>
      <c r="L139" s="570"/>
      <c r="M139" s="570"/>
      <c r="N139" s="570"/>
      <c r="O139" s="570"/>
      <c r="P139" s="583"/>
      <c r="Q139" s="571"/>
    </row>
    <row r="140" spans="1:17" ht="14.4" customHeight="1" x14ac:dyDescent="0.3">
      <c r="A140" s="566" t="s">
        <v>522</v>
      </c>
      <c r="B140" s="567" t="s">
        <v>4362</v>
      </c>
      <c r="C140" s="567" t="s">
        <v>4459</v>
      </c>
      <c r="D140" s="567" t="s">
        <v>4462</v>
      </c>
      <c r="E140" s="567" t="s">
        <v>4463</v>
      </c>
      <c r="F140" s="570">
        <v>2</v>
      </c>
      <c r="G140" s="570">
        <v>4075.4</v>
      </c>
      <c r="H140" s="570">
        <v>1</v>
      </c>
      <c r="I140" s="570">
        <v>2037.7</v>
      </c>
      <c r="J140" s="570"/>
      <c r="K140" s="570"/>
      <c r="L140" s="570"/>
      <c r="M140" s="570"/>
      <c r="N140" s="570"/>
      <c r="O140" s="570"/>
      <c r="P140" s="583"/>
      <c r="Q140" s="571"/>
    </row>
    <row r="141" spans="1:17" ht="14.4" customHeight="1" x14ac:dyDescent="0.3">
      <c r="A141" s="566" t="s">
        <v>522</v>
      </c>
      <c r="B141" s="567" t="s">
        <v>4362</v>
      </c>
      <c r="C141" s="567" t="s">
        <v>4459</v>
      </c>
      <c r="D141" s="567" t="s">
        <v>4464</v>
      </c>
      <c r="E141" s="567" t="s">
        <v>4465</v>
      </c>
      <c r="F141" s="570">
        <v>1</v>
      </c>
      <c r="G141" s="570">
        <v>2310</v>
      </c>
      <c r="H141" s="570">
        <v>1</v>
      </c>
      <c r="I141" s="570">
        <v>2310</v>
      </c>
      <c r="J141" s="570"/>
      <c r="K141" s="570"/>
      <c r="L141" s="570"/>
      <c r="M141" s="570"/>
      <c r="N141" s="570"/>
      <c r="O141" s="570"/>
      <c r="P141" s="583"/>
      <c r="Q141" s="571"/>
    </row>
    <row r="142" spans="1:17" ht="14.4" customHeight="1" x14ac:dyDescent="0.3">
      <c r="A142" s="566" t="s">
        <v>522</v>
      </c>
      <c r="B142" s="567" t="s">
        <v>4362</v>
      </c>
      <c r="C142" s="567" t="s">
        <v>4459</v>
      </c>
      <c r="D142" s="567" t="s">
        <v>4466</v>
      </c>
      <c r="E142" s="567" t="s">
        <v>4467</v>
      </c>
      <c r="F142" s="570">
        <v>4</v>
      </c>
      <c r="G142" s="570">
        <v>6323.6</v>
      </c>
      <c r="H142" s="570">
        <v>1</v>
      </c>
      <c r="I142" s="570">
        <v>1580.9</v>
      </c>
      <c r="J142" s="570"/>
      <c r="K142" s="570"/>
      <c r="L142" s="570"/>
      <c r="M142" s="570"/>
      <c r="N142" s="570"/>
      <c r="O142" s="570"/>
      <c r="P142" s="583"/>
      <c r="Q142" s="571"/>
    </row>
    <row r="143" spans="1:17" ht="14.4" customHeight="1" x14ac:dyDescent="0.3">
      <c r="A143" s="566" t="s">
        <v>522</v>
      </c>
      <c r="B143" s="567" t="s">
        <v>4362</v>
      </c>
      <c r="C143" s="567" t="s">
        <v>4459</v>
      </c>
      <c r="D143" s="567" t="s">
        <v>4468</v>
      </c>
      <c r="E143" s="567" t="s">
        <v>4469</v>
      </c>
      <c r="F143" s="570"/>
      <c r="G143" s="570"/>
      <c r="H143" s="570"/>
      <c r="I143" s="570"/>
      <c r="J143" s="570">
        <v>1</v>
      </c>
      <c r="K143" s="570">
        <v>45635</v>
      </c>
      <c r="L143" s="570"/>
      <c r="M143" s="570">
        <v>45635</v>
      </c>
      <c r="N143" s="570"/>
      <c r="O143" s="570"/>
      <c r="P143" s="583"/>
      <c r="Q143" s="571"/>
    </row>
    <row r="144" spans="1:17" ht="14.4" customHeight="1" x14ac:dyDescent="0.3">
      <c r="A144" s="566" t="s">
        <v>522</v>
      </c>
      <c r="B144" s="567" t="s">
        <v>4362</v>
      </c>
      <c r="C144" s="567" t="s">
        <v>4459</v>
      </c>
      <c r="D144" s="567" t="s">
        <v>4470</v>
      </c>
      <c r="E144" s="567" t="s">
        <v>4471</v>
      </c>
      <c r="F144" s="570">
        <v>1</v>
      </c>
      <c r="G144" s="570">
        <v>11061</v>
      </c>
      <c r="H144" s="570">
        <v>1</v>
      </c>
      <c r="I144" s="570">
        <v>11061</v>
      </c>
      <c r="J144" s="570"/>
      <c r="K144" s="570"/>
      <c r="L144" s="570"/>
      <c r="M144" s="570"/>
      <c r="N144" s="570"/>
      <c r="O144" s="570"/>
      <c r="P144" s="583"/>
      <c r="Q144" s="571"/>
    </row>
    <row r="145" spans="1:17" ht="14.4" customHeight="1" x14ac:dyDescent="0.3">
      <c r="A145" s="566" t="s">
        <v>522</v>
      </c>
      <c r="B145" s="567" t="s">
        <v>4362</v>
      </c>
      <c r="C145" s="567" t="s">
        <v>4459</v>
      </c>
      <c r="D145" s="567" t="s">
        <v>4472</v>
      </c>
      <c r="E145" s="567" t="s">
        <v>4473</v>
      </c>
      <c r="F145" s="570">
        <v>6</v>
      </c>
      <c r="G145" s="570">
        <v>302538</v>
      </c>
      <c r="H145" s="570">
        <v>1</v>
      </c>
      <c r="I145" s="570">
        <v>50423</v>
      </c>
      <c r="J145" s="570">
        <v>19</v>
      </c>
      <c r="K145" s="570">
        <v>855407.92999999993</v>
      </c>
      <c r="L145" s="570">
        <v>2.8274396274187041</v>
      </c>
      <c r="M145" s="570">
        <v>45021.469999999994</v>
      </c>
      <c r="N145" s="570">
        <v>24</v>
      </c>
      <c r="O145" s="570">
        <v>1080515.28</v>
      </c>
      <c r="P145" s="583">
        <v>3.5715026872657321</v>
      </c>
      <c r="Q145" s="571">
        <v>45021.47</v>
      </c>
    </row>
    <row r="146" spans="1:17" ht="14.4" customHeight="1" x14ac:dyDescent="0.3">
      <c r="A146" s="566" t="s">
        <v>522</v>
      </c>
      <c r="B146" s="567" t="s">
        <v>4362</v>
      </c>
      <c r="C146" s="567" t="s">
        <v>4459</v>
      </c>
      <c r="D146" s="567" t="s">
        <v>4474</v>
      </c>
      <c r="E146" s="567" t="s">
        <v>4475</v>
      </c>
      <c r="F146" s="570"/>
      <c r="G146" s="570"/>
      <c r="H146" s="570"/>
      <c r="I146" s="570"/>
      <c r="J146" s="570">
        <v>191</v>
      </c>
      <c r="K146" s="570">
        <v>11269</v>
      </c>
      <c r="L146" s="570"/>
      <c r="M146" s="570">
        <v>59</v>
      </c>
      <c r="N146" s="570"/>
      <c r="O146" s="570"/>
      <c r="P146" s="583"/>
      <c r="Q146" s="571"/>
    </row>
    <row r="147" spans="1:17" ht="14.4" customHeight="1" x14ac:dyDescent="0.3">
      <c r="A147" s="566" t="s">
        <v>522</v>
      </c>
      <c r="B147" s="567" t="s">
        <v>4362</v>
      </c>
      <c r="C147" s="567" t="s">
        <v>4459</v>
      </c>
      <c r="D147" s="567" t="s">
        <v>4476</v>
      </c>
      <c r="E147" s="567" t="s">
        <v>4477</v>
      </c>
      <c r="F147" s="570">
        <v>5</v>
      </c>
      <c r="G147" s="570">
        <v>251198.49999999997</v>
      </c>
      <c r="H147" s="570">
        <v>1</v>
      </c>
      <c r="I147" s="570">
        <v>50239.7</v>
      </c>
      <c r="J147" s="570"/>
      <c r="K147" s="570"/>
      <c r="L147" s="570"/>
      <c r="M147" s="570"/>
      <c r="N147" s="570"/>
      <c r="O147" s="570"/>
      <c r="P147" s="583"/>
      <c r="Q147" s="571"/>
    </row>
    <row r="148" spans="1:17" ht="14.4" customHeight="1" x14ac:dyDescent="0.3">
      <c r="A148" s="566" t="s">
        <v>522</v>
      </c>
      <c r="B148" s="567" t="s">
        <v>4362</v>
      </c>
      <c r="C148" s="567" t="s">
        <v>4459</v>
      </c>
      <c r="D148" s="567" t="s">
        <v>4478</v>
      </c>
      <c r="E148" s="567" t="s">
        <v>4479</v>
      </c>
      <c r="F148" s="570">
        <v>21</v>
      </c>
      <c r="G148" s="570">
        <v>1827105</v>
      </c>
      <c r="H148" s="570">
        <v>1</v>
      </c>
      <c r="I148" s="570">
        <v>87005</v>
      </c>
      <c r="J148" s="570">
        <v>18</v>
      </c>
      <c r="K148" s="570">
        <v>1284759.18</v>
      </c>
      <c r="L148" s="570">
        <v>0.70316658320129377</v>
      </c>
      <c r="M148" s="570">
        <v>71375.509999999995</v>
      </c>
      <c r="N148" s="570">
        <v>7</v>
      </c>
      <c r="O148" s="570">
        <v>499628.56999999995</v>
      </c>
      <c r="P148" s="583">
        <v>0.27345367124494757</v>
      </c>
      <c r="Q148" s="571">
        <v>71375.509999999995</v>
      </c>
    </row>
    <row r="149" spans="1:17" ht="14.4" customHeight="1" x14ac:dyDescent="0.3">
      <c r="A149" s="566" t="s">
        <v>522</v>
      </c>
      <c r="B149" s="567" t="s">
        <v>4362</v>
      </c>
      <c r="C149" s="567" t="s">
        <v>4459</v>
      </c>
      <c r="D149" s="567" t="s">
        <v>4480</v>
      </c>
      <c r="E149" s="567" t="s">
        <v>4481</v>
      </c>
      <c r="F149" s="570">
        <v>1</v>
      </c>
      <c r="G149" s="570">
        <v>67231</v>
      </c>
      <c r="H149" s="570">
        <v>1</v>
      </c>
      <c r="I149" s="570">
        <v>67231</v>
      </c>
      <c r="J149" s="570"/>
      <c r="K149" s="570"/>
      <c r="L149" s="570"/>
      <c r="M149" s="570"/>
      <c r="N149" s="570"/>
      <c r="O149" s="570"/>
      <c r="P149" s="583"/>
      <c r="Q149" s="571"/>
    </row>
    <row r="150" spans="1:17" ht="14.4" customHeight="1" x14ac:dyDescent="0.3">
      <c r="A150" s="566" t="s">
        <v>522</v>
      </c>
      <c r="B150" s="567" t="s">
        <v>4362</v>
      </c>
      <c r="C150" s="567" t="s">
        <v>4459</v>
      </c>
      <c r="D150" s="567" t="s">
        <v>4482</v>
      </c>
      <c r="E150" s="567" t="s">
        <v>4483</v>
      </c>
      <c r="F150" s="570"/>
      <c r="G150" s="570"/>
      <c r="H150" s="570"/>
      <c r="I150" s="570"/>
      <c r="J150" s="570">
        <v>1</v>
      </c>
      <c r="K150" s="570">
        <v>54904.24</v>
      </c>
      <c r="L150" s="570"/>
      <c r="M150" s="570">
        <v>54904.24</v>
      </c>
      <c r="N150" s="570"/>
      <c r="O150" s="570"/>
      <c r="P150" s="583"/>
      <c r="Q150" s="571"/>
    </row>
    <row r="151" spans="1:17" ht="14.4" customHeight="1" x14ac:dyDescent="0.3">
      <c r="A151" s="566" t="s">
        <v>522</v>
      </c>
      <c r="B151" s="567" t="s">
        <v>4362</v>
      </c>
      <c r="C151" s="567" t="s">
        <v>4459</v>
      </c>
      <c r="D151" s="567" t="s">
        <v>4484</v>
      </c>
      <c r="E151" s="567" t="s">
        <v>4485</v>
      </c>
      <c r="F151" s="570"/>
      <c r="G151" s="570"/>
      <c r="H151" s="570"/>
      <c r="I151" s="570"/>
      <c r="J151" s="570"/>
      <c r="K151" s="570"/>
      <c r="L151" s="570"/>
      <c r="M151" s="570"/>
      <c r="N151" s="570">
        <v>3</v>
      </c>
      <c r="O151" s="570">
        <v>133743.75</v>
      </c>
      <c r="P151" s="583"/>
      <c r="Q151" s="571">
        <v>44581.25</v>
      </c>
    </row>
    <row r="152" spans="1:17" ht="14.4" customHeight="1" x14ac:dyDescent="0.3">
      <c r="A152" s="566" t="s">
        <v>522</v>
      </c>
      <c r="B152" s="567" t="s">
        <v>4362</v>
      </c>
      <c r="C152" s="567" t="s">
        <v>4459</v>
      </c>
      <c r="D152" s="567" t="s">
        <v>4486</v>
      </c>
      <c r="E152" s="567" t="s">
        <v>4487</v>
      </c>
      <c r="F152" s="570">
        <v>13</v>
      </c>
      <c r="G152" s="570">
        <v>559221</v>
      </c>
      <c r="H152" s="570">
        <v>1</v>
      </c>
      <c r="I152" s="570">
        <v>43017</v>
      </c>
      <c r="J152" s="570">
        <v>5</v>
      </c>
      <c r="K152" s="570">
        <v>222906.25</v>
      </c>
      <c r="L152" s="570">
        <v>0.39860135796044854</v>
      </c>
      <c r="M152" s="570">
        <v>44581.25</v>
      </c>
      <c r="N152" s="570">
        <v>2</v>
      </c>
      <c r="O152" s="570">
        <v>89162.5</v>
      </c>
      <c r="P152" s="583">
        <v>0.15944054318417941</v>
      </c>
      <c r="Q152" s="571">
        <v>44581.25</v>
      </c>
    </row>
    <row r="153" spans="1:17" ht="14.4" customHeight="1" x14ac:dyDescent="0.3">
      <c r="A153" s="566" t="s">
        <v>522</v>
      </c>
      <c r="B153" s="567" t="s">
        <v>4362</v>
      </c>
      <c r="C153" s="567" t="s">
        <v>4459</v>
      </c>
      <c r="D153" s="567" t="s">
        <v>4488</v>
      </c>
      <c r="E153" s="567" t="s">
        <v>4489</v>
      </c>
      <c r="F153" s="570">
        <v>1</v>
      </c>
      <c r="G153" s="570">
        <v>129657</v>
      </c>
      <c r="H153" s="570">
        <v>1</v>
      </c>
      <c r="I153" s="570">
        <v>129657</v>
      </c>
      <c r="J153" s="570">
        <v>2</v>
      </c>
      <c r="K153" s="570">
        <v>259314</v>
      </c>
      <c r="L153" s="570">
        <v>2</v>
      </c>
      <c r="M153" s="570">
        <v>129657</v>
      </c>
      <c r="N153" s="570">
        <v>1</v>
      </c>
      <c r="O153" s="570">
        <v>129657</v>
      </c>
      <c r="P153" s="583">
        <v>1</v>
      </c>
      <c r="Q153" s="571">
        <v>129657</v>
      </c>
    </row>
    <row r="154" spans="1:17" ht="14.4" customHeight="1" x14ac:dyDescent="0.3">
      <c r="A154" s="566" t="s">
        <v>522</v>
      </c>
      <c r="B154" s="567" t="s">
        <v>4362</v>
      </c>
      <c r="C154" s="567" t="s">
        <v>4459</v>
      </c>
      <c r="D154" s="567" t="s">
        <v>4490</v>
      </c>
      <c r="E154" s="567" t="s">
        <v>4491</v>
      </c>
      <c r="F154" s="570">
        <v>2</v>
      </c>
      <c r="G154" s="570">
        <v>20098</v>
      </c>
      <c r="H154" s="570">
        <v>1</v>
      </c>
      <c r="I154" s="570">
        <v>10049</v>
      </c>
      <c r="J154" s="570">
        <v>3</v>
      </c>
      <c r="K154" s="570">
        <v>31243.260000000002</v>
      </c>
      <c r="L154" s="570">
        <v>1.5545457259428801</v>
      </c>
      <c r="M154" s="570">
        <v>10414.42</v>
      </c>
      <c r="N154" s="570">
        <v>4</v>
      </c>
      <c r="O154" s="570">
        <v>41657.68</v>
      </c>
      <c r="P154" s="583">
        <v>2.0727276345905064</v>
      </c>
      <c r="Q154" s="571">
        <v>10414.42</v>
      </c>
    </row>
    <row r="155" spans="1:17" ht="14.4" customHeight="1" x14ac:dyDescent="0.3">
      <c r="A155" s="566" t="s">
        <v>522</v>
      </c>
      <c r="B155" s="567" t="s">
        <v>4362</v>
      </c>
      <c r="C155" s="567" t="s">
        <v>4459</v>
      </c>
      <c r="D155" s="567" t="s">
        <v>4492</v>
      </c>
      <c r="E155" s="567" t="s">
        <v>4493</v>
      </c>
      <c r="F155" s="570">
        <v>2</v>
      </c>
      <c r="G155" s="570">
        <v>2230</v>
      </c>
      <c r="H155" s="570">
        <v>1</v>
      </c>
      <c r="I155" s="570">
        <v>1115</v>
      </c>
      <c r="J155" s="570"/>
      <c r="K155" s="570"/>
      <c r="L155" s="570"/>
      <c r="M155" s="570"/>
      <c r="N155" s="570">
        <v>2</v>
      </c>
      <c r="O155" s="570">
        <v>2311.1</v>
      </c>
      <c r="P155" s="583">
        <v>1.0363677130044842</v>
      </c>
      <c r="Q155" s="571">
        <v>1155.55</v>
      </c>
    </row>
    <row r="156" spans="1:17" ht="14.4" customHeight="1" x14ac:dyDescent="0.3">
      <c r="A156" s="566" t="s">
        <v>522</v>
      </c>
      <c r="B156" s="567" t="s">
        <v>4362</v>
      </c>
      <c r="C156" s="567" t="s">
        <v>4459</v>
      </c>
      <c r="D156" s="567" t="s">
        <v>4494</v>
      </c>
      <c r="E156" s="567" t="s">
        <v>4495</v>
      </c>
      <c r="F156" s="570">
        <v>78</v>
      </c>
      <c r="G156" s="570">
        <v>1376856</v>
      </c>
      <c r="H156" s="570">
        <v>1</v>
      </c>
      <c r="I156" s="570">
        <v>17652</v>
      </c>
      <c r="J156" s="570">
        <v>162</v>
      </c>
      <c r="K156" s="570">
        <v>2859624</v>
      </c>
      <c r="L156" s="570">
        <v>2.0769230769230771</v>
      </c>
      <c r="M156" s="570">
        <v>17652</v>
      </c>
      <c r="N156" s="570">
        <v>90</v>
      </c>
      <c r="O156" s="570">
        <v>1588680</v>
      </c>
      <c r="P156" s="583">
        <v>1.1538461538461537</v>
      </c>
      <c r="Q156" s="571">
        <v>17652</v>
      </c>
    </row>
    <row r="157" spans="1:17" ht="14.4" customHeight="1" x14ac:dyDescent="0.3">
      <c r="A157" s="566" t="s">
        <v>522</v>
      </c>
      <c r="B157" s="567" t="s">
        <v>4362</v>
      </c>
      <c r="C157" s="567" t="s">
        <v>4459</v>
      </c>
      <c r="D157" s="567" t="s">
        <v>4496</v>
      </c>
      <c r="E157" s="567" t="s">
        <v>4497</v>
      </c>
      <c r="F157" s="570">
        <v>78</v>
      </c>
      <c r="G157" s="570">
        <v>521430</v>
      </c>
      <c r="H157" s="570">
        <v>1</v>
      </c>
      <c r="I157" s="570">
        <v>6685</v>
      </c>
      <c r="J157" s="570">
        <v>162</v>
      </c>
      <c r="K157" s="570">
        <v>1082970</v>
      </c>
      <c r="L157" s="570">
        <v>2.0769230769230771</v>
      </c>
      <c r="M157" s="570">
        <v>6685</v>
      </c>
      <c r="N157" s="570">
        <v>90</v>
      </c>
      <c r="O157" s="570">
        <v>601650</v>
      </c>
      <c r="P157" s="583">
        <v>1.1538461538461537</v>
      </c>
      <c r="Q157" s="571">
        <v>6685</v>
      </c>
    </row>
    <row r="158" spans="1:17" ht="14.4" customHeight="1" x14ac:dyDescent="0.3">
      <c r="A158" s="566" t="s">
        <v>522</v>
      </c>
      <c r="B158" s="567" t="s">
        <v>4362</v>
      </c>
      <c r="C158" s="567" t="s">
        <v>4459</v>
      </c>
      <c r="D158" s="567" t="s">
        <v>4498</v>
      </c>
      <c r="E158" s="567" t="s">
        <v>4499</v>
      </c>
      <c r="F158" s="570">
        <v>31</v>
      </c>
      <c r="G158" s="570">
        <v>495535</v>
      </c>
      <c r="H158" s="570">
        <v>1</v>
      </c>
      <c r="I158" s="570">
        <v>15985</v>
      </c>
      <c r="J158" s="570"/>
      <c r="K158" s="570"/>
      <c r="L158" s="570"/>
      <c r="M158" s="570"/>
      <c r="N158" s="570"/>
      <c r="O158" s="570"/>
      <c r="P158" s="583"/>
      <c r="Q158" s="571"/>
    </row>
    <row r="159" spans="1:17" ht="14.4" customHeight="1" x14ac:dyDescent="0.3">
      <c r="A159" s="566" t="s">
        <v>522</v>
      </c>
      <c r="B159" s="567" t="s">
        <v>4362</v>
      </c>
      <c r="C159" s="567" t="s">
        <v>4459</v>
      </c>
      <c r="D159" s="567" t="s">
        <v>4500</v>
      </c>
      <c r="E159" s="567" t="s">
        <v>4501</v>
      </c>
      <c r="F159" s="570">
        <v>77</v>
      </c>
      <c r="G159" s="570">
        <v>1377145</v>
      </c>
      <c r="H159" s="570">
        <v>1</v>
      </c>
      <c r="I159" s="570">
        <v>17885</v>
      </c>
      <c r="J159" s="570">
        <v>22</v>
      </c>
      <c r="K159" s="570">
        <v>393470</v>
      </c>
      <c r="L159" s="570">
        <v>0.2857142857142857</v>
      </c>
      <c r="M159" s="570">
        <v>17885</v>
      </c>
      <c r="N159" s="570">
        <v>69</v>
      </c>
      <c r="O159" s="570">
        <v>1234065</v>
      </c>
      <c r="P159" s="583">
        <v>0.89610389610389607</v>
      </c>
      <c r="Q159" s="571">
        <v>17885</v>
      </c>
    </row>
    <row r="160" spans="1:17" ht="14.4" customHeight="1" x14ac:dyDescent="0.3">
      <c r="A160" s="566" t="s">
        <v>522</v>
      </c>
      <c r="B160" s="567" t="s">
        <v>4362</v>
      </c>
      <c r="C160" s="567" t="s">
        <v>4459</v>
      </c>
      <c r="D160" s="567" t="s">
        <v>4502</v>
      </c>
      <c r="E160" s="567" t="s">
        <v>4503</v>
      </c>
      <c r="F160" s="570">
        <v>30</v>
      </c>
      <c r="G160" s="570">
        <v>148050</v>
      </c>
      <c r="H160" s="570">
        <v>1</v>
      </c>
      <c r="I160" s="570">
        <v>4935</v>
      </c>
      <c r="J160" s="570"/>
      <c r="K160" s="570"/>
      <c r="L160" s="570"/>
      <c r="M160" s="570"/>
      <c r="N160" s="570"/>
      <c r="O160" s="570"/>
      <c r="P160" s="583"/>
      <c r="Q160" s="571"/>
    </row>
    <row r="161" spans="1:17" ht="14.4" customHeight="1" x14ac:dyDescent="0.3">
      <c r="A161" s="566" t="s">
        <v>522</v>
      </c>
      <c r="B161" s="567" t="s">
        <v>4362</v>
      </c>
      <c r="C161" s="567" t="s">
        <v>4459</v>
      </c>
      <c r="D161" s="567" t="s">
        <v>4504</v>
      </c>
      <c r="E161" s="567" t="s">
        <v>4505</v>
      </c>
      <c r="F161" s="570">
        <v>77</v>
      </c>
      <c r="G161" s="570">
        <v>525140</v>
      </c>
      <c r="H161" s="570">
        <v>1</v>
      </c>
      <c r="I161" s="570">
        <v>6820</v>
      </c>
      <c r="J161" s="570">
        <v>22</v>
      </c>
      <c r="K161" s="570">
        <v>150040</v>
      </c>
      <c r="L161" s="570">
        <v>0.2857142857142857</v>
      </c>
      <c r="M161" s="570">
        <v>6820</v>
      </c>
      <c r="N161" s="570">
        <v>69</v>
      </c>
      <c r="O161" s="570">
        <v>470580</v>
      </c>
      <c r="P161" s="583">
        <v>0.89610389610389607</v>
      </c>
      <c r="Q161" s="571">
        <v>6820</v>
      </c>
    </row>
    <row r="162" spans="1:17" ht="14.4" customHeight="1" x14ac:dyDescent="0.3">
      <c r="A162" s="566" t="s">
        <v>522</v>
      </c>
      <c r="B162" s="567" t="s">
        <v>4362</v>
      </c>
      <c r="C162" s="567" t="s">
        <v>4459</v>
      </c>
      <c r="D162" s="567" t="s">
        <v>4506</v>
      </c>
      <c r="E162" s="567" t="s">
        <v>4507</v>
      </c>
      <c r="F162" s="570">
        <v>156</v>
      </c>
      <c r="G162" s="570">
        <v>1107600</v>
      </c>
      <c r="H162" s="570">
        <v>1</v>
      </c>
      <c r="I162" s="570">
        <v>7100</v>
      </c>
      <c r="J162" s="570">
        <v>148</v>
      </c>
      <c r="K162" s="570">
        <v>1050800</v>
      </c>
      <c r="L162" s="570">
        <v>0.94871794871794868</v>
      </c>
      <c r="M162" s="570">
        <v>7100</v>
      </c>
      <c r="N162" s="570">
        <v>122</v>
      </c>
      <c r="O162" s="570">
        <v>866200</v>
      </c>
      <c r="P162" s="583">
        <v>0.78205128205128205</v>
      </c>
      <c r="Q162" s="571">
        <v>7100</v>
      </c>
    </row>
    <row r="163" spans="1:17" ht="14.4" customHeight="1" x14ac:dyDescent="0.3">
      <c r="A163" s="566" t="s">
        <v>522</v>
      </c>
      <c r="B163" s="567" t="s">
        <v>4362</v>
      </c>
      <c r="C163" s="567" t="s">
        <v>4459</v>
      </c>
      <c r="D163" s="567" t="s">
        <v>4508</v>
      </c>
      <c r="E163" s="567" t="s">
        <v>4509</v>
      </c>
      <c r="F163" s="570">
        <v>77</v>
      </c>
      <c r="G163" s="570">
        <v>677600</v>
      </c>
      <c r="H163" s="570">
        <v>1</v>
      </c>
      <c r="I163" s="570">
        <v>8800</v>
      </c>
      <c r="J163" s="570">
        <v>22</v>
      </c>
      <c r="K163" s="570">
        <v>193600</v>
      </c>
      <c r="L163" s="570">
        <v>0.2857142857142857</v>
      </c>
      <c r="M163" s="570">
        <v>8800</v>
      </c>
      <c r="N163" s="570">
        <v>69</v>
      </c>
      <c r="O163" s="570">
        <v>607200</v>
      </c>
      <c r="P163" s="583">
        <v>0.89610389610389607</v>
      </c>
      <c r="Q163" s="571">
        <v>8800</v>
      </c>
    </row>
    <row r="164" spans="1:17" ht="14.4" customHeight="1" x14ac:dyDescent="0.3">
      <c r="A164" s="566" t="s">
        <v>522</v>
      </c>
      <c r="B164" s="567" t="s">
        <v>4362</v>
      </c>
      <c r="C164" s="567" t="s">
        <v>4459</v>
      </c>
      <c r="D164" s="567" t="s">
        <v>4510</v>
      </c>
      <c r="E164" s="567" t="s">
        <v>4511</v>
      </c>
      <c r="F164" s="570">
        <v>4</v>
      </c>
      <c r="G164" s="570">
        <v>4660</v>
      </c>
      <c r="H164" s="570">
        <v>1</v>
      </c>
      <c r="I164" s="570">
        <v>1165</v>
      </c>
      <c r="J164" s="570">
        <v>148</v>
      </c>
      <c r="K164" s="570">
        <v>172420</v>
      </c>
      <c r="L164" s="570">
        <v>37</v>
      </c>
      <c r="M164" s="570">
        <v>1165</v>
      </c>
      <c r="N164" s="570">
        <v>157</v>
      </c>
      <c r="O164" s="570">
        <v>182905</v>
      </c>
      <c r="P164" s="583">
        <v>39.25</v>
      </c>
      <c r="Q164" s="571">
        <v>1165</v>
      </c>
    </row>
    <row r="165" spans="1:17" ht="14.4" customHeight="1" x14ac:dyDescent="0.3">
      <c r="A165" s="566" t="s">
        <v>522</v>
      </c>
      <c r="B165" s="567" t="s">
        <v>4362</v>
      </c>
      <c r="C165" s="567" t="s">
        <v>4459</v>
      </c>
      <c r="D165" s="567" t="s">
        <v>4512</v>
      </c>
      <c r="E165" s="567" t="s">
        <v>4513</v>
      </c>
      <c r="F165" s="570">
        <v>59</v>
      </c>
      <c r="G165" s="570">
        <v>43778</v>
      </c>
      <c r="H165" s="570">
        <v>1</v>
      </c>
      <c r="I165" s="570">
        <v>742</v>
      </c>
      <c r="J165" s="570">
        <v>101</v>
      </c>
      <c r="K165" s="570">
        <v>74942</v>
      </c>
      <c r="L165" s="570">
        <v>1.7118644067796611</v>
      </c>
      <c r="M165" s="570">
        <v>742</v>
      </c>
      <c r="N165" s="570">
        <v>94</v>
      </c>
      <c r="O165" s="570">
        <v>69748</v>
      </c>
      <c r="P165" s="583">
        <v>1.5932203389830508</v>
      </c>
      <c r="Q165" s="571">
        <v>742</v>
      </c>
    </row>
    <row r="166" spans="1:17" ht="14.4" customHeight="1" x14ac:dyDescent="0.3">
      <c r="A166" s="566" t="s">
        <v>522</v>
      </c>
      <c r="B166" s="567" t="s">
        <v>4362</v>
      </c>
      <c r="C166" s="567" t="s">
        <v>4459</v>
      </c>
      <c r="D166" s="567" t="s">
        <v>4514</v>
      </c>
      <c r="E166" s="567" t="s">
        <v>4515</v>
      </c>
      <c r="F166" s="570">
        <v>5</v>
      </c>
      <c r="G166" s="570">
        <v>2630</v>
      </c>
      <c r="H166" s="570">
        <v>1</v>
      </c>
      <c r="I166" s="570">
        <v>526</v>
      </c>
      <c r="J166" s="570">
        <v>165</v>
      </c>
      <c r="K166" s="570">
        <v>86790</v>
      </c>
      <c r="L166" s="570">
        <v>33</v>
      </c>
      <c r="M166" s="570">
        <v>526</v>
      </c>
      <c r="N166" s="570">
        <v>185</v>
      </c>
      <c r="O166" s="570">
        <v>97310</v>
      </c>
      <c r="P166" s="583">
        <v>37</v>
      </c>
      <c r="Q166" s="571">
        <v>526</v>
      </c>
    </row>
    <row r="167" spans="1:17" ht="14.4" customHeight="1" x14ac:dyDescent="0.3">
      <c r="A167" s="566" t="s">
        <v>522</v>
      </c>
      <c r="B167" s="567" t="s">
        <v>4362</v>
      </c>
      <c r="C167" s="567" t="s">
        <v>4459</v>
      </c>
      <c r="D167" s="567" t="s">
        <v>4516</v>
      </c>
      <c r="E167" s="567" t="s">
        <v>4517</v>
      </c>
      <c r="F167" s="570"/>
      <c r="G167" s="570"/>
      <c r="H167" s="570"/>
      <c r="I167" s="570"/>
      <c r="J167" s="570">
        <v>7</v>
      </c>
      <c r="K167" s="570">
        <v>236860.88999999996</v>
      </c>
      <c r="L167" s="570"/>
      <c r="M167" s="570">
        <v>33837.269999999997</v>
      </c>
      <c r="N167" s="570"/>
      <c r="O167" s="570"/>
      <c r="P167" s="583"/>
      <c r="Q167" s="571"/>
    </row>
    <row r="168" spans="1:17" ht="14.4" customHeight="1" x14ac:dyDescent="0.3">
      <c r="A168" s="566" t="s">
        <v>522</v>
      </c>
      <c r="B168" s="567" t="s">
        <v>4362</v>
      </c>
      <c r="C168" s="567" t="s">
        <v>4459</v>
      </c>
      <c r="D168" s="567" t="s">
        <v>4518</v>
      </c>
      <c r="E168" s="567" t="s">
        <v>4519</v>
      </c>
      <c r="F168" s="570">
        <v>3</v>
      </c>
      <c r="G168" s="570">
        <v>39630</v>
      </c>
      <c r="H168" s="570">
        <v>1</v>
      </c>
      <c r="I168" s="570">
        <v>13210</v>
      </c>
      <c r="J168" s="570">
        <v>1</v>
      </c>
      <c r="K168" s="570">
        <v>13690.36</v>
      </c>
      <c r="L168" s="570">
        <v>0.34545445369669442</v>
      </c>
      <c r="M168" s="570">
        <v>13690.36</v>
      </c>
      <c r="N168" s="570">
        <v>3</v>
      </c>
      <c r="O168" s="570">
        <v>41071.08</v>
      </c>
      <c r="P168" s="583">
        <v>1.0363633610900833</v>
      </c>
      <c r="Q168" s="571">
        <v>13690.36</v>
      </c>
    </row>
    <row r="169" spans="1:17" ht="14.4" customHeight="1" x14ac:dyDescent="0.3">
      <c r="A169" s="566" t="s">
        <v>522</v>
      </c>
      <c r="B169" s="567" t="s">
        <v>4362</v>
      </c>
      <c r="C169" s="567" t="s">
        <v>4459</v>
      </c>
      <c r="D169" s="567" t="s">
        <v>4520</v>
      </c>
      <c r="E169" s="567" t="s">
        <v>4521</v>
      </c>
      <c r="F169" s="570">
        <v>13</v>
      </c>
      <c r="G169" s="570">
        <v>607425</v>
      </c>
      <c r="H169" s="570">
        <v>1</v>
      </c>
      <c r="I169" s="570">
        <v>46725</v>
      </c>
      <c r="J169" s="570">
        <v>6</v>
      </c>
      <c r="K169" s="570">
        <v>280350</v>
      </c>
      <c r="L169" s="570">
        <v>0.46153846153846156</v>
      </c>
      <c r="M169" s="570">
        <v>46725</v>
      </c>
      <c r="N169" s="570">
        <v>9</v>
      </c>
      <c r="O169" s="570">
        <v>420525</v>
      </c>
      <c r="P169" s="583">
        <v>0.69230769230769229</v>
      </c>
      <c r="Q169" s="571">
        <v>46725</v>
      </c>
    </row>
    <row r="170" spans="1:17" ht="14.4" customHeight="1" x14ac:dyDescent="0.3">
      <c r="A170" s="566" t="s">
        <v>522</v>
      </c>
      <c r="B170" s="567" t="s">
        <v>4362</v>
      </c>
      <c r="C170" s="567" t="s">
        <v>4459</v>
      </c>
      <c r="D170" s="567" t="s">
        <v>4522</v>
      </c>
      <c r="E170" s="567" t="s">
        <v>4523</v>
      </c>
      <c r="F170" s="570">
        <v>1</v>
      </c>
      <c r="G170" s="570">
        <v>1750</v>
      </c>
      <c r="H170" s="570">
        <v>1</v>
      </c>
      <c r="I170" s="570">
        <v>1750</v>
      </c>
      <c r="J170" s="570"/>
      <c r="K170" s="570"/>
      <c r="L170" s="570"/>
      <c r="M170" s="570"/>
      <c r="N170" s="570"/>
      <c r="O170" s="570"/>
      <c r="P170" s="583"/>
      <c r="Q170" s="571"/>
    </row>
    <row r="171" spans="1:17" ht="14.4" customHeight="1" x14ac:dyDescent="0.3">
      <c r="A171" s="566" t="s">
        <v>522</v>
      </c>
      <c r="B171" s="567" t="s">
        <v>4362</v>
      </c>
      <c r="C171" s="567" t="s">
        <v>4459</v>
      </c>
      <c r="D171" s="567" t="s">
        <v>4524</v>
      </c>
      <c r="E171" s="567" t="s">
        <v>4523</v>
      </c>
      <c r="F171" s="570">
        <v>101</v>
      </c>
      <c r="G171" s="570">
        <v>91203</v>
      </c>
      <c r="H171" s="570">
        <v>1</v>
      </c>
      <c r="I171" s="570">
        <v>903</v>
      </c>
      <c r="J171" s="570">
        <v>101</v>
      </c>
      <c r="K171" s="570">
        <v>93731.68</v>
      </c>
      <c r="L171" s="570">
        <v>1.0277258423516769</v>
      </c>
      <c r="M171" s="570">
        <v>928.03643564356423</v>
      </c>
      <c r="N171" s="570">
        <v>115</v>
      </c>
      <c r="O171" s="570">
        <v>107621.59999999999</v>
      </c>
      <c r="P171" s="583">
        <v>1.1800225869763055</v>
      </c>
      <c r="Q171" s="571">
        <v>935.83999999999992</v>
      </c>
    </row>
    <row r="172" spans="1:17" ht="14.4" customHeight="1" x14ac:dyDescent="0.3">
      <c r="A172" s="566" t="s">
        <v>522</v>
      </c>
      <c r="B172" s="567" t="s">
        <v>4362</v>
      </c>
      <c r="C172" s="567" t="s">
        <v>4459</v>
      </c>
      <c r="D172" s="567" t="s">
        <v>4525</v>
      </c>
      <c r="E172" s="567" t="s">
        <v>4526</v>
      </c>
      <c r="F172" s="570">
        <v>1</v>
      </c>
      <c r="G172" s="570">
        <v>7000</v>
      </c>
      <c r="H172" s="570">
        <v>1</v>
      </c>
      <c r="I172" s="570">
        <v>7000</v>
      </c>
      <c r="J172" s="570">
        <v>6</v>
      </c>
      <c r="K172" s="570">
        <v>43018.2</v>
      </c>
      <c r="L172" s="570">
        <v>6.1454571428571425</v>
      </c>
      <c r="M172" s="570">
        <v>7169.7</v>
      </c>
      <c r="N172" s="570">
        <v>12</v>
      </c>
      <c r="O172" s="570">
        <v>87054.6</v>
      </c>
      <c r="P172" s="583">
        <v>12.43637142857143</v>
      </c>
      <c r="Q172" s="571">
        <v>7254.55</v>
      </c>
    </row>
    <row r="173" spans="1:17" ht="14.4" customHeight="1" x14ac:dyDescent="0.3">
      <c r="A173" s="566" t="s">
        <v>522</v>
      </c>
      <c r="B173" s="567" t="s">
        <v>4362</v>
      </c>
      <c r="C173" s="567" t="s">
        <v>4459</v>
      </c>
      <c r="D173" s="567" t="s">
        <v>4527</v>
      </c>
      <c r="E173" s="567" t="s">
        <v>4528</v>
      </c>
      <c r="F173" s="570">
        <v>1</v>
      </c>
      <c r="G173" s="570">
        <v>1039.5</v>
      </c>
      <c r="H173" s="570">
        <v>1</v>
      </c>
      <c r="I173" s="570">
        <v>1039.5</v>
      </c>
      <c r="J173" s="570"/>
      <c r="K173" s="570"/>
      <c r="L173" s="570"/>
      <c r="M173" s="570"/>
      <c r="N173" s="570"/>
      <c r="O173" s="570"/>
      <c r="P173" s="583"/>
      <c r="Q173" s="571"/>
    </row>
    <row r="174" spans="1:17" ht="14.4" customHeight="1" x14ac:dyDescent="0.3">
      <c r="A174" s="566" t="s">
        <v>522</v>
      </c>
      <c r="B174" s="567" t="s">
        <v>4362</v>
      </c>
      <c r="C174" s="567" t="s">
        <v>4459</v>
      </c>
      <c r="D174" s="567" t="s">
        <v>4529</v>
      </c>
      <c r="E174" s="567" t="s">
        <v>4530</v>
      </c>
      <c r="F174" s="570">
        <v>7</v>
      </c>
      <c r="G174" s="570">
        <v>87500</v>
      </c>
      <c r="H174" s="570">
        <v>1</v>
      </c>
      <c r="I174" s="570">
        <v>12500</v>
      </c>
      <c r="J174" s="570">
        <v>2</v>
      </c>
      <c r="K174" s="570">
        <v>25000</v>
      </c>
      <c r="L174" s="570">
        <v>0.2857142857142857</v>
      </c>
      <c r="M174" s="570">
        <v>12500</v>
      </c>
      <c r="N174" s="570">
        <v>6</v>
      </c>
      <c r="O174" s="570">
        <v>75000</v>
      </c>
      <c r="P174" s="583">
        <v>0.8571428571428571</v>
      </c>
      <c r="Q174" s="571">
        <v>12500</v>
      </c>
    </row>
    <row r="175" spans="1:17" ht="14.4" customHeight="1" x14ac:dyDescent="0.3">
      <c r="A175" s="566" t="s">
        <v>522</v>
      </c>
      <c r="B175" s="567" t="s">
        <v>4362</v>
      </c>
      <c r="C175" s="567" t="s">
        <v>4459</v>
      </c>
      <c r="D175" s="567" t="s">
        <v>4531</v>
      </c>
      <c r="E175" s="567" t="s">
        <v>4532</v>
      </c>
      <c r="F175" s="570">
        <v>6</v>
      </c>
      <c r="G175" s="570">
        <v>116400</v>
      </c>
      <c r="H175" s="570">
        <v>1</v>
      </c>
      <c r="I175" s="570">
        <v>19400</v>
      </c>
      <c r="J175" s="570">
        <v>2</v>
      </c>
      <c r="K175" s="570">
        <v>38800</v>
      </c>
      <c r="L175" s="570">
        <v>0.33333333333333331</v>
      </c>
      <c r="M175" s="570">
        <v>19400</v>
      </c>
      <c r="N175" s="570">
        <v>1</v>
      </c>
      <c r="O175" s="570">
        <v>19400</v>
      </c>
      <c r="P175" s="583">
        <v>0.16666666666666666</v>
      </c>
      <c r="Q175" s="571">
        <v>19400</v>
      </c>
    </row>
    <row r="176" spans="1:17" ht="14.4" customHeight="1" x14ac:dyDescent="0.3">
      <c r="A176" s="566" t="s">
        <v>522</v>
      </c>
      <c r="B176" s="567" t="s">
        <v>4362</v>
      </c>
      <c r="C176" s="567" t="s">
        <v>4459</v>
      </c>
      <c r="D176" s="567" t="s">
        <v>4533</v>
      </c>
      <c r="E176" s="567" t="s">
        <v>4534</v>
      </c>
      <c r="F176" s="570">
        <v>49</v>
      </c>
      <c r="G176" s="570">
        <v>86436</v>
      </c>
      <c r="H176" s="570">
        <v>1</v>
      </c>
      <c r="I176" s="570">
        <v>1764</v>
      </c>
      <c r="J176" s="570">
        <v>43</v>
      </c>
      <c r="K176" s="570">
        <v>75852</v>
      </c>
      <c r="L176" s="570">
        <v>0.87755102040816324</v>
      </c>
      <c r="M176" s="570">
        <v>1764</v>
      </c>
      <c r="N176" s="570"/>
      <c r="O176" s="570"/>
      <c r="P176" s="583"/>
      <c r="Q176" s="571"/>
    </row>
    <row r="177" spans="1:17" ht="14.4" customHeight="1" x14ac:dyDescent="0.3">
      <c r="A177" s="566" t="s">
        <v>522</v>
      </c>
      <c r="B177" s="567" t="s">
        <v>4362</v>
      </c>
      <c r="C177" s="567" t="s">
        <v>4459</v>
      </c>
      <c r="D177" s="567" t="s">
        <v>4535</v>
      </c>
      <c r="E177" s="567" t="s">
        <v>4536</v>
      </c>
      <c r="F177" s="570"/>
      <c r="G177" s="570"/>
      <c r="H177" s="570"/>
      <c r="I177" s="570"/>
      <c r="J177" s="570">
        <v>1</v>
      </c>
      <c r="K177" s="570">
        <v>8644</v>
      </c>
      <c r="L177" s="570"/>
      <c r="M177" s="570">
        <v>8644</v>
      </c>
      <c r="N177" s="570"/>
      <c r="O177" s="570"/>
      <c r="P177" s="583"/>
      <c r="Q177" s="571"/>
    </row>
    <row r="178" spans="1:17" ht="14.4" customHeight="1" x14ac:dyDescent="0.3">
      <c r="A178" s="566" t="s">
        <v>522</v>
      </c>
      <c r="B178" s="567" t="s">
        <v>4362</v>
      </c>
      <c r="C178" s="567" t="s">
        <v>4459</v>
      </c>
      <c r="D178" s="567" t="s">
        <v>4537</v>
      </c>
      <c r="E178" s="567" t="s">
        <v>4538</v>
      </c>
      <c r="F178" s="570">
        <v>7</v>
      </c>
      <c r="G178" s="570">
        <v>262430</v>
      </c>
      <c r="H178" s="570">
        <v>1</v>
      </c>
      <c r="I178" s="570">
        <v>37490</v>
      </c>
      <c r="J178" s="570">
        <v>7</v>
      </c>
      <c r="K178" s="570">
        <v>271972.88999999996</v>
      </c>
      <c r="L178" s="570">
        <v>1.0363635636169644</v>
      </c>
      <c r="M178" s="570">
        <v>38853.269999999997</v>
      </c>
      <c r="N178" s="570">
        <v>13</v>
      </c>
      <c r="O178" s="570">
        <v>505092.50999999995</v>
      </c>
      <c r="P178" s="583">
        <v>1.9246751895743626</v>
      </c>
      <c r="Q178" s="571">
        <v>38853.269999999997</v>
      </c>
    </row>
    <row r="179" spans="1:17" ht="14.4" customHeight="1" x14ac:dyDescent="0.3">
      <c r="A179" s="566" t="s">
        <v>522</v>
      </c>
      <c r="B179" s="567" t="s">
        <v>4362</v>
      </c>
      <c r="C179" s="567" t="s">
        <v>4459</v>
      </c>
      <c r="D179" s="567" t="s">
        <v>4539</v>
      </c>
      <c r="E179" s="567" t="s">
        <v>4540</v>
      </c>
      <c r="F179" s="570"/>
      <c r="G179" s="570"/>
      <c r="H179" s="570"/>
      <c r="I179" s="570"/>
      <c r="J179" s="570">
        <v>1</v>
      </c>
      <c r="K179" s="570">
        <v>124900</v>
      </c>
      <c r="L179" s="570"/>
      <c r="M179" s="570">
        <v>124900</v>
      </c>
      <c r="N179" s="570"/>
      <c r="O179" s="570"/>
      <c r="P179" s="583"/>
      <c r="Q179" s="571"/>
    </row>
    <row r="180" spans="1:17" ht="14.4" customHeight="1" x14ac:dyDescent="0.3">
      <c r="A180" s="566" t="s">
        <v>522</v>
      </c>
      <c r="B180" s="567" t="s">
        <v>4362</v>
      </c>
      <c r="C180" s="567" t="s">
        <v>4459</v>
      </c>
      <c r="D180" s="567" t="s">
        <v>4541</v>
      </c>
      <c r="E180" s="567" t="s">
        <v>4542</v>
      </c>
      <c r="F180" s="570"/>
      <c r="G180" s="570"/>
      <c r="H180" s="570"/>
      <c r="I180" s="570"/>
      <c r="J180" s="570">
        <v>1</v>
      </c>
      <c r="K180" s="570">
        <v>51900</v>
      </c>
      <c r="L180" s="570"/>
      <c r="M180" s="570">
        <v>51900</v>
      </c>
      <c r="N180" s="570"/>
      <c r="O180" s="570"/>
      <c r="P180" s="583"/>
      <c r="Q180" s="571"/>
    </row>
    <row r="181" spans="1:17" ht="14.4" customHeight="1" x14ac:dyDescent="0.3">
      <c r="A181" s="566" t="s">
        <v>522</v>
      </c>
      <c r="B181" s="567" t="s">
        <v>4362</v>
      </c>
      <c r="C181" s="567" t="s">
        <v>4459</v>
      </c>
      <c r="D181" s="567" t="s">
        <v>4543</v>
      </c>
      <c r="E181" s="567" t="s">
        <v>4544</v>
      </c>
      <c r="F181" s="570"/>
      <c r="G181" s="570"/>
      <c r="H181" s="570"/>
      <c r="I181" s="570"/>
      <c r="J181" s="570">
        <v>2</v>
      </c>
      <c r="K181" s="570">
        <v>5952</v>
      </c>
      <c r="L181" s="570"/>
      <c r="M181" s="570">
        <v>2976</v>
      </c>
      <c r="N181" s="570">
        <v>2</v>
      </c>
      <c r="O181" s="570">
        <v>5952</v>
      </c>
      <c r="P181" s="583"/>
      <c r="Q181" s="571">
        <v>2976</v>
      </c>
    </row>
    <row r="182" spans="1:17" ht="14.4" customHeight="1" x14ac:dyDescent="0.3">
      <c r="A182" s="566" t="s">
        <v>522</v>
      </c>
      <c r="B182" s="567" t="s">
        <v>4362</v>
      </c>
      <c r="C182" s="567" t="s">
        <v>4459</v>
      </c>
      <c r="D182" s="567" t="s">
        <v>4545</v>
      </c>
      <c r="E182" s="567" t="s">
        <v>4546</v>
      </c>
      <c r="F182" s="570">
        <v>84</v>
      </c>
      <c r="G182" s="570">
        <v>143892</v>
      </c>
      <c r="H182" s="570">
        <v>1</v>
      </c>
      <c r="I182" s="570">
        <v>1713</v>
      </c>
      <c r="J182" s="570">
        <v>83</v>
      </c>
      <c r="K182" s="570">
        <v>129938.39</v>
      </c>
      <c r="L182" s="570">
        <v>0.90302720095627276</v>
      </c>
      <c r="M182" s="570">
        <v>1565.5227710843374</v>
      </c>
      <c r="N182" s="570">
        <v>76</v>
      </c>
      <c r="O182" s="570">
        <v>103417</v>
      </c>
      <c r="P182" s="583">
        <v>0.71871264559530756</v>
      </c>
      <c r="Q182" s="571">
        <v>1360.75</v>
      </c>
    </row>
    <row r="183" spans="1:17" ht="14.4" customHeight="1" x14ac:dyDescent="0.3">
      <c r="A183" s="566" t="s">
        <v>522</v>
      </c>
      <c r="B183" s="567" t="s">
        <v>4362</v>
      </c>
      <c r="C183" s="567" t="s">
        <v>4459</v>
      </c>
      <c r="D183" s="567" t="s">
        <v>4547</v>
      </c>
      <c r="E183" s="567" t="s">
        <v>4548</v>
      </c>
      <c r="F183" s="570">
        <v>25</v>
      </c>
      <c r="G183" s="570">
        <v>116937.5</v>
      </c>
      <c r="H183" s="570">
        <v>1</v>
      </c>
      <c r="I183" s="570">
        <v>4677.5</v>
      </c>
      <c r="J183" s="570">
        <v>65</v>
      </c>
      <c r="K183" s="570">
        <v>304037.5</v>
      </c>
      <c r="L183" s="570">
        <v>2.6</v>
      </c>
      <c r="M183" s="570">
        <v>4677.5</v>
      </c>
      <c r="N183" s="570">
        <v>18</v>
      </c>
      <c r="O183" s="570">
        <v>84195</v>
      </c>
      <c r="P183" s="583">
        <v>0.72</v>
      </c>
      <c r="Q183" s="571">
        <v>4677.5</v>
      </c>
    </row>
    <row r="184" spans="1:17" ht="14.4" customHeight="1" x14ac:dyDescent="0.3">
      <c r="A184" s="566" t="s">
        <v>522</v>
      </c>
      <c r="B184" s="567" t="s">
        <v>4362</v>
      </c>
      <c r="C184" s="567" t="s">
        <v>4459</v>
      </c>
      <c r="D184" s="567" t="s">
        <v>4549</v>
      </c>
      <c r="E184" s="567" t="s">
        <v>4550</v>
      </c>
      <c r="F184" s="570">
        <v>21</v>
      </c>
      <c r="G184" s="570">
        <v>384046.74</v>
      </c>
      <c r="H184" s="570">
        <v>1</v>
      </c>
      <c r="I184" s="570">
        <v>18287.939999999999</v>
      </c>
      <c r="J184" s="570">
        <v>18</v>
      </c>
      <c r="K184" s="570">
        <v>335833.12</v>
      </c>
      <c r="L184" s="570">
        <v>0.87445897861286359</v>
      </c>
      <c r="M184" s="570">
        <v>18657.395555555555</v>
      </c>
      <c r="N184" s="570">
        <v>3</v>
      </c>
      <c r="O184" s="570">
        <v>56858.879999999997</v>
      </c>
      <c r="P184" s="583">
        <v>0.14805197929814479</v>
      </c>
      <c r="Q184" s="571">
        <v>18952.96</v>
      </c>
    </row>
    <row r="185" spans="1:17" ht="14.4" customHeight="1" x14ac:dyDescent="0.3">
      <c r="A185" s="566" t="s">
        <v>522</v>
      </c>
      <c r="B185" s="567" t="s">
        <v>4362</v>
      </c>
      <c r="C185" s="567" t="s">
        <v>4459</v>
      </c>
      <c r="D185" s="567" t="s">
        <v>4551</v>
      </c>
      <c r="E185" s="567" t="s">
        <v>4552</v>
      </c>
      <c r="F185" s="570">
        <v>1</v>
      </c>
      <c r="G185" s="570">
        <v>1616.82</v>
      </c>
      <c r="H185" s="570">
        <v>1</v>
      </c>
      <c r="I185" s="570">
        <v>1616.82</v>
      </c>
      <c r="J185" s="570"/>
      <c r="K185" s="570"/>
      <c r="L185" s="570"/>
      <c r="M185" s="570"/>
      <c r="N185" s="570"/>
      <c r="O185" s="570"/>
      <c r="P185" s="583"/>
      <c r="Q185" s="571"/>
    </row>
    <row r="186" spans="1:17" ht="14.4" customHeight="1" x14ac:dyDescent="0.3">
      <c r="A186" s="566" t="s">
        <v>522</v>
      </c>
      <c r="B186" s="567" t="s">
        <v>4362</v>
      </c>
      <c r="C186" s="567" t="s">
        <v>4459</v>
      </c>
      <c r="D186" s="567" t="s">
        <v>4553</v>
      </c>
      <c r="E186" s="567" t="s">
        <v>4554</v>
      </c>
      <c r="F186" s="570"/>
      <c r="G186" s="570"/>
      <c r="H186" s="570"/>
      <c r="I186" s="570"/>
      <c r="J186" s="570">
        <v>1</v>
      </c>
      <c r="K186" s="570">
        <v>6560</v>
      </c>
      <c r="L186" s="570"/>
      <c r="M186" s="570">
        <v>6560</v>
      </c>
      <c r="N186" s="570"/>
      <c r="O186" s="570"/>
      <c r="P186" s="583"/>
      <c r="Q186" s="571"/>
    </row>
    <row r="187" spans="1:17" ht="14.4" customHeight="1" x14ac:dyDescent="0.3">
      <c r="A187" s="566" t="s">
        <v>522</v>
      </c>
      <c r="B187" s="567" t="s">
        <v>4362</v>
      </c>
      <c r="C187" s="567" t="s">
        <v>4459</v>
      </c>
      <c r="D187" s="567" t="s">
        <v>4555</v>
      </c>
      <c r="E187" s="567" t="s">
        <v>4556</v>
      </c>
      <c r="F187" s="570">
        <v>5</v>
      </c>
      <c r="G187" s="570">
        <v>13800</v>
      </c>
      <c r="H187" s="570">
        <v>1</v>
      </c>
      <c r="I187" s="570">
        <v>2760</v>
      </c>
      <c r="J187" s="570">
        <v>2</v>
      </c>
      <c r="K187" s="570">
        <v>5720.72</v>
      </c>
      <c r="L187" s="570">
        <v>0.4145449275362319</v>
      </c>
      <c r="M187" s="570">
        <v>2860.36</v>
      </c>
      <c r="N187" s="570">
        <v>1</v>
      </c>
      <c r="O187" s="570">
        <v>2860.36</v>
      </c>
      <c r="P187" s="583">
        <v>0.20727246376811595</v>
      </c>
      <c r="Q187" s="571">
        <v>2860.36</v>
      </c>
    </row>
    <row r="188" spans="1:17" ht="14.4" customHeight="1" x14ac:dyDescent="0.3">
      <c r="A188" s="566" t="s">
        <v>522</v>
      </c>
      <c r="B188" s="567" t="s">
        <v>4362</v>
      </c>
      <c r="C188" s="567" t="s">
        <v>4459</v>
      </c>
      <c r="D188" s="567" t="s">
        <v>4557</v>
      </c>
      <c r="E188" s="567" t="s">
        <v>4558</v>
      </c>
      <c r="F188" s="570">
        <v>6</v>
      </c>
      <c r="G188" s="570">
        <v>4800</v>
      </c>
      <c r="H188" s="570">
        <v>1</v>
      </c>
      <c r="I188" s="570">
        <v>800</v>
      </c>
      <c r="J188" s="570">
        <v>2</v>
      </c>
      <c r="K188" s="570">
        <v>1658.18</v>
      </c>
      <c r="L188" s="570">
        <v>0.34545416666666667</v>
      </c>
      <c r="M188" s="570">
        <v>829.09</v>
      </c>
      <c r="N188" s="570">
        <v>2</v>
      </c>
      <c r="O188" s="570">
        <v>1658.18</v>
      </c>
      <c r="P188" s="583">
        <v>0.34545416666666667</v>
      </c>
      <c r="Q188" s="571">
        <v>829.09</v>
      </c>
    </row>
    <row r="189" spans="1:17" ht="14.4" customHeight="1" x14ac:dyDescent="0.3">
      <c r="A189" s="566" t="s">
        <v>522</v>
      </c>
      <c r="B189" s="567" t="s">
        <v>4362</v>
      </c>
      <c r="C189" s="567" t="s">
        <v>4459</v>
      </c>
      <c r="D189" s="567" t="s">
        <v>4559</v>
      </c>
      <c r="E189" s="567" t="s">
        <v>4560</v>
      </c>
      <c r="F189" s="570">
        <v>6</v>
      </c>
      <c r="G189" s="570">
        <v>1776.6</v>
      </c>
      <c r="H189" s="570">
        <v>1</v>
      </c>
      <c r="I189" s="570">
        <v>296.09999999999997</v>
      </c>
      <c r="J189" s="570">
        <v>1</v>
      </c>
      <c r="K189" s="570">
        <v>306.87</v>
      </c>
      <c r="L189" s="570">
        <v>0.17272880783519082</v>
      </c>
      <c r="M189" s="570">
        <v>306.87</v>
      </c>
      <c r="N189" s="570">
        <v>4</v>
      </c>
      <c r="O189" s="570">
        <v>1227.48</v>
      </c>
      <c r="P189" s="583">
        <v>0.69091523134076327</v>
      </c>
      <c r="Q189" s="571">
        <v>306.87</v>
      </c>
    </row>
    <row r="190" spans="1:17" ht="14.4" customHeight="1" x14ac:dyDescent="0.3">
      <c r="A190" s="566" t="s">
        <v>522</v>
      </c>
      <c r="B190" s="567" t="s">
        <v>4362</v>
      </c>
      <c r="C190" s="567" t="s">
        <v>4459</v>
      </c>
      <c r="D190" s="567" t="s">
        <v>4561</v>
      </c>
      <c r="E190" s="567" t="s">
        <v>4562</v>
      </c>
      <c r="F190" s="570"/>
      <c r="G190" s="570"/>
      <c r="H190" s="570"/>
      <c r="I190" s="570"/>
      <c r="J190" s="570">
        <v>1</v>
      </c>
      <c r="K190" s="570">
        <v>25900</v>
      </c>
      <c r="L190" s="570"/>
      <c r="M190" s="570">
        <v>25900</v>
      </c>
      <c r="N190" s="570">
        <v>1</v>
      </c>
      <c r="O190" s="570">
        <v>26841.82</v>
      </c>
      <c r="P190" s="583"/>
      <c r="Q190" s="571">
        <v>26841.82</v>
      </c>
    </row>
    <row r="191" spans="1:17" ht="14.4" customHeight="1" x14ac:dyDescent="0.3">
      <c r="A191" s="566" t="s">
        <v>522</v>
      </c>
      <c r="B191" s="567" t="s">
        <v>4362</v>
      </c>
      <c r="C191" s="567" t="s">
        <v>4459</v>
      </c>
      <c r="D191" s="567" t="s">
        <v>4563</v>
      </c>
      <c r="E191" s="567" t="s">
        <v>4564</v>
      </c>
      <c r="F191" s="570">
        <v>4</v>
      </c>
      <c r="G191" s="570">
        <v>166552</v>
      </c>
      <c r="H191" s="570">
        <v>1</v>
      </c>
      <c r="I191" s="570">
        <v>41638</v>
      </c>
      <c r="J191" s="570">
        <v>2</v>
      </c>
      <c r="K191" s="570">
        <v>84790.11</v>
      </c>
      <c r="L191" s="570">
        <v>0.50909091454920985</v>
      </c>
      <c r="M191" s="570">
        <v>42395.055</v>
      </c>
      <c r="N191" s="570"/>
      <c r="O191" s="570"/>
      <c r="P191" s="583"/>
      <c r="Q191" s="571"/>
    </row>
    <row r="192" spans="1:17" ht="14.4" customHeight="1" x14ac:dyDescent="0.3">
      <c r="A192" s="566" t="s">
        <v>522</v>
      </c>
      <c r="B192" s="567" t="s">
        <v>4362</v>
      </c>
      <c r="C192" s="567" t="s">
        <v>4459</v>
      </c>
      <c r="D192" s="567" t="s">
        <v>4565</v>
      </c>
      <c r="E192" s="567" t="s">
        <v>4566</v>
      </c>
      <c r="F192" s="570">
        <v>2</v>
      </c>
      <c r="G192" s="570">
        <v>105340</v>
      </c>
      <c r="H192" s="570">
        <v>1</v>
      </c>
      <c r="I192" s="570">
        <v>52670</v>
      </c>
      <c r="J192" s="570"/>
      <c r="K192" s="570"/>
      <c r="L192" s="570"/>
      <c r="M192" s="570"/>
      <c r="N192" s="570"/>
      <c r="O192" s="570"/>
      <c r="P192" s="583"/>
      <c r="Q192" s="571"/>
    </row>
    <row r="193" spans="1:17" ht="14.4" customHeight="1" x14ac:dyDescent="0.3">
      <c r="A193" s="566" t="s">
        <v>522</v>
      </c>
      <c r="B193" s="567" t="s">
        <v>4362</v>
      </c>
      <c r="C193" s="567" t="s">
        <v>4459</v>
      </c>
      <c r="D193" s="567" t="s">
        <v>4567</v>
      </c>
      <c r="E193" s="567" t="s">
        <v>4568</v>
      </c>
      <c r="F193" s="570">
        <v>2</v>
      </c>
      <c r="G193" s="570">
        <v>72054</v>
      </c>
      <c r="H193" s="570">
        <v>1</v>
      </c>
      <c r="I193" s="570">
        <v>36027</v>
      </c>
      <c r="J193" s="570"/>
      <c r="K193" s="570"/>
      <c r="L193" s="570"/>
      <c r="M193" s="570"/>
      <c r="N193" s="570"/>
      <c r="O193" s="570"/>
      <c r="P193" s="583"/>
      <c r="Q193" s="571"/>
    </row>
    <row r="194" spans="1:17" ht="14.4" customHeight="1" x14ac:dyDescent="0.3">
      <c r="A194" s="566" t="s">
        <v>522</v>
      </c>
      <c r="B194" s="567" t="s">
        <v>4362</v>
      </c>
      <c r="C194" s="567" t="s">
        <v>4459</v>
      </c>
      <c r="D194" s="567" t="s">
        <v>4569</v>
      </c>
      <c r="E194" s="567" t="s">
        <v>4570</v>
      </c>
      <c r="F194" s="570">
        <v>1</v>
      </c>
      <c r="G194" s="570">
        <v>17858</v>
      </c>
      <c r="H194" s="570">
        <v>1</v>
      </c>
      <c r="I194" s="570">
        <v>17858</v>
      </c>
      <c r="J194" s="570"/>
      <c r="K194" s="570"/>
      <c r="L194" s="570"/>
      <c r="M194" s="570"/>
      <c r="N194" s="570"/>
      <c r="O194" s="570"/>
      <c r="P194" s="583"/>
      <c r="Q194" s="571"/>
    </row>
    <row r="195" spans="1:17" ht="14.4" customHeight="1" x14ac:dyDescent="0.3">
      <c r="A195" s="566" t="s">
        <v>522</v>
      </c>
      <c r="B195" s="567" t="s">
        <v>4362</v>
      </c>
      <c r="C195" s="567" t="s">
        <v>4459</v>
      </c>
      <c r="D195" s="567" t="s">
        <v>4571</v>
      </c>
      <c r="E195" s="567" t="s">
        <v>4572</v>
      </c>
      <c r="F195" s="570">
        <v>9</v>
      </c>
      <c r="G195" s="570">
        <v>384300</v>
      </c>
      <c r="H195" s="570">
        <v>1</v>
      </c>
      <c r="I195" s="570">
        <v>42700</v>
      </c>
      <c r="J195" s="570">
        <v>5</v>
      </c>
      <c r="K195" s="570">
        <v>221260</v>
      </c>
      <c r="L195" s="570">
        <v>0.57574811345303145</v>
      </c>
      <c r="M195" s="570">
        <v>44252</v>
      </c>
      <c r="N195" s="570">
        <v>13</v>
      </c>
      <c r="O195" s="570">
        <v>575276</v>
      </c>
      <c r="P195" s="583">
        <v>1.496945094977882</v>
      </c>
      <c r="Q195" s="571">
        <v>44252</v>
      </c>
    </row>
    <row r="196" spans="1:17" ht="14.4" customHeight="1" x14ac:dyDescent="0.3">
      <c r="A196" s="566" t="s">
        <v>522</v>
      </c>
      <c r="B196" s="567" t="s">
        <v>4362</v>
      </c>
      <c r="C196" s="567" t="s">
        <v>4459</v>
      </c>
      <c r="D196" s="567" t="s">
        <v>4573</v>
      </c>
      <c r="E196" s="567" t="s">
        <v>4574</v>
      </c>
      <c r="F196" s="570">
        <v>1</v>
      </c>
      <c r="G196" s="570">
        <v>4630</v>
      </c>
      <c r="H196" s="570">
        <v>1</v>
      </c>
      <c r="I196" s="570">
        <v>4630</v>
      </c>
      <c r="J196" s="570"/>
      <c r="K196" s="570"/>
      <c r="L196" s="570"/>
      <c r="M196" s="570"/>
      <c r="N196" s="570"/>
      <c r="O196" s="570"/>
      <c r="P196" s="583"/>
      <c r="Q196" s="571"/>
    </row>
    <row r="197" spans="1:17" ht="14.4" customHeight="1" x14ac:dyDescent="0.3">
      <c r="A197" s="566" t="s">
        <v>522</v>
      </c>
      <c r="B197" s="567" t="s">
        <v>4362</v>
      </c>
      <c r="C197" s="567" t="s">
        <v>4459</v>
      </c>
      <c r="D197" s="567" t="s">
        <v>4575</v>
      </c>
      <c r="E197" s="567" t="s">
        <v>4576</v>
      </c>
      <c r="F197" s="570">
        <v>25</v>
      </c>
      <c r="G197" s="570">
        <v>1130000</v>
      </c>
      <c r="H197" s="570">
        <v>1</v>
      </c>
      <c r="I197" s="570">
        <v>45200</v>
      </c>
      <c r="J197" s="570">
        <v>28</v>
      </c>
      <c r="K197" s="570">
        <v>1311604</v>
      </c>
      <c r="L197" s="570">
        <v>1.1607115044247787</v>
      </c>
      <c r="M197" s="570">
        <v>46843</v>
      </c>
      <c r="N197" s="570">
        <v>16</v>
      </c>
      <c r="O197" s="570">
        <v>749488</v>
      </c>
      <c r="P197" s="583">
        <v>0.6632637168141593</v>
      </c>
      <c r="Q197" s="571">
        <v>46843</v>
      </c>
    </row>
    <row r="198" spans="1:17" ht="14.4" customHeight="1" x14ac:dyDescent="0.3">
      <c r="A198" s="566" t="s">
        <v>522</v>
      </c>
      <c r="B198" s="567" t="s">
        <v>4362</v>
      </c>
      <c r="C198" s="567" t="s">
        <v>4459</v>
      </c>
      <c r="D198" s="567" t="s">
        <v>4577</v>
      </c>
      <c r="E198" s="567" t="s">
        <v>4578</v>
      </c>
      <c r="F198" s="570">
        <v>25</v>
      </c>
      <c r="G198" s="570">
        <v>45950</v>
      </c>
      <c r="H198" s="570">
        <v>1</v>
      </c>
      <c r="I198" s="570">
        <v>1838</v>
      </c>
      <c r="J198" s="570">
        <v>18</v>
      </c>
      <c r="K198" s="570">
        <v>33084</v>
      </c>
      <c r="L198" s="570">
        <v>0.72</v>
      </c>
      <c r="M198" s="570">
        <v>1838</v>
      </c>
      <c r="N198" s="570">
        <v>22</v>
      </c>
      <c r="O198" s="570">
        <v>40436</v>
      </c>
      <c r="P198" s="583">
        <v>0.88</v>
      </c>
      <c r="Q198" s="571">
        <v>1838</v>
      </c>
    </row>
    <row r="199" spans="1:17" ht="14.4" customHeight="1" x14ac:dyDescent="0.3">
      <c r="A199" s="566" t="s">
        <v>522</v>
      </c>
      <c r="B199" s="567" t="s">
        <v>4362</v>
      </c>
      <c r="C199" s="567" t="s">
        <v>4459</v>
      </c>
      <c r="D199" s="567" t="s">
        <v>4579</v>
      </c>
      <c r="E199" s="567" t="s">
        <v>4580</v>
      </c>
      <c r="F199" s="570">
        <v>1</v>
      </c>
      <c r="G199" s="570">
        <v>7228.6</v>
      </c>
      <c r="H199" s="570">
        <v>1</v>
      </c>
      <c r="I199" s="570">
        <v>7228.6</v>
      </c>
      <c r="J199" s="570"/>
      <c r="K199" s="570"/>
      <c r="L199" s="570"/>
      <c r="M199" s="570"/>
      <c r="N199" s="570"/>
      <c r="O199" s="570"/>
      <c r="P199" s="583"/>
      <c r="Q199" s="571"/>
    </row>
    <row r="200" spans="1:17" ht="14.4" customHeight="1" x14ac:dyDescent="0.3">
      <c r="A200" s="566" t="s">
        <v>522</v>
      </c>
      <c r="B200" s="567" t="s">
        <v>4362</v>
      </c>
      <c r="C200" s="567" t="s">
        <v>4459</v>
      </c>
      <c r="D200" s="567" t="s">
        <v>4581</v>
      </c>
      <c r="E200" s="567" t="s">
        <v>4582</v>
      </c>
      <c r="F200" s="570"/>
      <c r="G200" s="570"/>
      <c r="H200" s="570"/>
      <c r="I200" s="570"/>
      <c r="J200" s="570">
        <v>1</v>
      </c>
      <c r="K200" s="570">
        <v>69228.990000000005</v>
      </c>
      <c r="L200" s="570"/>
      <c r="M200" s="570">
        <v>69228.990000000005</v>
      </c>
      <c r="N200" s="570"/>
      <c r="O200" s="570"/>
      <c r="P200" s="583"/>
      <c r="Q200" s="571"/>
    </row>
    <row r="201" spans="1:17" ht="14.4" customHeight="1" x14ac:dyDescent="0.3">
      <c r="A201" s="566" t="s">
        <v>522</v>
      </c>
      <c r="B201" s="567" t="s">
        <v>4362</v>
      </c>
      <c r="C201" s="567" t="s">
        <v>4459</v>
      </c>
      <c r="D201" s="567" t="s">
        <v>4583</v>
      </c>
      <c r="E201" s="567" t="s">
        <v>4584</v>
      </c>
      <c r="F201" s="570"/>
      <c r="G201" s="570"/>
      <c r="H201" s="570"/>
      <c r="I201" s="570"/>
      <c r="J201" s="570">
        <v>1</v>
      </c>
      <c r="K201" s="570">
        <v>7348.8</v>
      </c>
      <c r="L201" s="570"/>
      <c r="M201" s="570">
        <v>7348.8</v>
      </c>
      <c r="N201" s="570">
        <v>1</v>
      </c>
      <c r="O201" s="570">
        <v>7616.03</v>
      </c>
      <c r="P201" s="583"/>
      <c r="Q201" s="571">
        <v>7616.03</v>
      </c>
    </row>
    <row r="202" spans="1:17" ht="14.4" customHeight="1" x14ac:dyDescent="0.3">
      <c r="A202" s="566" t="s">
        <v>522</v>
      </c>
      <c r="B202" s="567" t="s">
        <v>4362</v>
      </c>
      <c r="C202" s="567" t="s">
        <v>4459</v>
      </c>
      <c r="D202" s="567" t="s">
        <v>4585</v>
      </c>
      <c r="E202" s="567" t="s">
        <v>4586</v>
      </c>
      <c r="F202" s="570">
        <v>12</v>
      </c>
      <c r="G202" s="570">
        <v>308364</v>
      </c>
      <c r="H202" s="570">
        <v>1</v>
      </c>
      <c r="I202" s="570">
        <v>25697</v>
      </c>
      <c r="J202" s="570">
        <v>10</v>
      </c>
      <c r="K202" s="570">
        <v>256970</v>
      </c>
      <c r="L202" s="570">
        <v>0.83333333333333337</v>
      </c>
      <c r="M202" s="570">
        <v>25697</v>
      </c>
      <c r="N202" s="570">
        <v>7</v>
      </c>
      <c r="O202" s="570">
        <v>179879</v>
      </c>
      <c r="P202" s="583">
        <v>0.58333333333333337</v>
      </c>
      <c r="Q202" s="571">
        <v>25697</v>
      </c>
    </row>
    <row r="203" spans="1:17" ht="14.4" customHeight="1" x14ac:dyDescent="0.3">
      <c r="A203" s="566" t="s">
        <v>522</v>
      </c>
      <c r="B203" s="567" t="s">
        <v>4362</v>
      </c>
      <c r="C203" s="567" t="s">
        <v>4459</v>
      </c>
      <c r="D203" s="567" t="s">
        <v>4587</v>
      </c>
      <c r="E203" s="567" t="s">
        <v>4588</v>
      </c>
      <c r="F203" s="570"/>
      <c r="G203" s="570"/>
      <c r="H203" s="570"/>
      <c r="I203" s="570"/>
      <c r="J203" s="570">
        <v>1</v>
      </c>
      <c r="K203" s="570">
        <v>1796</v>
      </c>
      <c r="L203" s="570"/>
      <c r="M203" s="570">
        <v>1796</v>
      </c>
      <c r="N203" s="570"/>
      <c r="O203" s="570"/>
      <c r="P203" s="583"/>
      <c r="Q203" s="571"/>
    </row>
    <row r="204" spans="1:17" ht="14.4" customHeight="1" x14ac:dyDescent="0.3">
      <c r="A204" s="566" t="s">
        <v>522</v>
      </c>
      <c r="B204" s="567" t="s">
        <v>4362</v>
      </c>
      <c r="C204" s="567" t="s">
        <v>4459</v>
      </c>
      <c r="D204" s="567" t="s">
        <v>4589</v>
      </c>
      <c r="E204" s="567" t="s">
        <v>4590</v>
      </c>
      <c r="F204" s="570">
        <v>5</v>
      </c>
      <c r="G204" s="570">
        <v>85000</v>
      </c>
      <c r="H204" s="570">
        <v>1</v>
      </c>
      <c r="I204" s="570">
        <v>17000</v>
      </c>
      <c r="J204" s="570">
        <v>7</v>
      </c>
      <c r="K204" s="570">
        <v>123327.26000000001</v>
      </c>
      <c r="L204" s="570">
        <v>1.4509089411764706</v>
      </c>
      <c r="M204" s="570">
        <v>17618.18</v>
      </c>
      <c r="N204" s="570">
        <v>1</v>
      </c>
      <c r="O204" s="570">
        <v>17618.18</v>
      </c>
      <c r="P204" s="583">
        <v>0.20727270588235294</v>
      </c>
      <c r="Q204" s="571">
        <v>17618.18</v>
      </c>
    </row>
    <row r="205" spans="1:17" ht="14.4" customHeight="1" x14ac:dyDescent="0.3">
      <c r="A205" s="566" t="s">
        <v>522</v>
      </c>
      <c r="B205" s="567" t="s">
        <v>4362</v>
      </c>
      <c r="C205" s="567" t="s">
        <v>4459</v>
      </c>
      <c r="D205" s="567" t="s">
        <v>4591</v>
      </c>
      <c r="E205" s="567" t="s">
        <v>4592</v>
      </c>
      <c r="F205" s="570">
        <v>6</v>
      </c>
      <c r="G205" s="570">
        <v>14400</v>
      </c>
      <c r="H205" s="570">
        <v>1</v>
      </c>
      <c r="I205" s="570">
        <v>2400</v>
      </c>
      <c r="J205" s="570">
        <v>3</v>
      </c>
      <c r="K205" s="570">
        <v>7461.8099999999995</v>
      </c>
      <c r="L205" s="570">
        <v>0.51818124999999993</v>
      </c>
      <c r="M205" s="570">
        <v>2487.27</v>
      </c>
      <c r="N205" s="570">
        <v>2</v>
      </c>
      <c r="O205" s="570">
        <v>4974.54</v>
      </c>
      <c r="P205" s="583">
        <v>0.34545416666666667</v>
      </c>
      <c r="Q205" s="571">
        <v>2487.27</v>
      </c>
    </row>
    <row r="206" spans="1:17" ht="14.4" customHeight="1" x14ac:dyDescent="0.3">
      <c r="A206" s="566" t="s">
        <v>522</v>
      </c>
      <c r="B206" s="567" t="s">
        <v>4362</v>
      </c>
      <c r="C206" s="567" t="s">
        <v>4459</v>
      </c>
      <c r="D206" s="567" t="s">
        <v>4593</v>
      </c>
      <c r="E206" s="567" t="s">
        <v>4594</v>
      </c>
      <c r="F206" s="570">
        <v>4</v>
      </c>
      <c r="G206" s="570">
        <v>92000</v>
      </c>
      <c r="H206" s="570">
        <v>1</v>
      </c>
      <c r="I206" s="570">
        <v>23000</v>
      </c>
      <c r="J206" s="570">
        <v>1</v>
      </c>
      <c r="K206" s="570">
        <v>23836.36</v>
      </c>
      <c r="L206" s="570">
        <v>0.25909086956521737</v>
      </c>
      <c r="M206" s="570">
        <v>23836.36</v>
      </c>
      <c r="N206" s="570">
        <v>6</v>
      </c>
      <c r="O206" s="570">
        <v>143018.16</v>
      </c>
      <c r="P206" s="583">
        <v>1.5545452173913044</v>
      </c>
      <c r="Q206" s="571">
        <v>23836.36</v>
      </c>
    </row>
    <row r="207" spans="1:17" ht="14.4" customHeight="1" x14ac:dyDescent="0.3">
      <c r="A207" s="566" t="s">
        <v>522</v>
      </c>
      <c r="B207" s="567" t="s">
        <v>4362</v>
      </c>
      <c r="C207" s="567" t="s">
        <v>4459</v>
      </c>
      <c r="D207" s="567" t="s">
        <v>4595</v>
      </c>
      <c r="E207" s="567" t="s">
        <v>4596</v>
      </c>
      <c r="F207" s="570"/>
      <c r="G207" s="570"/>
      <c r="H207" s="570"/>
      <c r="I207" s="570"/>
      <c r="J207" s="570"/>
      <c r="K207" s="570"/>
      <c r="L207" s="570"/>
      <c r="M207" s="570"/>
      <c r="N207" s="570">
        <v>3</v>
      </c>
      <c r="O207" s="570">
        <v>64619.34</v>
      </c>
      <c r="P207" s="583"/>
      <c r="Q207" s="571">
        <v>21539.78</v>
      </c>
    </row>
    <row r="208" spans="1:17" ht="14.4" customHeight="1" x14ac:dyDescent="0.3">
      <c r="A208" s="566" t="s">
        <v>522</v>
      </c>
      <c r="B208" s="567" t="s">
        <v>4362</v>
      </c>
      <c r="C208" s="567" t="s">
        <v>4459</v>
      </c>
      <c r="D208" s="567" t="s">
        <v>4597</v>
      </c>
      <c r="E208" s="567" t="s">
        <v>4598</v>
      </c>
      <c r="F208" s="570">
        <v>11</v>
      </c>
      <c r="G208" s="570">
        <v>52538.199999999983</v>
      </c>
      <c r="H208" s="570">
        <v>1</v>
      </c>
      <c r="I208" s="570">
        <v>4776.199999999998</v>
      </c>
      <c r="J208" s="570">
        <v>2</v>
      </c>
      <c r="K208" s="570">
        <v>9899.76</v>
      </c>
      <c r="L208" s="570">
        <v>0.18842975206611576</v>
      </c>
      <c r="M208" s="570">
        <v>4949.88</v>
      </c>
      <c r="N208" s="570">
        <v>12</v>
      </c>
      <c r="O208" s="570">
        <v>59398.559999999998</v>
      </c>
      <c r="P208" s="583">
        <v>1.1305785123966945</v>
      </c>
      <c r="Q208" s="571">
        <v>4949.88</v>
      </c>
    </row>
    <row r="209" spans="1:17" ht="14.4" customHeight="1" x14ac:dyDescent="0.3">
      <c r="A209" s="566" t="s">
        <v>522</v>
      </c>
      <c r="B209" s="567" t="s">
        <v>4362</v>
      </c>
      <c r="C209" s="567" t="s">
        <v>4459</v>
      </c>
      <c r="D209" s="567" t="s">
        <v>4599</v>
      </c>
      <c r="E209" s="567" t="s">
        <v>4600</v>
      </c>
      <c r="F209" s="570">
        <v>1</v>
      </c>
      <c r="G209" s="570">
        <v>13500</v>
      </c>
      <c r="H209" s="570">
        <v>1</v>
      </c>
      <c r="I209" s="570">
        <v>13500</v>
      </c>
      <c r="J209" s="570"/>
      <c r="K209" s="570"/>
      <c r="L209" s="570"/>
      <c r="M209" s="570"/>
      <c r="N209" s="570"/>
      <c r="O209" s="570"/>
      <c r="P209" s="583"/>
      <c r="Q209" s="571"/>
    </row>
    <row r="210" spans="1:17" ht="14.4" customHeight="1" x14ac:dyDescent="0.3">
      <c r="A210" s="566" t="s">
        <v>522</v>
      </c>
      <c r="B210" s="567" t="s">
        <v>4362</v>
      </c>
      <c r="C210" s="567" t="s">
        <v>4459</v>
      </c>
      <c r="D210" s="567" t="s">
        <v>4601</v>
      </c>
      <c r="E210" s="567" t="s">
        <v>4602</v>
      </c>
      <c r="F210" s="570">
        <v>7</v>
      </c>
      <c r="G210" s="570">
        <v>138066.6</v>
      </c>
      <c r="H210" s="570">
        <v>1</v>
      </c>
      <c r="I210" s="570">
        <v>19723.8</v>
      </c>
      <c r="J210" s="570">
        <v>2</v>
      </c>
      <c r="K210" s="570">
        <v>40882.06</v>
      </c>
      <c r="L210" s="570">
        <v>0.29610390927277125</v>
      </c>
      <c r="M210" s="570">
        <v>20441.03</v>
      </c>
      <c r="N210" s="570">
        <v>6</v>
      </c>
      <c r="O210" s="570">
        <v>122646.18</v>
      </c>
      <c r="P210" s="583">
        <v>0.88831172781831369</v>
      </c>
      <c r="Q210" s="571">
        <v>20441.03</v>
      </c>
    </row>
    <row r="211" spans="1:17" ht="14.4" customHeight="1" x14ac:dyDescent="0.3">
      <c r="A211" s="566" t="s">
        <v>522</v>
      </c>
      <c r="B211" s="567" t="s">
        <v>4362</v>
      </c>
      <c r="C211" s="567" t="s">
        <v>4459</v>
      </c>
      <c r="D211" s="567" t="s">
        <v>4603</v>
      </c>
      <c r="E211" s="567" t="s">
        <v>4604</v>
      </c>
      <c r="F211" s="570">
        <v>70</v>
      </c>
      <c r="G211" s="570">
        <v>1744000.9999999998</v>
      </c>
      <c r="H211" s="570">
        <v>1</v>
      </c>
      <c r="I211" s="570">
        <v>24914.299999999996</v>
      </c>
      <c r="J211" s="570">
        <v>95</v>
      </c>
      <c r="K211" s="570">
        <v>2424840.58</v>
      </c>
      <c r="L211" s="570">
        <v>1.3903894435840349</v>
      </c>
      <c r="M211" s="570">
        <v>25524.637684210527</v>
      </c>
      <c r="N211" s="570">
        <v>59</v>
      </c>
      <c r="O211" s="570">
        <v>1523395.9300000002</v>
      </c>
      <c r="P211" s="583">
        <v>0.87350633973260361</v>
      </c>
      <c r="Q211" s="571">
        <v>25820.270000000004</v>
      </c>
    </row>
    <row r="212" spans="1:17" ht="14.4" customHeight="1" x14ac:dyDescent="0.3">
      <c r="A212" s="566" t="s">
        <v>522</v>
      </c>
      <c r="B212" s="567" t="s">
        <v>4362</v>
      </c>
      <c r="C212" s="567" t="s">
        <v>4459</v>
      </c>
      <c r="D212" s="567" t="s">
        <v>4605</v>
      </c>
      <c r="E212" s="567" t="s">
        <v>4606</v>
      </c>
      <c r="F212" s="570">
        <v>11</v>
      </c>
      <c r="G212" s="570">
        <v>154000</v>
      </c>
      <c r="H212" s="570">
        <v>1</v>
      </c>
      <c r="I212" s="570">
        <v>14000</v>
      </c>
      <c r="J212" s="570">
        <v>21</v>
      </c>
      <c r="K212" s="570">
        <v>300109.07999999996</v>
      </c>
      <c r="L212" s="570">
        <v>1.9487602597402596</v>
      </c>
      <c r="M212" s="570">
        <v>14290.90857142857</v>
      </c>
      <c r="N212" s="570">
        <v>36</v>
      </c>
      <c r="O212" s="570">
        <v>522327.24</v>
      </c>
      <c r="P212" s="583">
        <v>3.3917353246753246</v>
      </c>
      <c r="Q212" s="571">
        <v>14509.09</v>
      </c>
    </row>
    <row r="213" spans="1:17" ht="14.4" customHeight="1" x14ac:dyDescent="0.3">
      <c r="A213" s="566" t="s">
        <v>522</v>
      </c>
      <c r="B213" s="567" t="s">
        <v>4362</v>
      </c>
      <c r="C213" s="567" t="s">
        <v>4459</v>
      </c>
      <c r="D213" s="567" t="s">
        <v>4607</v>
      </c>
      <c r="E213" s="567" t="s">
        <v>4608</v>
      </c>
      <c r="F213" s="570">
        <v>1</v>
      </c>
      <c r="G213" s="570">
        <v>5226</v>
      </c>
      <c r="H213" s="570">
        <v>1</v>
      </c>
      <c r="I213" s="570">
        <v>5226</v>
      </c>
      <c r="J213" s="570"/>
      <c r="K213" s="570"/>
      <c r="L213" s="570"/>
      <c r="M213" s="570"/>
      <c r="N213" s="570"/>
      <c r="O213" s="570"/>
      <c r="P213" s="583"/>
      <c r="Q213" s="571"/>
    </row>
    <row r="214" spans="1:17" ht="14.4" customHeight="1" x14ac:dyDescent="0.3">
      <c r="A214" s="566" t="s">
        <v>522</v>
      </c>
      <c r="B214" s="567" t="s">
        <v>4362</v>
      </c>
      <c r="C214" s="567" t="s">
        <v>4459</v>
      </c>
      <c r="D214" s="567" t="s">
        <v>4609</v>
      </c>
      <c r="E214" s="567" t="s">
        <v>4610</v>
      </c>
      <c r="F214" s="570">
        <v>2</v>
      </c>
      <c r="G214" s="570">
        <v>10452</v>
      </c>
      <c r="H214" s="570">
        <v>1</v>
      </c>
      <c r="I214" s="570">
        <v>5226</v>
      </c>
      <c r="J214" s="570"/>
      <c r="K214" s="570"/>
      <c r="L214" s="570"/>
      <c r="M214" s="570"/>
      <c r="N214" s="570"/>
      <c r="O214" s="570"/>
      <c r="P214" s="583"/>
      <c r="Q214" s="571"/>
    </row>
    <row r="215" spans="1:17" ht="14.4" customHeight="1" x14ac:dyDescent="0.3">
      <c r="A215" s="566" t="s">
        <v>522</v>
      </c>
      <c r="B215" s="567" t="s">
        <v>4362</v>
      </c>
      <c r="C215" s="567" t="s">
        <v>4459</v>
      </c>
      <c r="D215" s="567" t="s">
        <v>4611</v>
      </c>
      <c r="E215" s="567" t="s">
        <v>4612</v>
      </c>
      <c r="F215" s="570">
        <v>1</v>
      </c>
      <c r="G215" s="570">
        <v>16336</v>
      </c>
      <c r="H215" s="570">
        <v>1</v>
      </c>
      <c r="I215" s="570">
        <v>16336</v>
      </c>
      <c r="J215" s="570">
        <v>1</v>
      </c>
      <c r="K215" s="570">
        <v>16336</v>
      </c>
      <c r="L215" s="570">
        <v>1</v>
      </c>
      <c r="M215" s="570">
        <v>16336</v>
      </c>
      <c r="N215" s="570">
        <v>2</v>
      </c>
      <c r="O215" s="570">
        <v>32672</v>
      </c>
      <c r="P215" s="583">
        <v>2</v>
      </c>
      <c r="Q215" s="571">
        <v>16336</v>
      </c>
    </row>
    <row r="216" spans="1:17" ht="14.4" customHeight="1" x14ac:dyDescent="0.3">
      <c r="A216" s="566" t="s">
        <v>522</v>
      </c>
      <c r="B216" s="567" t="s">
        <v>4362</v>
      </c>
      <c r="C216" s="567" t="s">
        <v>4459</v>
      </c>
      <c r="D216" s="567" t="s">
        <v>4613</v>
      </c>
      <c r="E216" s="567" t="s">
        <v>4614</v>
      </c>
      <c r="F216" s="570">
        <v>98</v>
      </c>
      <c r="G216" s="570">
        <v>127890</v>
      </c>
      <c r="H216" s="570">
        <v>1</v>
      </c>
      <c r="I216" s="570">
        <v>1305</v>
      </c>
      <c r="J216" s="570">
        <v>116</v>
      </c>
      <c r="K216" s="570">
        <v>151380</v>
      </c>
      <c r="L216" s="570">
        <v>1.1836734693877551</v>
      </c>
      <c r="M216" s="570">
        <v>1305</v>
      </c>
      <c r="N216" s="570">
        <v>123</v>
      </c>
      <c r="O216" s="570">
        <v>160515</v>
      </c>
      <c r="P216" s="583">
        <v>1.2551020408163265</v>
      </c>
      <c r="Q216" s="571">
        <v>1305</v>
      </c>
    </row>
    <row r="217" spans="1:17" ht="14.4" customHeight="1" x14ac:dyDescent="0.3">
      <c r="A217" s="566" t="s">
        <v>522</v>
      </c>
      <c r="B217" s="567" t="s">
        <v>4362</v>
      </c>
      <c r="C217" s="567" t="s">
        <v>4459</v>
      </c>
      <c r="D217" s="567" t="s">
        <v>4615</v>
      </c>
      <c r="E217" s="567" t="s">
        <v>4616</v>
      </c>
      <c r="F217" s="570">
        <v>65</v>
      </c>
      <c r="G217" s="570">
        <v>84825</v>
      </c>
      <c r="H217" s="570">
        <v>1</v>
      </c>
      <c r="I217" s="570">
        <v>1305</v>
      </c>
      <c r="J217" s="570">
        <v>14</v>
      </c>
      <c r="K217" s="570">
        <v>18270</v>
      </c>
      <c r="L217" s="570">
        <v>0.2153846153846154</v>
      </c>
      <c r="M217" s="570">
        <v>1305</v>
      </c>
      <c r="N217" s="570"/>
      <c r="O217" s="570"/>
      <c r="P217" s="583"/>
      <c r="Q217" s="571"/>
    </row>
    <row r="218" spans="1:17" ht="14.4" customHeight="1" x14ac:dyDescent="0.3">
      <c r="A218" s="566" t="s">
        <v>522</v>
      </c>
      <c r="B218" s="567" t="s">
        <v>4362</v>
      </c>
      <c r="C218" s="567" t="s">
        <v>4459</v>
      </c>
      <c r="D218" s="567" t="s">
        <v>4617</v>
      </c>
      <c r="E218" s="567" t="s">
        <v>4618</v>
      </c>
      <c r="F218" s="570">
        <v>173</v>
      </c>
      <c r="G218" s="570">
        <v>186494</v>
      </c>
      <c r="H218" s="570">
        <v>1</v>
      </c>
      <c r="I218" s="570">
        <v>1078</v>
      </c>
      <c r="J218" s="570">
        <v>177</v>
      </c>
      <c r="K218" s="570">
        <v>190806</v>
      </c>
      <c r="L218" s="570">
        <v>1.023121387283237</v>
      </c>
      <c r="M218" s="570">
        <v>1078</v>
      </c>
      <c r="N218" s="570">
        <v>153</v>
      </c>
      <c r="O218" s="570">
        <v>164934</v>
      </c>
      <c r="P218" s="583">
        <v>0.88439306358381498</v>
      </c>
      <c r="Q218" s="571">
        <v>1078</v>
      </c>
    </row>
    <row r="219" spans="1:17" ht="14.4" customHeight="1" x14ac:dyDescent="0.3">
      <c r="A219" s="566" t="s">
        <v>522</v>
      </c>
      <c r="B219" s="567" t="s">
        <v>4362</v>
      </c>
      <c r="C219" s="567" t="s">
        <v>4459</v>
      </c>
      <c r="D219" s="567" t="s">
        <v>4619</v>
      </c>
      <c r="E219" s="567" t="s">
        <v>4620</v>
      </c>
      <c r="F219" s="570">
        <v>3</v>
      </c>
      <c r="G219" s="570">
        <v>25527</v>
      </c>
      <c r="H219" s="570">
        <v>1</v>
      </c>
      <c r="I219" s="570">
        <v>8509</v>
      </c>
      <c r="J219" s="570">
        <v>1</v>
      </c>
      <c r="K219" s="570">
        <v>8509</v>
      </c>
      <c r="L219" s="570">
        <v>0.33333333333333331</v>
      </c>
      <c r="M219" s="570">
        <v>8509</v>
      </c>
      <c r="N219" s="570">
        <v>1</v>
      </c>
      <c r="O219" s="570">
        <v>8509</v>
      </c>
      <c r="P219" s="583">
        <v>0.33333333333333331</v>
      </c>
      <c r="Q219" s="571">
        <v>8509</v>
      </c>
    </row>
    <row r="220" spans="1:17" ht="14.4" customHeight="1" x14ac:dyDescent="0.3">
      <c r="A220" s="566" t="s">
        <v>522</v>
      </c>
      <c r="B220" s="567" t="s">
        <v>4362</v>
      </c>
      <c r="C220" s="567" t="s">
        <v>4459</v>
      </c>
      <c r="D220" s="567" t="s">
        <v>4621</v>
      </c>
      <c r="E220" s="567" t="s">
        <v>4622</v>
      </c>
      <c r="F220" s="570">
        <v>12</v>
      </c>
      <c r="G220" s="570">
        <v>68064</v>
      </c>
      <c r="H220" s="570">
        <v>1</v>
      </c>
      <c r="I220" s="570">
        <v>5672</v>
      </c>
      <c r="J220" s="570">
        <v>9</v>
      </c>
      <c r="K220" s="570">
        <v>51048</v>
      </c>
      <c r="L220" s="570">
        <v>0.75</v>
      </c>
      <c r="M220" s="570">
        <v>5672</v>
      </c>
      <c r="N220" s="570">
        <v>6</v>
      </c>
      <c r="O220" s="570">
        <v>34032</v>
      </c>
      <c r="P220" s="583">
        <v>0.5</v>
      </c>
      <c r="Q220" s="571">
        <v>5672</v>
      </c>
    </row>
    <row r="221" spans="1:17" ht="14.4" customHeight="1" x14ac:dyDescent="0.3">
      <c r="A221" s="566" t="s">
        <v>522</v>
      </c>
      <c r="B221" s="567" t="s">
        <v>4362</v>
      </c>
      <c r="C221" s="567" t="s">
        <v>4459</v>
      </c>
      <c r="D221" s="567" t="s">
        <v>4623</v>
      </c>
      <c r="E221" s="567" t="s">
        <v>4624</v>
      </c>
      <c r="F221" s="570">
        <v>167</v>
      </c>
      <c r="G221" s="570">
        <v>189545</v>
      </c>
      <c r="H221" s="570">
        <v>1</v>
      </c>
      <c r="I221" s="570">
        <v>1135</v>
      </c>
      <c r="J221" s="570">
        <v>4</v>
      </c>
      <c r="K221" s="570">
        <v>4540</v>
      </c>
      <c r="L221" s="570">
        <v>2.3952095808383235E-2</v>
      </c>
      <c r="M221" s="570">
        <v>1135</v>
      </c>
      <c r="N221" s="570"/>
      <c r="O221" s="570"/>
      <c r="P221" s="583"/>
      <c r="Q221" s="571"/>
    </row>
    <row r="222" spans="1:17" ht="14.4" customHeight="1" x14ac:dyDescent="0.3">
      <c r="A222" s="566" t="s">
        <v>522</v>
      </c>
      <c r="B222" s="567" t="s">
        <v>4362</v>
      </c>
      <c r="C222" s="567" t="s">
        <v>4459</v>
      </c>
      <c r="D222" s="567" t="s">
        <v>4625</v>
      </c>
      <c r="E222" s="567" t="s">
        <v>4626</v>
      </c>
      <c r="F222" s="570">
        <v>510</v>
      </c>
      <c r="G222" s="570">
        <v>108120</v>
      </c>
      <c r="H222" s="570">
        <v>1</v>
      </c>
      <c r="I222" s="570">
        <v>212</v>
      </c>
      <c r="J222" s="570">
        <v>540</v>
      </c>
      <c r="K222" s="570">
        <v>114480</v>
      </c>
      <c r="L222" s="570">
        <v>1.0588235294117647</v>
      </c>
      <c r="M222" s="570">
        <v>212</v>
      </c>
      <c r="N222" s="570">
        <v>424</v>
      </c>
      <c r="O222" s="570">
        <v>89888</v>
      </c>
      <c r="P222" s="583">
        <v>0.83137254901960789</v>
      </c>
      <c r="Q222" s="571">
        <v>212</v>
      </c>
    </row>
    <row r="223" spans="1:17" ht="14.4" customHeight="1" x14ac:dyDescent="0.3">
      <c r="A223" s="566" t="s">
        <v>522</v>
      </c>
      <c r="B223" s="567" t="s">
        <v>4362</v>
      </c>
      <c r="C223" s="567" t="s">
        <v>4459</v>
      </c>
      <c r="D223" s="567" t="s">
        <v>4627</v>
      </c>
      <c r="E223" s="567" t="s">
        <v>4628</v>
      </c>
      <c r="F223" s="570">
        <v>5</v>
      </c>
      <c r="G223" s="570">
        <v>6900</v>
      </c>
      <c r="H223" s="570">
        <v>1</v>
      </c>
      <c r="I223" s="570">
        <v>1380</v>
      </c>
      <c r="J223" s="570">
        <v>32</v>
      </c>
      <c r="K223" s="570">
        <v>44160</v>
      </c>
      <c r="L223" s="570">
        <v>6.4</v>
      </c>
      <c r="M223" s="570">
        <v>1380</v>
      </c>
      <c r="N223" s="570">
        <v>21</v>
      </c>
      <c r="O223" s="570">
        <v>28980</v>
      </c>
      <c r="P223" s="583">
        <v>4.2</v>
      </c>
      <c r="Q223" s="571">
        <v>1380</v>
      </c>
    </row>
    <row r="224" spans="1:17" ht="14.4" customHeight="1" x14ac:dyDescent="0.3">
      <c r="A224" s="566" t="s">
        <v>522</v>
      </c>
      <c r="B224" s="567" t="s">
        <v>4362</v>
      </c>
      <c r="C224" s="567" t="s">
        <v>4459</v>
      </c>
      <c r="D224" s="567" t="s">
        <v>4629</v>
      </c>
      <c r="E224" s="567" t="s">
        <v>4630</v>
      </c>
      <c r="F224" s="570"/>
      <c r="G224" s="570"/>
      <c r="H224" s="570"/>
      <c r="I224" s="570"/>
      <c r="J224" s="570"/>
      <c r="K224" s="570"/>
      <c r="L224" s="570"/>
      <c r="M224" s="570"/>
      <c r="N224" s="570">
        <v>5</v>
      </c>
      <c r="O224" s="570">
        <v>5190</v>
      </c>
      <c r="P224" s="583"/>
      <c r="Q224" s="571">
        <v>1038</v>
      </c>
    </row>
    <row r="225" spans="1:17" ht="14.4" customHeight="1" x14ac:dyDescent="0.3">
      <c r="A225" s="566" t="s">
        <v>522</v>
      </c>
      <c r="B225" s="567" t="s">
        <v>4362</v>
      </c>
      <c r="C225" s="567" t="s">
        <v>4459</v>
      </c>
      <c r="D225" s="567" t="s">
        <v>4631</v>
      </c>
      <c r="E225" s="567" t="s">
        <v>4632</v>
      </c>
      <c r="F225" s="570">
        <v>2</v>
      </c>
      <c r="G225" s="570">
        <v>2624</v>
      </c>
      <c r="H225" s="570">
        <v>1</v>
      </c>
      <c r="I225" s="570">
        <v>1312</v>
      </c>
      <c r="J225" s="570">
        <v>23</v>
      </c>
      <c r="K225" s="570">
        <v>30176</v>
      </c>
      <c r="L225" s="570">
        <v>11.5</v>
      </c>
      <c r="M225" s="570">
        <v>1312</v>
      </c>
      <c r="N225" s="570">
        <v>15</v>
      </c>
      <c r="O225" s="570">
        <v>19680</v>
      </c>
      <c r="P225" s="583">
        <v>7.5</v>
      </c>
      <c r="Q225" s="571">
        <v>1312</v>
      </c>
    </row>
    <row r="226" spans="1:17" ht="14.4" customHeight="1" x14ac:dyDescent="0.3">
      <c r="A226" s="566" t="s">
        <v>522</v>
      </c>
      <c r="B226" s="567" t="s">
        <v>4362</v>
      </c>
      <c r="C226" s="567" t="s">
        <v>4459</v>
      </c>
      <c r="D226" s="567" t="s">
        <v>4633</v>
      </c>
      <c r="E226" s="567" t="s">
        <v>4634</v>
      </c>
      <c r="F226" s="570">
        <v>3</v>
      </c>
      <c r="G226" s="570">
        <v>4680</v>
      </c>
      <c r="H226" s="570">
        <v>1</v>
      </c>
      <c r="I226" s="570">
        <v>1560</v>
      </c>
      <c r="J226" s="570">
        <v>19</v>
      </c>
      <c r="K226" s="570">
        <v>29640</v>
      </c>
      <c r="L226" s="570">
        <v>6.333333333333333</v>
      </c>
      <c r="M226" s="570">
        <v>1560</v>
      </c>
      <c r="N226" s="570">
        <v>7</v>
      </c>
      <c r="O226" s="570">
        <v>10920</v>
      </c>
      <c r="P226" s="583">
        <v>2.3333333333333335</v>
      </c>
      <c r="Q226" s="571">
        <v>1560</v>
      </c>
    </row>
    <row r="227" spans="1:17" ht="14.4" customHeight="1" x14ac:dyDescent="0.3">
      <c r="A227" s="566" t="s">
        <v>522</v>
      </c>
      <c r="B227" s="567" t="s">
        <v>4362</v>
      </c>
      <c r="C227" s="567" t="s">
        <v>4459</v>
      </c>
      <c r="D227" s="567" t="s">
        <v>4635</v>
      </c>
      <c r="E227" s="567" t="s">
        <v>4636</v>
      </c>
      <c r="F227" s="570"/>
      <c r="G227" s="570"/>
      <c r="H227" s="570"/>
      <c r="I227" s="570"/>
      <c r="J227" s="570">
        <v>7</v>
      </c>
      <c r="K227" s="570">
        <v>40661.74</v>
      </c>
      <c r="L227" s="570"/>
      <c r="M227" s="570">
        <v>5808.82</v>
      </c>
      <c r="N227" s="570">
        <v>4</v>
      </c>
      <c r="O227" s="570">
        <v>23235.279999999999</v>
      </c>
      <c r="P227" s="583"/>
      <c r="Q227" s="571">
        <v>5808.82</v>
      </c>
    </row>
    <row r="228" spans="1:17" ht="14.4" customHeight="1" x14ac:dyDescent="0.3">
      <c r="A228" s="566" t="s">
        <v>522</v>
      </c>
      <c r="B228" s="567" t="s">
        <v>4362</v>
      </c>
      <c r="C228" s="567" t="s">
        <v>4459</v>
      </c>
      <c r="D228" s="567" t="s">
        <v>4637</v>
      </c>
      <c r="E228" s="567" t="s">
        <v>4638</v>
      </c>
      <c r="F228" s="570"/>
      <c r="G228" s="570"/>
      <c r="H228" s="570"/>
      <c r="I228" s="570"/>
      <c r="J228" s="570">
        <v>2</v>
      </c>
      <c r="K228" s="570">
        <v>16449.16</v>
      </c>
      <c r="L228" s="570"/>
      <c r="M228" s="570">
        <v>8224.58</v>
      </c>
      <c r="N228" s="570">
        <v>5</v>
      </c>
      <c r="O228" s="570">
        <v>41122.9</v>
      </c>
      <c r="P228" s="583"/>
      <c r="Q228" s="571">
        <v>8224.58</v>
      </c>
    </row>
    <row r="229" spans="1:17" ht="14.4" customHeight="1" x14ac:dyDescent="0.3">
      <c r="A229" s="566" t="s">
        <v>522</v>
      </c>
      <c r="B229" s="567" t="s">
        <v>4362</v>
      </c>
      <c r="C229" s="567" t="s">
        <v>4459</v>
      </c>
      <c r="D229" s="567" t="s">
        <v>4639</v>
      </c>
      <c r="E229" s="567" t="s">
        <v>4640</v>
      </c>
      <c r="F229" s="570"/>
      <c r="G229" s="570"/>
      <c r="H229" s="570"/>
      <c r="I229" s="570"/>
      <c r="J229" s="570">
        <v>8</v>
      </c>
      <c r="K229" s="570">
        <v>73275.039999999994</v>
      </c>
      <c r="L229" s="570"/>
      <c r="M229" s="570">
        <v>9159.3799999999992</v>
      </c>
      <c r="N229" s="570"/>
      <c r="O229" s="570"/>
      <c r="P229" s="583"/>
      <c r="Q229" s="571"/>
    </row>
    <row r="230" spans="1:17" ht="14.4" customHeight="1" x14ac:dyDescent="0.3">
      <c r="A230" s="566" t="s">
        <v>522</v>
      </c>
      <c r="B230" s="567" t="s">
        <v>4362</v>
      </c>
      <c r="C230" s="567" t="s">
        <v>4459</v>
      </c>
      <c r="D230" s="567" t="s">
        <v>4641</v>
      </c>
      <c r="E230" s="567" t="s">
        <v>4640</v>
      </c>
      <c r="F230" s="570"/>
      <c r="G230" s="570"/>
      <c r="H230" s="570"/>
      <c r="I230" s="570"/>
      <c r="J230" s="570">
        <v>2</v>
      </c>
      <c r="K230" s="570">
        <v>27532.04</v>
      </c>
      <c r="L230" s="570"/>
      <c r="M230" s="570">
        <v>13766.02</v>
      </c>
      <c r="N230" s="570"/>
      <c r="O230" s="570"/>
      <c r="P230" s="583"/>
      <c r="Q230" s="571"/>
    </row>
    <row r="231" spans="1:17" ht="14.4" customHeight="1" x14ac:dyDescent="0.3">
      <c r="A231" s="566" t="s">
        <v>522</v>
      </c>
      <c r="B231" s="567" t="s">
        <v>4362</v>
      </c>
      <c r="C231" s="567" t="s">
        <v>4459</v>
      </c>
      <c r="D231" s="567" t="s">
        <v>4642</v>
      </c>
      <c r="E231" s="567" t="s">
        <v>4643</v>
      </c>
      <c r="F231" s="570"/>
      <c r="G231" s="570"/>
      <c r="H231" s="570"/>
      <c r="I231" s="570"/>
      <c r="J231" s="570">
        <v>3</v>
      </c>
      <c r="K231" s="570">
        <v>9949.08</v>
      </c>
      <c r="L231" s="570"/>
      <c r="M231" s="570">
        <v>3316.36</v>
      </c>
      <c r="N231" s="570"/>
      <c r="O231" s="570"/>
      <c r="P231" s="583"/>
      <c r="Q231" s="571"/>
    </row>
    <row r="232" spans="1:17" ht="14.4" customHeight="1" x14ac:dyDescent="0.3">
      <c r="A232" s="566" t="s">
        <v>522</v>
      </c>
      <c r="B232" s="567" t="s">
        <v>4362</v>
      </c>
      <c r="C232" s="567" t="s">
        <v>4459</v>
      </c>
      <c r="D232" s="567" t="s">
        <v>4644</v>
      </c>
      <c r="E232" s="567" t="s">
        <v>4645</v>
      </c>
      <c r="F232" s="570">
        <v>159</v>
      </c>
      <c r="G232" s="570">
        <v>190800</v>
      </c>
      <c r="H232" s="570">
        <v>1</v>
      </c>
      <c r="I232" s="570">
        <v>1200</v>
      </c>
      <c r="J232" s="570">
        <v>183</v>
      </c>
      <c r="K232" s="570">
        <v>227586.12</v>
      </c>
      <c r="L232" s="570">
        <v>1.1927993710691824</v>
      </c>
      <c r="M232" s="570">
        <v>1243.6399999999999</v>
      </c>
      <c r="N232" s="570">
        <v>182</v>
      </c>
      <c r="O232" s="570">
        <v>226342.48</v>
      </c>
      <c r="P232" s="583">
        <v>1.1862813417190776</v>
      </c>
      <c r="Q232" s="571">
        <v>1243.6400000000001</v>
      </c>
    </row>
    <row r="233" spans="1:17" ht="14.4" customHeight="1" x14ac:dyDescent="0.3">
      <c r="A233" s="566" t="s">
        <v>522</v>
      </c>
      <c r="B233" s="567" t="s">
        <v>4362</v>
      </c>
      <c r="C233" s="567" t="s">
        <v>4459</v>
      </c>
      <c r="D233" s="567" t="s">
        <v>4646</v>
      </c>
      <c r="E233" s="567" t="s">
        <v>4647</v>
      </c>
      <c r="F233" s="570">
        <v>9</v>
      </c>
      <c r="G233" s="570">
        <v>499410</v>
      </c>
      <c r="H233" s="570">
        <v>1</v>
      </c>
      <c r="I233" s="570">
        <v>55490</v>
      </c>
      <c r="J233" s="570">
        <v>3</v>
      </c>
      <c r="K233" s="570">
        <v>172521</v>
      </c>
      <c r="L233" s="570">
        <v>0.34544963056406558</v>
      </c>
      <c r="M233" s="570">
        <v>57507</v>
      </c>
      <c r="N233" s="570">
        <v>2</v>
      </c>
      <c r="O233" s="570">
        <v>115014</v>
      </c>
      <c r="P233" s="583">
        <v>0.23029975370937705</v>
      </c>
      <c r="Q233" s="571">
        <v>57507</v>
      </c>
    </row>
    <row r="234" spans="1:17" ht="14.4" customHeight="1" x14ac:dyDescent="0.3">
      <c r="A234" s="566" t="s">
        <v>522</v>
      </c>
      <c r="B234" s="567" t="s">
        <v>4362</v>
      </c>
      <c r="C234" s="567" t="s">
        <v>4459</v>
      </c>
      <c r="D234" s="567" t="s">
        <v>4648</v>
      </c>
      <c r="E234" s="567" t="s">
        <v>4649</v>
      </c>
      <c r="F234" s="570">
        <v>2</v>
      </c>
      <c r="G234" s="570">
        <v>31142</v>
      </c>
      <c r="H234" s="570">
        <v>1</v>
      </c>
      <c r="I234" s="570">
        <v>15571</v>
      </c>
      <c r="J234" s="570"/>
      <c r="K234" s="570"/>
      <c r="L234" s="570"/>
      <c r="M234" s="570"/>
      <c r="N234" s="570">
        <v>3</v>
      </c>
      <c r="O234" s="570">
        <v>48411.659999999996</v>
      </c>
      <c r="P234" s="583">
        <v>1.5545456296962301</v>
      </c>
      <c r="Q234" s="571">
        <v>16137.22</v>
      </c>
    </row>
    <row r="235" spans="1:17" ht="14.4" customHeight="1" x14ac:dyDescent="0.3">
      <c r="A235" s="566" t="s">
        <v>522</v>
      </c>
      <c r="B235" s="567" t="s">
        <v>4362</v>
      </c>
      <c r="C235" s="567" t="s">
        <v>4459</v>
      </c>
      <c r="D235" s="567" t="s">
        <v>4650</v>
      </c>
      <c r="E235" s="567" t="s">
        <v>4651</v>
      </c>
      <c r="F235" s="570"/>
      <c r="G235" s="570"/>
      <c r="H235" s="570"/>
      <c r="I235" s="570"/>
      <c r="J235" s="570">
        <v>36</v>
      </c>
      <c r="K235" s="570">
        <v>59688</v>
      </c>
      <c r="L235" s="570"/>
      <c r="M235" s="570">
        <v>1658</v>
      </c>
      <c r="N235" s="570">
        <v>76</v>
      </c>
      <c r="O235" s="570">
        <v>126008</v>
      </c>
      <c r="P235" s="583"/>
      <c r="Q235" s="571">
        <v>1658</v>
      </c>
    </row>
    <row r="236" spans="1:17" ht="14.4" customHeight="1" x14ac:dyDescent="0.3">
      <c r="A236" s="566" t="s">
        <v>522</v>
      </c>
      <c r="B236" s="567" t="s">
        <v>4362</v>
      </c>
      <c r="C236" s="567" t="s">
        <v>4459</v>
      </c>
      <c r="D236" s="567" t="s">
        <v>4652</v>
      </c>
      <c r="E236" s="567" t="s">
        <v>4653</v>
      </c>
      <c r="F236" s="570"/>
      <c r="G236" s="570"/>
      <c r="H236" s="570"/>
      <c r="I236" s="570"/>
      <c r="J236" s="570">
        <v>1</v>
      </c>
      <c r="K236" s="570">
        <v>8449.4699999999993</v>
      </c>
      <c r="L236" s="570"/>
      <c r="M236" s="570">
        <v>8449.4699999999993</v>
      </c>
      <c r="N236" s="570"/>
      <c r="O236" s="570"/>
      <c r="P236" s="583"/>
      <c r="Q236" s="571"/>
    </row>
    <row r="237" spans="1:17" ht="14.4" customHeight="1" x14ac:dyDescent="0.3">
      <c r="A237" s="566" t="s">
        <v>522</v>
      </c>
      <c r="B237" s="567" t="s">
        <v>4362</v>
      </c>
      <c r="C237" s="567" t="s">
        <v>4459</v>
      </c>
      <c r="D237" s="567" t="s">
        <v>4654</v>
      </c>
      <c r="E237" s="567" t="s">
        <v>4655</v>
      </c>
      <c r="F237" s="570"/>
      <c r="G237" s="570"/>
      <c r="H237" s="570"/>
      <c r="I237" s="570"/>
      <c r="J237" s="570">
        <v>107</v>
      </c>
      <c r="K237" s="570">
        <v>120094.66</v>
      </c>
      <c r="L237" s="570"/>
      <c r="M237" s="570">
        <v>1122.3800000000001</v>
      </c>
      <c r="N237" s="570"/>
      <c r="O237" s="570"/>
      <c r="P237" s="583"/>
      <c r="Q237" s="571"/>
    </row>
    <row r="238" spans="1:17" ht="14.4" customHeight="1" x14ac:dyDescent="0.3">
      <c r="A238" s="566" t="s">
        <v>522</v>
      </c>
      <c r="B238" s="567" t="s">
        <v>4362</v>
      </c>
      <c r="C238" s="567" t="s">
        <v>4459</v>
      </c>
      <c r="D238" s="567" t="s">
        <v>4656</v>
      </c>
      <c r="E238" s="567" t="s">
        <v>4657</v>
      </c>
      <c r="F238" s="570"/>
      <c r="G238" s="570"/>
      <c r="H238" s="570"/>
      <c r="I238" s="570"/>
      <c r="J238" s="570">
        <v>35</v>
      </c>
      <c r="K238" s="570">
        <v>62566</v>
      </c>
      <c r="L238" s="570"/>
      <c r="M238" s="570">
        <v>1787.6</v>
      </c>
      <c r="N238" s="570">
        <v>45</v>
      </c>
      <c r="O238" s="570">
        <v>80442</v>
      </c>
      <c r="P238" s="583"/>
      <c r="Q238" s="571">
        <v>1787.6</v>
      </c>
    </row>
    <row r="239" spans="1:17" ht="14.4" customHeight="1" x14ac:dyDescent="0.3">
      <c r="A239" s="566" t="s">
        <v>522</v>
      </c>
      <c r="B239" s="567" t="s">
        <v>4362</v>
      </c>
      <c r="C239" s="567" t="s">
        <v>4459</v>
      </c>
      <c r="D239" s="567" t="s">
        <v>4658</v>
      </c>
      <c r="E239" s="567" t="s">
        <v>4659</v>
      </c>
      <c r="F239" s="570">
        <v>3</v>
      </c>
      <c r="G239" s="570">
        <v>12883.800000000001</v>
      </c>
      <c r="H239" s="570">
        <v>1</v>
      </c>
      <c r="I239" s="570">
        <v>4294.6000000000004</v>
      </c>
      <c r="J239" s="570"/>
      <c r="K239" s="570"/>
      <c r="L239" s="570"/>
      <c r="M239" s="570"/>
      <c r="N239" s="570"/>
      <c r="O239" s="570"/>
      <c r="P239" s="583"/>
      <c r="Q239" s="571"/>
    </row>
    <row r="240" spans="1:17" ht="14.4" customHeight="1" x14ac:dyDescent="0.3">
      <c r="A240" s="566" t="s">
        <v>522</v>
      </c>
      <c r="B240" s="567" t="s">
        <v>4362</v>
      </c>
      <c r="C240" s="567" t="s">
        <v>4459</v>
      </c>
      <c r="D240" s="567" t="s">
        <v>4660</v>
      </c>
      <c r="E240" s="567" t="s">
        <v>4661</v>
      </c>
      <c r="F240" s="570"/>
      <c r="G240" s="570"/>
      <c r="H240" s="570"/>
      <c r="I240" s="570"/>
      <c r="J240" s="570">
        <v>1</v>
      </c>
      <c r="K240" s="570">
        <v>58165</v>
      </c>
      <c r="L240" s="570"/>
      <c r="M240" s="570">
        <v>58165</v>
      </c>
      <c r="N240" s="570"/>
      <c r="O240" s="570"/>
      <c r="P240" s="583"/>
      <c r="Q240" s="571"/>
    </row>
    <row r="241" spans="1:17" ht="14.4" customHeight="1" x14ac:dyDescent="0.3">
      <c r="A241" s="566" t="s">
        <v>522</v>
      </c>
      <c r="B241" s="567" t="s">
        <v>4362</v>
      </c>
      <c r="C241" s="567" t="s">
        <v>4459</v>
      </c>
      <c r="D241" s="567" t="s">
        <v>4662</v>
      </c>
      <c r="E241" s="567" t="s">
        <v>4663</v>
      </c>
      <c r="F241" s="570"/>
      <c r="G241" s="570"/>
      <c r="H241" s="570"/>
      <c r="I241" s="570"/>
      <c r="J241" s="570">
        <v>14</v>
      </c>
      <c r="K241" s="570">
        <v>1013895.2599999998</v>
      </c>
      <c r="L241" s="570"/>
      <c r="M241" s="570">
        <v>72421.089999999982</v>
      </c>
      <c r="N241" s="570">
        <v>14</v>
      </c>
      <c r="O241" s="570">
        <v>1013895.26</v>
      </c>
      <c r="P241" s="583"/>
      <c r="Q241" s="571">
        <v>72421.09</v>
      </c>
    </row>
    <row r="242" spans="1:17" ht="14.4" customHeight="1" x14ac:dyDescent="0.3">
      <c r="A242" s="566" t="s">
        <v>522</v>
      </c>
      <c r="B242" s="567" t="s">
        <v>4362</v>
      </c>
      <c r="C242" s="567" t="s">
        <v>4459</v>
      </c>
      <c r="D242" s="567" t="s">
        <v>4664</v>
      </c>
      <c r="E242" s="567" t="s">
        <v>4665</v>
      </c>
      <c r="F242" s="570"/>
      <c r="G242" s="570"/>
      <c r="H242" s="570"/>
      <c r="I242" s="570"/>
      <c r="J242" s="570"/>
      <c r="K242" s="570"/>
      <c r="L242" s="570"/>
      <c r="M242" s="570"/>
      <c r="N242" s="570">
        <v>1</v>
      </c>
      <c r="O242" s="570">
        <v>53000.05</v>
      </c>
      <c r="P242" s="583"/>
      <c r="Q242" s="571">
        <v>53000.05</v>
      </c>
    </row>
    <row r="243" spans="1:17" ht="14.4" customHeight="1" x14ac:dyDescent="0.3">
      <c r="A243" s="566" t="s">
        <v>522</v>
      </c>
      <c r="B243" s="567" t="s">
        <v>4362</v>
      </c>
      <c r="C243" s="567" t="s">
        <v>4459</v>
      </c>
      <c r="D243" s="567" t="s">
        <v>4666</v>
      </c>
      <c r="E243" s="567" t="s">
        <v>4479</v>
      </c>
      <c r="F243" s="570"/>
      <c r="G243" s="570"/>
      <c r="H243" s="570"/>
      <c r="I243" s="570"/>
      <c r="J243" s="570"/>
      <c r="K243" s="570"/>
      <c r="L243" s="570"/>
      <c r="M243" s="570"/>
      <c r="N243" s="570">
        <v>1</v>
      </c>
      <c r="O243" s="570">
        <v>87846.78</v>
      </c>
      <c r="P243" s="583"/>
      <c r="Q243" s="571">
        <v>87846.78</v>
      </c>
    </row>
    <row r="244" spans="1:17" ht="14.4" customHeight="1" x14ac:dyDescent="0.3">
      <c r="A244" s="566" t="s">
        <v>522</v>
      </c>
      <c r="B244" s="567" t="s">
        <v>4362</v>
      </c>
      <c r="C244" s="567" t="s">
        <v>4231</v>
      </c>
      <c r="D244" s="567" t="s">
        <v>4667</v>
      </c>
      <c r="E244" s="567" t="s">
        <v>4668</v>
      </c>
      <c r="F244" s="570">
        <v>2891</v>
      </c>
      <c r="G244" s="570">
        <v>2792250</v>
      </c>
      <c r="H244" s="570">
        <v>1</v>
      </c>
      <c r="I244" s="570">
        <v>965.84226911103428</v>
      </c>
      <c r="J244" s="570">
        <v>3308</v>
      </c>
      <c r="K244" s="570">
        <v>3184186</v>
      </c>
      <c r="L244" s="570">
        <v>1.1403656549377741</v>
      </c>
      <c r="M244" s="570">
        <v>962.57134220072555</v>
      </c>
      <c r="N244" s="570">
        <v>2605</v>
      </c>
      <c r="O244" s="570">
        <v>2570007</v>
      </c>
      <c r="P244" s="583">
        <v>0.92040719849583674</v>
      </c>
      <c r="Q244" s="571">
        <v>986.56698656429944</v>
      </c>
    </row>
    <row r="245" spans="1:17" ht="14.4" customHeight="1" x14ac:dyDescent="0.3">
      <c r="A245" s="566" t="s">
        <v>522</v>
      </c>
      <c r="B245" s="567" t="s">
        <v>4362</v>
      </c>
      <c r="C245" s="567" t="s">
        <v>4231</v>
      </c>
      <c r="D245" s="567" t="s">
        <v>4669</v>
      </c>
      <c r="E245" s="567" t="s">
        <v>4670</v>
      </c>
      <c r="F245" s="570"/>
      <c r="G245" s="570"/>
      <c r="H245" s="570"/>
      <c r="I245" s="570"/>
      <c r="J245" s="570">
        <v>2</v>
      </c>
      <c r="K245" s="570">
        <v>552</v>
      </c>
      <c r="L245" s="570"/>
      <c r="M245" s="570">
        <v>276</v>
      </c>
      <c r="N245" s="570"/>
      <c r="O245" s="570"/>
      <c r="P245" s="583"/>
      <c r="Q245" s="571"/>
    </row>
    <row r="246" spans="1:17" ht="14.4" customHeight="1" x14ac:dyDescent="0.3">
      <c r="A246" s="566" t="s">
        <v>522</v>
      </c>
      <c r="B246" s="567" t="s">
        <v>4362</v>
      </c>
      <c r="C246" s="567" t="s">
        <v>4231</v>
      </c>
      <c r="D246" s="567" t="s">
        <v>4671</v>
      </c>
      <c r="E246" s="567" t="s">
        <v>4672</v>
      </c>
      <c r="F246" s="570">
        <v>10</v>
      </c>
      <c r="G246" s="570">
        <v>8500</v>
      </c>
      <c r="H246" s="570">
        <v>1</v>
      </c>
      <c r="I246" s="570">
        <v>850</v>
      </c>
      <c r="J246" s="570">
        <v>9</v>
      </c>
      <c r="K246" s="570">
        <v>7666</v>
      </c>
      <c r="L246" s="570">
        <v>0.90188235294117647</v>
      </c>
      <c r="M246" s="570">
        <v>851.77777777777783</v>
      </c>
      <c r="N246" s="570">
        <v>1</v>
      </c>
      <c r="O246" s="570">
        <v>703</v>
      </c>
      <c r="P246" s="583">
        <v>8.2705882352941171E-2</v>
      </c>
      <c r="Q246" s="571">
        <v>703</v>
      </c>
    </row>
    <row r="247" spans="1:17" ht="14.4" customHeight="1" x14ac:dyDescent="0.3">
      <c r="A247" s="566" t="s">
        <v>522</v>
      </c>
      <c r="B247" s="567" t="s">
        <v>4362</v>
      </c>
      <c r="C247" s="567" t="s">
        <v>4231</v>
      </c>
      <c r="D247" s="567" t="s">
        <v>4673</v>
      </c>
      <c r="E247" s="567" t="s">
        <v>4674</v>
      </c>
      <c r="F247" s="570">
        <v>63</v>
      </c>
      <c r="G247" s="570">
        <v>11529</v>
      </c>
      <c r="H247" s="570">
        <v>1</v>
      </c>
      <c r="I247" s="570">
        <v>183</v>
      </c>
      <c r="J247" s="570">
        <v>62</v>
      </c>
      <c r="K247" s="570">
        <v>11464</v>
      </c>
      <c r="L247" s="570">
        <v>0.99436204354237145</v>
      </c>
      <c r="M247" s="570">
        <v>184.90322580645162</v>
      </c>
      <c r="N247" s="570">
        <v>66</v>
      </c>
      <c r="O247" s="570">
        <v>12210</v>
      </c>
      <c r="P247" s="583">
        <v>1.0590684361176164</v>
      </c>
      <c r="Q247" s="571">
        <v>185</v>
      </c>
    </row>
    <row r="248" spans="1:17" ht="14.4" customHeight="1" x14ac:dyDescent="0.3">
      <c r="A248" s="566" t="s">
        <v>522</v>
      </c>
      <c r="B248" s="567" t="s">
        <v>4362</v>
      </c>
      <c r="C248" s="567" t="s">
        <v>4231</v>
      </c>
      <c r="D248" s="567" t="s">
        <v>4265</v>
      </c>
      <c r="E248" s="567" t="s">
        <v>4266</v>
      </c>
      <c r="F248" s="570">
        <v>11</v>
      </c>
      <c r="G248" s="570">
        <v>825</v>
      </c>
      <c r="H248" s="570">
        <v>1</v>
      </c>
      <c r="I248" s="570">
        <v>75</v>
      </c>
      <c r="J248" s="570">
        <v>28</v>
      </c>
      <c r="K248" s="570">
        <v>2100</v>
      </c>
      <c r="L248" s="570">
        <v>2.5454545454545454</v>
      </c>
      <c r="M248" s="570">
        <v>75</v>
      </c>
      <c r="N248" s="570">
        <v>24</v>
      </c>
      <c r="O248" s="570">
        <v>1944</v>
      </c>
      <c r="P248" s="583">
        <v>2.3563636363636364</v>
      </c>
      <c r="Q248" s="571">
        <v>81</v>
      </c>
    </row>
    <row r="249" spans="1:17" ht="14.4" customHeight="1" x14ac:dyDescent="0.3">
      <c r="A249" s="566" t="s">
        <v>522</v>
      </c>
      <c r="B249" s="567" t="s">
        <v>4362</v>
      </c>
      <c r="C249" s="567" t="s">
        <v>4231</v>
      </c>
      <c r="D249" s="567" t="s">
        <v>4236</v>
      </c>
      <c r="E249" s="567" t="s">
        <v>4237</v>
      </c>
      <c r="F249" s="570">
        <v>301</v>
      </c>
      <c r="G249" s="570">
        <v>201369</v>
      </c>
      <c r="H249" s="570">
        <v>1</v>
      </c>
      <c r="I249" s="570">
        <v>669</v>
      </c>
      <c r="J249" s="570">
        <v>329</v>
      </c>
      <c r="K249" s="570">
        <v>220755</v>
      </c>
      <c r="L249" s="570">
        <v>1.0962710248350045</v>
      </c>
      <c r="M249" s="570">
        <v>670.98784194528878</v>
      </c>
      <c r="N249" s="570">
        <v>17</v>
      </c>
      <c r="O249" s="570">
        <v>10965</v>
      </c>
      <c r="P249" s="583">
        <v>5.4452274183215889E-2</v>
      </c>
      <c r="Q249" s="571">
        <v>645</v>
      </c>
    </row>
    <row r="250" spans="1:17" ht="14.4" customHeight="1" x14ac:dyDescent="0.3">
      <c r="A250" s="566" t="s">
        <v>522</v>
      </c>
      <c r="B250" s="567" t="s">
        <v>4362</v>
      </c>
      <c r="C250" s="567" t="s">
        <v>4231</v>
      </c>
      <c r="D250" s="567" t="s">
        <v>4238</v>
      </c>
      <c r="E250" s="567" t="s">
        <v>4239</v>
      </c>
      <c r="F250" s="570">
        <v>74</v>
      </c>
      <c r="G250" s="570">
        <v>26122</v>
      </c>
      <c r="H250" s="570">
        <v>1</v>
      </c>
      <c r="I250" s="570">
        <v>353</v>
      </c>
      <c r="J250" s="570">
        <v>58</v>
      </c>
      <c r="K250" s="570">
        <v>20590</v>
      </c>
      <c r="L250" s="570">
        <v>0.78822448510833776</v>
      </c>
      <c r="M250" s="570">
        <v>355</v>
      </c>
      <c r="N250" s="570">
        <v>4</v>
      </c>
      <c r="O250" s="570">
        <v>1308</v>
      </c>
      <c r="P250" s="583">
        <v>5.0072735625143555E-2</v>
      </c>
      <c r="Q250" s="571">
        <v>327</v>
      </c>
    </row>
    <row r="251" spans="1:17" ht="14.4" customHeight="1" x14ac:dyDescent="0.3">
      <c r="A251" s="566" t="s">
        <v>522</v>
      </c>
      <c r="B251" s="567" t="s">
        <v>4362</v>
      </c>
      <c r="C251" s="567" t="s">
        <v>4231</v>
      </c>
      <c r="D251" s="567" t="s">
        <v>4335</v>
      </c>
      <c r="E251" s="567" t="s">
        <v>4336</v>
      </c>
      <c r="F251" s="570">
        <v>67</v>
      </c>
      <c r="G251" s="570">
        <v>593955</v>
      </c>
      <c r="H251" s="570">
        <v>1</v>
      </c>
      <c r="I251" s="570">
        <v>8865</v>
      </c>
      <c r="J251" s="570">
        <v>84</v>
      </c>
      <c r="K251" s="570">
        <v>744996</v>
      </c>
      <c r="L251" s="570">
        <v>1.2542970427052555</v>
      </c>
      <c r="M251" s="570">
        <v>8869</v>
      </c>
      <c r="N251" s="570">
        <v>15</v>
      </c>
      <c r="O251" s="570">
        <v>133100</v>
      </c>
      <c r="P251" s="583">
        <v>0.22409105066882171</v>
      </c>
      <c r="Q251" s="571">
        <v>8873.3333333333339</v>
      </c>
    </row>
    <row r="252" spans="1:17" ht="14.4" customHeight="1" x14ac:dyDescent="0.3">
      <c r="A252" s="566" t="s">
        <v>522</v>
      </c>
      <c r="B252" s="567" t="s">
        <v>4362</v>
      </c>
      <c r="C252" s="567" t="s">
        <v>4231</v>
      </c>
      <c r="D252" s="567" t="s">
        <v>4337</v>
      </c>
      <c r="E252" s="567" t="s">
        <v>4338</v>
      </c>
      <c r="F252" s="570">
        <v>1598</v>
      </c>
      <c r="G252" s="570">
        <v>1150560</v>
      </c>
      <c r="H252" s="570">
        <v>1</v>
      </c>
      <c r="I252" s="570">
        <v>720</v>
      </c>
      <c r="J252" s="570">
        <v>1765</v>
      </c>
      <c r="K252" s="570">
        <v>1274302</v>
      </c>
      <c r="L252" s="570">
        <v>1.1075493672646364</v>
      </c>
      <c r="M252" s="570">
        <v>721.98413597733713</v>
      </c>
      <c r="N252" s="570">
        <v>227</v>
      </c>
      <c r="O252" s="570">
        <v>164575</v>
      </c>
      <c r="P252" s="583">
        <v>0.14303904185787791</v>
      </c>
      <c r="Q252" s="571">
        <v>725</v>
      </c>
    </row>
    <row r="253" spans="1:17" ht="14.4" customHeight="1" x14ac:dyDescent="0.3">
      <c r="A253" s="566" t="s">
        <v>522</v>
      </c>
      <c r="B253" s="567" t="s">
        <v>4362</v>
      </c>
      <c r="C253" s="567" t="s">
        <v>4231</v>
      </c>
      <c r="D253" s="567" t="s">
        <v>4675</v>
      </c>
      <c r="E253" s="567" t="s">
        <v>4676</v>
      </c>
      <c r="F253" s="570">
        <v>4</v>
      </c>
      <c r="G253" s="570">
        <v>4828</v>
      </c>
      <c r="H253" s="570">
        <v>1</v>
      </c>
      <c r="I253" s="570">
        <v>1207</v>
      </c>
      <c r="J253" s="570">
        <v>2</v>
      </c>
      <c r="K253" s="570">
        <v>2418</v>
      </c>
      <c r="L253" s="570">
        <v>0.5008285004142502</v>
      </c>
      <c r="M253" s="570">
        <v>1209</v>
      </c>
      <c r="N253" s="570">
        <v>2</v>
      </c>
      <c r="O253" s="570">
        <v>2422</v>
      </c>
      <c r="P253" s="583">
        <v>0.5016570008285004</v>
      </c>
      <c r="Q253" s="571">
        <v>1211</v>
      </c>
    </row>
    <row r="254" spans="1:17" ht="14.4" customHeight="1" x14ac:dyDescent="0.3">
      <c r="A254" s="566" t="s">
        <v>522</v>
      </c>
      <c r="B254" s="567" t="s">
        <v>4362</v>
      </c>
      <c r="C254" s="567" t="s">
        <v>4231</v>
      </c>
      <c r="D254" s="567" t="s">
        <v>4339</v>
      </c>
      <c r="E254" s="567" t="s">
        <v>4340</v>
      </c>
      <c r="F254" s="570">
        <v>9</v>
      </c>
      <c r="G254" s="570">
        <v>2691</v>
      </c>
      <c r="H254" s="570">
        <v>1</v>
      </c>
      <c r="I254" s="570">
        <v>299</v>
      </c>
      <c r="J254" s="570">
        <v>10</v>
      </c>
      <c r="K254" s="570">
        <v>3010</v>
      </c>
      <c r="L254" s="570">
        <v>1.1185432924563359</v>
      </c>
      <c r="M254" s="570">
        <v>301</v>
      </c>
      <c r="N254" s="570">
        <v>4</v>
      </c>
      <c r="O254" s="570">
        <v>1208</v>
      </c>
      <c r="P254" s="583">
        <v>0.44890375325157933</v>
      </c>
      <c r="Q254" s="571">
        <v>302</v>
      </c>
    </row>
    <row r="255" spans="1:17" ht="14.4" customHeight="1" x14ac:dyDescent="0.3">
      <c r="A255" s="566" t="s">
        <v>522</v>
      </c>
      <c r="B255" s="567" t="s">
        <v>4362</v>
      </c>
      <c r="C255" s="567" t="s">
        <v>4231</v>
      </c>
      <c r="D255" s="567" t="s">
        <v>4677</v>
      </c>
      <c r="E255" s="567" t="s">
        <v>4678</v>
      </c>
      <c r="F255" s="570">
        <v>1</v>
      </c>
      <c r="G255" s="570">
        <v>431</v>
      </c>
      <c r="H255" s="570">
        <v>1</v>
      </c>
      <c r="I255" s="570">
        <v>431</v>
      </c>
      <c r="J255" s="570">
        <v>6</v>
      </c>
      <c r="K255" s="570">
        <v>2610</v>
      </c>
      <c r="L255" s="570">
        <v>6.0556844547563804</v>
      </c>
      <c r="M255" s="570">
        <v>435</v>
      </c>
      <c r="N255" s="570"/>
      <c r="O255" s="570"/>
      <c r="P255" s="583"/>
      <c r="Q255" s="571"/>
    </row>
    <row r="256" spans="1:17" ht="14.4" customHeight="1" x14ac:dyDescent="0.3">
      <c r="A256" s="566" t="s">
        <v>522</v>
      </c>
      <c r="B256" s="567" t="s">
        <v>4362</v>
      </c>
      <c r="C256" s="567" t="s">
        <v>4231</v>
      </c>
      <c r="D256" s="567" t="s">
        <v>4679</v>
      </c>
      <c r="E256" s="567" t="s">
        <v>4680</v>
      </c>
      <c r="F256" s="570">
        <v>1</v>
      </c>
      <c r="G256" s="570">
        <v>630</v>
      </c>
      <c r="H256" s="570">
        <v>1</v>
      </c>
      <c r="I256" s="570">
        <v>630</v>
      </c>
      <c r="J256" s="570"/>
      <c r="K256" s="570"/>
      <c r="L256" s="570"/>
      <c r="M256" s="570"/>
      <c r="N256" s="570"/>
      <c r="O256" s="570"/>
      <c r="P256" s="583"/>
      <c r="Q256" s="571"/>
    </row>
    <row r="257" spans="1:17" ht="14.4" customHeight="1" x14ac:dyDescent="0.3">
      <c r="A257" s="566" t="s">
        <v>522</v>
      </c>
      <c r="B257" s="567" t="s">
        <v>4362</v>
      </c>
      <c r="C257" s="567" t="s">
        <v>4231</v>
      </c>
      <c r="D257" s="567" t="s">
        <v>4681</v>
      </c>
      <c r="E257" s="567" t="s">
        <v>4682</v>
      </c>
      <c r="F257" s="570">
        <v>2</v>
      </c>
      <c r="G257" s="570">
        <v>492</v>
      </c>
      <c r="H257" s="570">
        <v>1</v>
      </c>
      <c r="I257" s="570">
        <v>246</v>
      </c>
      <c r="J257" s="570">
        <v>1</v>
      </c>
      <c r="K257" s="570">
        <v>247</v>
      </c>
      <c r="L257" s="570">
        <v>0.50203252032520329</v>
      </c>
      <c r="M257" s="570">
        <v>247</v>
      </c>
      <c r="N257" s="570">
        <v>1</v>
      </c>
      <c r="O257" s="570">
        <v>247</v>
      </c>
      <c r="P257" s="583">
        <v>0.50203252032520329</v>
      </c>
      <c r="Q257" s="571">
        <v>247</v>
      </c>
    </row>
    <row r="258" spans="1:17" ht="14.4" customHeight="1" x14ac:dyDescent="0.3">
      <c r="A258" s="566" t="s">
        <v>522</v>
      </c>
      <c r="B258" s="567" t="s">
        <v>4362</v>
      </c>
      <c r="C258" s="567" t="s">
        <v>4231</v>
      </c>
      <c r="D258" s="567" t="s">
        <v>4279</v>
      </c>
      <c r="E258" s="567" t="s">
        <v>4280</v>
      </c>
      <c r="F258" s="570">
        <v>37</v>
      </c>
      <c r="G258" s="570">
        <v>6401</v>
      </c>
      <c r="H258" s="570">
        <v>1</v>
      </c>
      <c r="I258" s="570">
        <v>173</v>
      </c>
      <c r="J258" s="570">
        <v>65</v>
      </c>
      <c r="K258" s="570">
        <v>11310</v>
      </c>
      <c r="L258" s="570">
        <v>1.7669114200906109</v>
      </c>
      <c r="M258" s="570">
        <v>174</v>
      </c>
      <c r="N258" s="570"/>
      <c r="O258" s="570"/>
      <c r="P258" s="583"/>
      <c r="Q258" s="571"/>
    </row>
    <row r="259" spans="1:17" ht="14.4" customHeight="1" x14ac:dyDescent="0.3">
      <c r="A259" s="566" t="s">
        <v>522</v>
      </c>
      <c r="B259" s="567" t="s">
        <v>4362</v>
      </c>
      <c r="C259" s="567" t="s">
        <v>4231</v>
      </c>
      <c r="D259" s="567" t="s">
        <v>4283</v>
      </c>
      <c r="E259" s="567" t="s">
        <v>4284</v>
      </c>
      <c r="F259" s="570"/>
      <c r="G259" s="570"/>
      <c r="H259" s="570"/>
      <c r="I259" s="570"/>
      <c r="J259" s="570">
        <v>1</v>
      </c>
      <c r="K259" s="570">
        <v>360</v>
      </c>
      <c r="L259" s="570"/>
      <c r="M259" s="570">
        <v>360</v>
      </c>
      <c r="N259" s="570">
        <v>56</v>
      </c>
      <c r="O259" s="570">
        <v>19264</v>
      </c>
      <c r="P259" s="583"/>
      <c r="Q259" s="571">
        <v>344</v>
      </c>
    </row>
    <row r="260" spans="1:17" ht="14.4" customHeight="1" x14ac:dyDescent="0.3">
      <c r="A260" s="566" t="s">
        <v>522</v>
      </c>
      <c r="B260" s="567" t="s">
        <v>4362</v>
      </c>
      <c r="C260" s="567" t="s">
        <v>4231</v>
      </c>
      <c r="D260" s="567" t="s">
        <v>4316</v>
      </c>
      <c r="E260" s="567" t="s">
        <v>4317</v>
      </c>
      <c r="F260" s="570">
        <v>270</v>
      </c>
      <c r="G260" s="570">
        <v>66960</v>
      </c>
      <c r="H260" s="570">
        <v>1</v>
      </c>
      <c r="I260" s="570">
        <v>248</v>
      </c>
      <c r="J260" s="570">
        <v>308</v>
      </c>
      <c r="K260" s="570">
        <v>76692</v>
      </c>
      <c r="L260" s="570">
        <v>1.1453405017921148</v>
      </c>
      <c r="M260" s="570">
        <v>249</v>
      </c>
      <c r="N260" s="570">
        <v>104</v>
      </c>
      <c r="O260" s="570">
        <v>24128</v>
      </c>
      <c r="P260" s="583">
        <v>0.36033452807646354</v>
      </c>
      <c r="Q260" s="571">
        <v>232</v>
      </c>
    </row>
    <row r="261" spans="1:17" ht="14.4" customHeight="1" x14ac:dyDescent="0.3">
      <c r="A261" s="566" t="s">
        <v>522</v>
      </c>
      <c r="B261" s="567" t="s">
        <v>4362</v>
      </c>
      <c r="C261" s="567" t="s">
        <v>4231</v>
      </c>
      <c r="D261" s="567" t="s">
        <v>4350</v>
      </c>
      <c r="E261" s="567" t="s">
        <v>4351</v>
      </c>
      <c r="F261" s="570">
        <v>1</v>
      </c>
      <c r="G261" s="570">
        <v>2665</v>
      </c>
      <c r="H261" s="570">
        <v>1</v>
      </c>
      <c r="I261" s="570">
        <v>2665</v>
      </c>
      <c r="J261" s="570"/>
      <c r="K261" s="570"/>
      <c r="L261" s="570"/>
      <c r="M261" s="570"/>
      <c r="N261" s="570"/>
      <c r="O261" s="570"/>
      <c r="P261" s="583"/>
      <c r="Q261" s="571"/>
    </row>
    <row r="262" spans="1:17" ht="14.4" customHeight="1" x14ac:dyDescent="0.3">
      <c r="A262" s="566" t="s">
        <v>522</v>
      </c>
      <c r="B262" s="567" t="s">
        <v>4362</v>
      </c>
      <c r="C262" s="567" t="s">
        <v>4231</v>
      </c>
      <c r="D262" s="567" t="s">
        <v>4683</v>
      </c>
      <c r="E262" s="567" t="s">
        <v>4684</v>
      </c>
      <c r="F262" s="570">
        <v>1</v>
      </c>
      <c r="G262" s="570">
        <v>5905</v>
      </c>
      <c r="H262" s="570">
        <v>1</v>
      </c>
      <c r="I262" s="570">
        <v>5905</v>
      </c>
      <c r="J262" s="570"/>
      <c r="K262" s="570"/>
      <c r="L262" s="570"/>
      <c r="M262" s="570"/>
      <c r="N262" s="570"/>
      <c r="O262" s="570"/>
      <c r="P262" s="583"/>
      <c r="Q262" s="571"/>
    </row>
    <row r="263" spans="1:17" ht="14.4" customHeight="1" x14ac:dyDescent="0.3">
      <c r="A263" s="566" t="s">
        <v>522</v>
      </c>
      <c r="B263" s="567" t="s">
        <v>4362</v>
      </c>
      <c r="C263" s="567" t="s">
        <v>4231</v>
      </c>
      <c r="D263" s="567" t="s">
        <v>4685</v>
      </c>
      <c r="E263" s="567" t="s">
        <v>4686</v>
      </c>
      <c r="F263" s="570">
        <v>1</v>
      </c>
      <c r="G263" s="570">
        <v>3465</v>
      </c>
      <c r="H263" s="570">
        <v>1</v>
      </c>
      <c r="I263" s="570">
        <v>3465</v>
      </c>
      <c r="J263" s="570"/>
      <c r="K263" s="570"/>
      <c r="L263" s="570"/>
      <c r="M263" s="570"/>
      <c r="N263" s="570"/>
      <c r="O263" s="570"/>
      <c r="P263" s="583"/>
      <c r="Q263" s="571"/>
    </row>
    <row r="264" spans="1:17" ht="14.4" customHeight="1" x14ac:dyDescent="0.3">
      <c r="A264" s="566" t="s">
        <v>522</v>
      </c>
      <c r="B264" s="567" t="s">
        <v>4362</v>
      </c>
      <c r="C264" s="567" t="s">
        <v>4231</v>
      </c>
      <c r="D264" s="567" t="s">
        <v>4289</v>
      </c>
      <c r="E264" s="567" t="s">
        <v>4290</v>
      </c>
      <c r="F264" s="570">
        <v>11</v>
      </c>
      <c r="G264" s="570">
        <v>4708</v>
      </c>
      <c r="H264" s="570">
        <v>1</v>
      </c>
      <c r="I264" s="570">
        <v>428</v>
      </c>
      <c r="J264" s="570">
        <v>12</v>
      </c>
      <c r="K264" s="570">
        <v>5148</v>
      </c>
      <c r="L264" s="570">
        <v>1.0934579439252337</v>
      </c>
      <c r="M264" s="570">
        <v>429</v>
      </c>
      <c r="N264" s="570">
        <v>14</v>
      </c>
      <c r="O264" s="570">
        <v>6032</v>
      </c>
      <c r="P264" s="583">
        <v>1.2812234494477486</v>
      </c>
      <c r="Q264" s="571">
        <v>430.85714285714283</v>
      </c>
    </row>
    <row r="265" spans="1:17" ht="14.4" customHeight="1" x14ac:dyDescent="0.3">
      <c r="A265" s="566" t="s">
        <v>522</v>
      </c>
      <c r="B265" s="567" t="s">
        <v>4362</v>
      </c>
      <c r="C265" s="567" t="s">
        <v>4231</v>
      </c>
      <c r="D265" s="567" t="s">
        <v>4687</v>
      </c>
      <c r="E265" s="567" t="s">
        <v>4688</v>
      </c>
      <c r="F265" s="570">
        <v>9</v>
      </c>
      <c r="G265" s="570">
        <v>7560</v>
      </c>
      <c r="H265" s="570">
        <v>1</v>
      </c>
      <c r="I265" s="570">
        <v>840</v>
      </c>
      <c r="J265" s="570">
        <v>52</v>
      </c>
      <c r="K265" s="570">
        <v>43784</v>
      </c>
      <c r="L265" s="570">
        <v>5.7915343915343911</v>
      </c>
      <c r="M265" s="570">
        <v>842</v>
      </c>
      <c r="N265" s="570">
        <v>49</v>
      </c>
      <c r="O265" s="570">
        <v>41390</v>
      </c>
      <c r="P265" s="583">
        <v>5.4748677248677247</v>
      </c>
      <c r="Q265" s="571">
        <v>844.69387755102036</v>
      </c>
    </row>
    <row r="266" spans="1:17" ht="14.4" customHeight="1" x14ac:dyDescent="0.3">
      <c r="A266" s="566" t="s">
        <v>522</v>
      </c>
      <c r="B266" s="567" t="s">
        <v>4362</v>
      </c>
      <c r="C266" s="567" t="s">
        <v>4231</v>
      </c>
      <c r="D266" s="567" t="s">
        <v>4356</v>
      </c>
      <c r="E266" s="567" t="s">
        <v>4357</v>
      </c>
      <c r="F266" s="570"/>
      <c r="G266" s="570"/>
      <c r="H266" s="570"/>
      <c r="I266" s="570"/>
      <c r="J266" s="570"/>
      <c r="K266" s="570"/>
      <c r="L266" s="570"/>
      <c r="M266" s="570"/>
      <c r="N266" s="570">
        <v>1</v>
      </c>
      <c r="O266" s="570">
        <v>9034</v>
      </c>
      <c r="P266" s="583"/>
      <c r="Q266" s="571">
        <v>9034</v>
      </c>
    </row>
    <row r="267" spans="1:17" ht="14.4" customHeight="1" x14ac:dyDescent="0.3">
      <c r="A267" s="566" t="s">
        <v>522</v>
      </c>
      <c r="B267" s="567" t="s">
        <v>4362</v>
      </c>
      <c r="C267" s="567" t="s">
        <v>4231</v>
      </c>
      <c r="D267" s="567" t="s">
        <v>4689</v>
      </c>
      <c r="E267" s="567" t="s">
        <v>4690</v>
      </c>
      <c r="F267" s="570">
        <v>2</v>
      </c>
      <c r="G267" s="570">
        <v>13506</v>
      </c>
      <c r="H267" s="570">
        <v>1</v>
      </c>
      <c r="I267" s="570">
        <v>6753</v>
      </c>
      <c r="J267" s="570"/>
      <c r="K267" s="570"/>
      <c r="L267" s="570"/>
      <c r="M267" s="570"/>
      <c r="N267" s="570"/>
      <c r="O267" s="570"/>
      <c r="P267" s="583"/>
      <c r="Q267" s="571"/>
    </row>
    <row r="268" spans="1:17" ht="14.4" customHeight="1" x14ac:dyDescent="0.3">
      <c r="A268" s="566" t="s">
        <v>522</v>
      </c>
      <c r="B268" s="567" t="s">
        <v>4362</v>
      </c>
      <c r="C268" s="567" t="s">
        <v>4231</v>
      </c>
      <c r="D268" s="567" t="s">
        <v>4691</v>
      </c>
      <c r="E268" s="567" t="s">
        <v>4692</v>
      </c>
      <c r="F268" s="570">
        <v>1</v>
      </c>
      <c r="G268" s="570">
        <v>4576</v>
      </c>
      <c r="H268" s="570">
        <v>1</v>
      </c>
      <c r="I268" s="570">
        <v>4576</v>
      </c>
      <c r="J268" s="570"/>
      <c r="K268" s="570"/>
      <c r="L268" s="570"/>
      <c r="M268" s="570"/>
      <c r="N268" s="570">
        <v>1</v>
      </c>
      <c r="O268" s="570">
        <v>4617</v>
      </c>
      <c r="P268" s="583">
        <v>1.0089597902097902</v>
      </c>
      <c r="Q268" s="571">
        <v>4617</v>
      </c>
    </row>
    <row r="269" spans="1:17" ht="14.4" customHeight="1" x14ac:dyDescent="0.3">
      <c r="A269" s="566" t="s">
        <v>522</v>
      </c>
      <c r="B269" s="567" t="s">
        <v>4362</v>
      </c>
      <c r="C269" s="567" t="s">
        <v>4231</v>
      </c>
      <c r="D269" s="567" t="s">
        <v>4693</v>
      </c>
      <c r="E269" s="567" t="s">
        <v>4694</v>
      </c>
      <c r="F269" s="570">
        <v>133</v>
      </c>
      <c r="G269" s="570">
        <v>66766</v>
      </c>
      <c r="H269" s="570">
        <v>1</v>
      </c>
      <c r="I269" s="570">
        <v>502</v>
      </c>
      <c r="J269" s="570">
        <v>182</v>
      </c>
      <c r="K269" s="570">
        <v>91904</v>
      </c>
      <c r="L269" s="570">
        <v>1.3765090015876345</v>
      </c>
      <c r="M269" s="570">
        <v>504.96703296703299</v>
      </c>
      <c r="N269" s="570">
        <v>176</v>
      </c>
      <c r="O269" s="570">
        <v>89576</v>
      </c>
      <c r="P269" s="583">
        <v>1.3416409549770842</v>
      </c>
      <c r="Q269" s="571">
        <v>508.95454545454544</v>
      </c>
    </row>
    <row r="270" spans="1:17" ht="14.4" customHeight="1" x14ac:dyDescent="0.3">
      <c r="A270" s="566" t="s">
        <v>522</v>
      </c>
      <c r="B270" s="567" t="s">
        <v>4362</v>
      </c>
      <c r="C270" s="567" t="s">
        <v>4231</v>
      </c>
      <c r="D270" s="567" t="s">
        <v>4291</v>
      </c>
      <c r="E270" s="567" t="s">
        <v>4292</v>
      </c>
      <c r="F270" s="570"/>
      <c r="G270" s="570"/>
      <c r="H270" s="570"/>
      <c r="I270" s="570"/>
      <c r="J270" s="570"/>
      <c r="K270" s="570"/>
      <c r="L270" s="570"/>
      <c r="M270" s="570"/>
      <c r="N270" s="570">
        <v>234</v>
      </c>
      <c r="O270" s="570">
        <v>80496</v>
      </c>
      <c r="P270" s="583"/>
      <c r="Q270" s="571">
        <v>344</v>
      </c>
    </row>
    <row r="271" spans="1:17" ht="14.4" customHeight="1" x14ac:dyDescent="0.3">
      <c r="A271" s="566" t="s">
        <v>522</v>
      </c>
      <c r="B271" s="567" t="s">
        <v>4362</v>
      </c>
      <c r="C271" s="567" t="s">
        <v>4231</v>
      </c>
      <c r="D271" s="567" t="s">
        <v>4318</v>
      </c>
      <c r="E271" s="567" t="s">
        <v>4319</v>
      </c>
      <c r="F271" s="570"/>
      <c r="G271" s="570"/>
      <c r="H271" s="570"/>
      <c r="I271" s="570"/>
      <c r="J271" s="570"/>
      <c r="K271" s="570"/>
      <c r="L271" s="570"/>
      <c r="M271" s="570"/>
      <c r="N271" s="570">
        <v>275</v>
      </c>
      <c r="O271" s="570">
        <v>63800</v>
      </c>
      <c r="P271" s="583"/>
      <c r="Q271" s="571">
        <v>232</v>
      </c>
    </row>
    <row r="272" spans="1:17" ht="14.4" customHeight="1" x14ac:dyDescent="0.3">
      <c r="A272" s="566" t="s">
        <v>522</v>
      </c>
      <c r="B272" s="567" t="s">
        <v>4362</v>
      </c>
      <c r="C272" s="567" t="s">
        <v>4231</v>
      </c>
      <c r="D272" s="567" t="s">
        <v>4695</v>
      </c>
      <c r="E272" s="567" t="s">
        <v>4696</v>
      </c>
      <c r="F272" s="570">
        <v>11</v>
      </c>
      <c r="G272" s="570">
        <v>139799</v>
      </c>
      <c r="H272" s="570">
        <v>1</v>
      </c>
      <c r="I272" s="570">
        <v>12709</v>
      </c>
      <c r="J272" s="570">
        <v>13</v>
      </c>
      <c r="K272" s="570">
        <v>165503</v>
      </c>
      <c r="L272" s="570">
        <v>1.1838639761371683</v>
      </c>
      <c r="M272" s="570">
        <v>12731</v>
      </c>
      <c r="N272" s="570">
        <v>13</v>
      </c>
      <c r="O272" s="570">
        <v>165880</v>
      </c>
      <c r="P272" s="583">
        <v>1.186560705012196</v>
      </c>
      <c r="Q272" s="571">
        <v>12760</v>
      </c>
    </row>
    <row r="273" spans="1:17" ht="14.4" customHeight="1" x14ac:dyDescent="0.3">
      <c r="A273" s="566" t="s">
        <v>522</v>
      </c>
      <c r="B273" s="567" t="s">
        <v>4362</v>
      </c>
      <c r="C273" s="567" t="s">
        <v>4231</v>
      </c>
      <c r="D273" s="567" t="s">
        <v>4697</v>
      </c>
      <c r="E273" s="567" t="s">
        <v>4698</v>
      </c>
      <c r="F273" s="570"/>
      <c r="G273" s="570"/>
      <c r="H273" s="570"/>
      <c r="I273" s="570"/>
      <c r="J273" s="570">
        <v>3</v>
      </c>
      <c r="K273" s="570">
        <v>54963</v>
      </c>
      <c r="L273" s="570"/>
      <c r="M273" s="570">
        <v>18321</v>
      </c>
      <c r="N273" s="570">
        <v>2</v>
      </c>
      <c r="O273" s="570">
        <v>36671</v>
      </c>
      <c r="P273" s="583"/>
      <c r="Q273" s="571">
        <v>18335.5</v>
      </c>
    </row>
    <row r="274" spans="1:17" ht="14.4" customHeight="1" x14ac:dyDescent="0.3">
      <c r="A274" s="566" t="s">
        <v>522</v>
      </c>
      <c r="B274" s="567" t="s">
        <v>4362</v>
      </c>
      <c r="C274" s="567" t="s">
        <v>4231</v>
      </c>
      <c r="D274" s="567" t="s">
        <v>4699</v>
      </c>
      <c r="E274" s="567" t="s">
        <v>4700</v>
      </c>
      <c r="F274" s="570">
        <v>194</v>
      </c>
      <c r="G274" s="570">
        <v>7296728</v>
      </c>
      <c r="H274" s="570">
        <v>1</v>
      </c>
      <c r="I274" s="570">
        <v>37612</v>
      </c>
      <c r="J274" s="570">
        <v>288</v>
      </c>
      <c r="K274" s="570">
        <v>10847646</v>
      </c>
      <c r="L274" s="570">
        <v>1.4866452470203082</v>
      </c>
      <c r="M274" s="570">
        <v>37665.4375</v>
      </c>
      <c r="N274" s="570">
        <v>242</v>
      </c>
      <c r="O274" s="570">
        <v>9131732</v>
      </c>
      <c r="P274" s="583">
        <v>1.2514831305209677</v>
      </c>
      <c r="Q274" s="571">
        <v>37734.429752066113</v>
      </c>
    </row>
    <row r="275" spans="1:17" ht="14.4" customHeight="1" x14ac:dyDescent="0.3">
      <c r="A275" s="566" t="s">
        <v>522</v>
      </c>
      <c r="B275" s="567" t="s">
        <v>4362</v>
      </c>
      <c r="C275" s="567" t="s">
        <v>4231</v>
      </c>
      <c r="D275" s="567" t="s">
        <v>4701</v>
      </c>
      <c r="E275" s="567" t="s">
        <v>4702</v>
      </c>
      <c r="F275" s="570">
        <v>8</v>
      </c>
      <c r="G275" s="570">
        <v>382680</v>
      </c>
      <c r="H275" s="570">
        <v>1</v>
      </c>
      <c r="I275" s="570">
        <v>47835</v>
      </c>
      <c r="J275" s="570">
        <v>7</v>
      </c>
      <c r="K275" s="570">
        <v>335314</v>
      </c>
      <c r="L275" s="570">
        <v>0.87622556705341281</v>
      </c>
      <c r="M275" s="570">
        <v>47902</v>
      </c>
      <c r="N275" s="570">
        <v>8</v>
      </c>
      <c r="O275" s="570">
        <v>383904</v>
      </c>
      <c r="P275" s="583">
        <v>1.0031984948259642</v>
      </c>
      <c r="Q275" s="571">
        <v>47988</v>
      </c>
    </row>
    <row r="276" spans="1:17" ht="14.4" customHeight="1" x14ac:dyDescent="0.3">
      <c r="A276" s="566" t="s">
        <v>522</v>
      </c>
      <c r="B276" s="567" t="s">
        <v>4362</v>
      </c>
      <c r="C276" s="567" t="s">
        <v>4231</v>
      </c>
      <c r="D276" s="567" t="s">
        <v>4703</v>
      </c>
      <c r="E276" s="567" t="s">
        <v>4704</v>
      </c>
      <c r="F276" s="570">
        <v>74</v>
      </c>
      <c r="G276" s="570">
        <v>3528912</v>
      </c>
      <c r="H276" s="570">
        <v>1</v>
      </c>
      <c r="I276" s="570">
        <v>47688</v>
      </c>
      <c r="J276" s="570">
        <v>61</v>
      </c>
      <c r="K276" s="570">
        <v>2912811</v>
      </c>
      <c r="L276" s="570">
        <v>0.82541332852731952</v>
      </c>
      <c r="M276" s="570">
        <v>47751</v>
      </c>
      <c r="N276" s="570">
        <v>67</v>
      </c>
      <c r="O276" s="570">
        <v>3204597</v>
      </c>
      <c r="P276" s="583">
        <v>0.9080977366395081</v>
      </c>
      <c r="Q276" s="571">
        <v>47829.805970149253</v>
      </c>
    </row>
    <row r="277" spans="1:17" ht="14.4" customHeight="1" x14ac:dyDescent="0.3">
      <c r="A277" s="566" t="s">
        <v>522</v>
      </c>
      <c r="B277" s="567" t="s">
        <v>4362</v>
      </c>
      <c r="C277" s="567" t="s">
        <v>4231</v>
      </c>
      <c r="D277" s="567" t="s">
        <v>4705</v>
      </c>
      <c r="E277" s="567" t="s">
        <v>4704</v>
      </c>
      <c r="F277" s="570">
        <v>2</v>
      </c>
      <c r="G277" s="570">
        <v>121360</v>
      </c>
      <c r="H277" s="570">
        <v>1</v>
      </c>
      <c r="I277" s="570">
        <v>60680</v>
      </c>
      <c r="J277" s="570">
        <v>2</v>
      </c>
      <c r="K277" s="570">
        <v>121518</v>
      </c>
      <c r="L277" s="570">
        <v>1.0013019116677653</v>
      </c>
      <c r="M277" s="570">
        <v>60759</v>
      </c>
      <c r="N277" s="570">
        <v>3</v>
      </c>
      <c r="O277" s="570">
        <v>182574</v>
      </c>
      <c r="P277" s="583">
        <v>1.5044001318391562</v>
      </c>
      <c r="Q277" s="571">
        <v>60858</v>
      </c>
    </row>
    <row r="278" spans="1:17" ht="14.4" customHeight="1" x14ac:dyDescent="0.3">
      <c r="A278" s="566" t="s">
        <v>522</v>
      </c>
      <c r="B278" s="567" t="s">
        <v>4362</v>
      </c>
      <c r="C278" s="567" t="s">
        <v>4231</v>
      </c>
      <c r="D278" s="567" t="s">
        <v>4706</v>
      </c>
      <c r="E278" s="567" t="s">
        <v>4707</v>
      </c>
      <c r="F278" s="570">
        <v>11</v>
      </c>
      <c r="G278" s="570">
        <v>74866</v>
      </c>
      <c r="H278" s="570">
        <v>1</v>
      </c>
      <c r="I278" s="570">
        <v>6806</v>
      </c>
      <c r="J278" s="570">
        <v>25</v>
      </c>
      <c r="K278" s="570">
        <v>170486</v>
      </c>
      <c r="L278" s="570">
        <v>2.2772152913204926</v>
      </c>
      <c r="M278" s="570">
        <v>6819.44</v>
      </c>
      <c r="N278" s="570">
        <v>23</v>
      </c>
      <c r="O278" s="570">
        <v>157251</v>
      </c>
      <c r="P278" s="583">
        <v>2.1004327732214891</v>
      </c>
      <c r="Q278" s="571">
        <v>6837</v>
      </c>
    </row>
    <row r="279" spans="1:17" ht="14.4" customHeight="1" x14ac:dyDescent="0.3">
      <c r="A279" s="566" t="s">
        <v>522</v>
      </c>
      <c r="B279" s="567" t="s">
        <v>4362</v>
      </c>
      <c r="C279" s="567" t="s">
        <v>4231</v>
      </c>
      <c r="D279" s="567" t="s">
        <v>4708</v>
      </c>
      <c r="E279" s="567" t="s">
        <v>4709</v>
      </c>
      <c r="F279" s="570">
        <v>5</v>
      </c>
      <c r="G279" s="570">
        <v>20915</v>
      </c>
      <c r="H279" s="570">
        <v>1</v>
      </c>
      <c r="I279" s="570">
        <v>4183</v>
      </c>
      <c r="J279" s="570">
        <v>4</v>
      </c>
      <c r="K279" s="570">
        <v>16759</v>
      </c>
      <c r="L279" s="570">
        <v>0.80129093951709296</v>
      </c>
      <c r="M279" s="570">
        <v>4189.75</v>
      </c>
      <c r="N279" s="570">
        <v>10</v>
      </c>
      <c r="O279" s="570">
        <v>42028</v>
      </c>
      <c r="P279" s="583">
        <v>2.0094668897920154</v>
      </c>
      <c r="Q279" s="571">
        <v>4202.8</v>
      </c>
    </row>
    <row r="280" spans="1:17" ht="14.4" customHeight="1" x14ac:dyDescent="0.3">
      <c r="A280" s="566" t="s">
        <v>522</v>
      </c>
      <c r="B280" s="567" t="s">
        <v>4362</v>
      </c>
      <c r="C280" s="567" t="s">
        <v>4231</v>
      </c>
      <c r="D280" s="567" t="s">
        <v>4710</v>
      </c>
      <c r="E280" s="567" t="s">
        <v>4711</v>
      </c>
      <c r="F280" s="570">
        <v>22</v>
      </c>
      <c r="G280" s="570">
        <v>39908</v>
      </c>
      <c r="H280" s="570">
        <v>1</v>
      </c>
      <c r="I280" s="570">
        <v>1814</v>
      </c>
      <c r="J280" s="570">
        <v>26</v>
      </c>
      <c r="K280" s="570">
        <v>47268</v>
      </c>
      <c r="L280" s="570">
        <v>1.1844241756038889</v>
      </c>
      <c r="M280" s="570">
        <v>1818</v>
      </c>
      <c r="N280" s="570">
        <v>6</v>
      </c>
      <c r="O280" s="570">
        <v>10944</v>
      </c>
      <c r="P280" s="583">
        <v>0.2742307306805653</v>
      </c>
      <c r="Q280" s="571">
        <v>1824</v>
      </c>
    </row>
    <row r="281" spans="1:17" ht="14.4" customHeight="1" x14ac:dyDescent="0.3">
      <c r="A281" s="566" t="s">
        <v>522</v>
      </c>
      <c r="B281" s="567" t="s">
        <v>4362</v>
      </c>
      <c r="C281" s="567" t="s">
        <v>4231</v>
      </c>
      <c r="D281" s="567" t="s">
        <v>4712</v>
      </c>
      <c r="E281" s="567" t="s">
        <v>4713</v>
      </c>
      <c r="F281" s="570">
        <v>6</v>
      </c>
      <c r="G281" s="570">
        <v>5592</v>
      </c>
      <c r="H281" s="570">
        <v>1</v>
      </c>
      <c r="I281" s="570">
        <v>932</v>
      </c>
      <c r="J281" s="570">
        <v>6</v>
      </c>
      <c r="K281" s="570">
        <v>5610</v>
      </c>
      <c r="L281" s="570">
        <v>1.0032188841201717</v>
      </c>
      <c r="M281" s="570">
        <v>935</v>
      </c>
      <c r="N281" s="570">
        <v>3</v>
      </c>
      <c r="O281" s="570">
        <v>2817</v>
      </c>
      <c r="P281" s="583">
        <v>0.503755364806867</v>
      </c>
      <c r="Q281" s="571">
        <v>939</v>
      </c>
    </row>
    <row r="282" spans="1:17" ht="14.4" customHeight="1" x14ac:dyDescent="0.3">
      <c r="A282" s="566" t="s">
        <v>522</v>
      </c>
      <c r="B282" s="567" t="s">
        <v>4362</v>
      </c>
      <c r="C282" s="567" t="s">
        <v>4231</v>
      </c>
      <c r="D282" s="567" t="s">
        <v>4295</v>
      </c>
      <c r="E282" s="567" t="s">
        <v>4296</v>
      </c>
      <c r="F282" s="570">
        <v>16</v>
      </c>
      <c r="G282" s="570">
        <v>6544</v>
      </c>
      <c r="H282" s="570">
        <v>1</v>
      </c>
      <c r="I282" s="570">
        <v>409</v>
      </c>
      <c r="J282" s="570">
        <v>8</v>
      </c>
      <c r="K282" s="570">
        <v>3280</v>
      </c>
      <c r="L282" s="570">
        <v>0.5012224938875306</v>
      </c>
      <c r="M282" s="570">
        <v>410</v>
      </c>
      <c r="N282" s="570">
        <v>19</v>
      </c>
      <c r="O282" s="570">
        <v>7809</v>
      </c>
      <c r="P282" s="583">
        <v>1.1933068459657701</v>
      </c>
      <c r="Q282" s="571">
        <v>411</v>
      </c>
    </row>
    <row r="283" spans="1:17" ht="14.4" customHeight="1" x14ac:dyDescent="0.3">
      <c r="A283" s="566" t="s">
        <v>522</v>
      </c>
      <c r="B283" s="567" t="s">
        <v>4362</v>
      </c>
      <c r="C283" s="567" t="s">
        <v>4231</v>
      </c>
      <c r="D283" s="567" t="s">
        <v>4714</v>
      </c>
      <c r="E283" s="567" t="s">
        <v>4715</v>
      </c>
      <c r="F283" s="570">
        <v>23</v>
      </c>
      <c r="G283" s="570">
        <v>30912</v>
      </c>
      <c r="H283" s="570">
        <v>1</v>
      </c>
      <c r="I283" s="570">
        <v>1344</v>
      </c>
      <c r="J283" s="570">
        <v>30</v>
      </c>
      <c r="K283" s="570">
        <v>40440</v>
      </c>
      <c r="L283" s="570">
        <v>1.3082298136645962</v>
      </c>
      <c r="M283" s="570">
        <v>1348</v>
      </c>
      <c r="N283" s="570">
        <v>3</v>
      </c>
      <c r="O283" s="570">
        <v>4062</v>
      </c>
      <c r="P283" s="583">
        <v>0.1314052795031056</v>
      </c>
      <c r="Q283" s="571">
        <v>1354</v>
      </c>
    </row>
    <row r="284" spans="1:17" ht="14.4" customHeight="1" x14ac:dyDescent="0.3">
      <c r="A284" s="566" t="s">
        <v>522</v>
      </c>
      <c r="B284" s="567" t="s">
        <v>4362</v>
      </c>
      <c r="C284" s="567" t="s">
        <v>4231</v>
      </c>
      <c r="D284" s="567" t="s">
        <v>4716</v>
      </c>
      <c r="E284" s="567" t="s">
        <v>4717</v>
      </c>
      <c r="F284" s="570">
        <v>3</v>
      </c>
      <c r="G284" s="570">
        <v>2388</v>
      </c>
      <c r="H284" s="570">
        <v>1</v>
      </c>
      <c r="I284" s="570">
        <v>796</v>
      </c>
      <c r="J284" s="570">
        <v>12</v>
      </c>
      <c r="K284" s="570">
        <v>9584</v>
      </c>
      <c r="L284" s="570">
        <v>4.0134003350083756</v>
      </c>
      <c r="M284" s="570">
        <v>798.66666666666663</v>
      </c>
      <c r="N284" s="570">
        <v>10</v>
      </c>
      <c r="O284" s="570">
        <v>8054</v>
      </c>
      <c r="P284" s="583">
        <v>3.3726968174204357</v>
      </c>
      <c r="Q284" s="571">
        <v>805.4</v>
      </c>
    </row>
    <row r="285" spans="1:17" ht="14.4" customHeight="1" x14ac:dyDescent="0.3">
      <c r="A285" s="566" t="s">
        <v>522</v>
      </c>
      <c r="B285" s="567" t="s">
        <v>4362</v>
      </c>
      <c r="C285" s="567" t="s">
        <v>4231</v>
      </c>
      <c r="D285" s="567" t="s">
        <v>4718</v>
      </c>
      <c r="E285" s="567" t="s">
        <v>4719</v>
      </c>
      <c r="F285" s="570">
        <v>1</v>
      </c>
      <c r="G285" s="570">
        <v>3847</v>
      </c>
      <c r="H285" s="570">
        <v>1</v>
      </c>
      <c r="I285" s="570">
        <v>3847</v>
      </c>
      <c r="J285" s="570"/>
      <c r="K285" s="570"/>
      <c r="L285" s="570"/>
      <c r="M285" s="570"/>
      <c r="N285" s="570"/>
      <c r="O285" s="570"/>
      <c r="P285" s="583"/>
      <c r="Q285" s="571"/>
    </row>
    <row r="286" spans="1:17" ht="14.4" customHeight="1" x14ac:dyDescent="0.3">
      <c r="A286" s="566" t="s">
        <v>522</v>
      </c>
      <c r="B286" s="567" t="s">
        <v>4362</v>
      </c>
      <c r="C286" s="567" t="s">
        <v>4231</v>
      </c>
      <c r="D286" s="567" t="s">
        <v>4720</v>
      </c>
      <c r="E286" s="567" t="s">
        <v>4721</v>
      </c>
      <c r="F286" s="570">
        <v>288</v>
      </c>
      <c r="G286" s="570">
        <v>66240</v>
      </c>
      <c r="H286" s="570">
        <v>1</v>
      </c>
      <c r="I286" s="570">
        <v>230</v>
      </c>
      <c r="J286" s="570">
        <v>368</v>
      </c>
      <c r="K286" s="570">
        <v>85006</v>
      </c>
      <c r="L286" s="570">
        <v>1.2833031400966184</v>
      </c>
      <c r="M286" s="570">
        <v>230.99456521739131</v>
      </c>
      <c r="N286" s="570">
        <v>83</v>
      </c>
      <c r="O286" s="570">
        <v>19253</v>
      </c>
      <c r="P286" s="583">
        <v>0.29065519323671496</v>
      </c>
      <c r="Q286" s="571">
        <v>231.96385542168676</v>
      </c>
    </row>
    <row r="287" spans="1:17" ht="14.4" customHeight="1" x14ac:dyDescent="0.3">
      <c r="A287" s="566" t="s">
        <v>522</v>
      </c>
      <c r="B287" s="567" t="s">
        <v>4362</v>
      </c>
      <c r="C287" s="567" t="s">
        <v>4231</v>
      </c>
      <c r="D287" s="567" t="s">
        <v>4722</v>
      </c>
      <c r="E287" s="567" t="s">
        <v>4723</v>
      </c>
      <c r="F287" s="570">
        <v>294</v>
      </c>
      <c r="G287" s="570">
        <v>33810</v>
      </c>
      <c r="H287" s="570">
        <v>1</v>
      </c>
      <c r="I287" s="570">
        <v>115</v>
      </c>
      <c r="J287" s="570">
        <v>369</v>
      </c>
      <c r="K287" s="570">
        <v>42803</v>
      </c>
      <c r="L287" s="570">
        <v>1.2659863945578231</v>
      </c>
      <c r="M287" s="570">
        <v>115.99728997289972</v>
      </c>
      <c r="N287" s="570">
        <v>92</v>
      </c>
      <c r="O287" s="570">
        <v>10672</v>
      </c>
      <c r="P287" s="583">
        <v>0.31564625850340133</v>
      </c>
      <c r="Q287" s="571">
        <v>116</v>
      </c>
    </row>
    <row r="288" spans="1:17" ht="14.4" customHeight="1" x14ac:dyDescent="0.3">
      <c r="A288" s="566" t="s">
        <v>522</v>
      </c>
      <c r="B288" s="567" t="s">
        <v>4362</v>
      </c>
      <c r="C288" s="567" t="s">
        <v>4231</v>
      </c>
      <c r="D288" s="567" t="s">
        <v>4724</v>
      </c>
      <c r="E288" s="567" t="s">
        <v>4725</v>
      </c>
      <c r="F288" s="570">
        <v>1</v>
      </c>
      <c r="G288" s="570">
        <v>294</v>
      </c>
      <c r="H288" s="570">
        <v>1</v>
      </c>
      <c r="I288" s="570">
        <v>294</v>
      </c>
      <c r="J288" s="570">
        <v>5</v>
      </c>
      <c r="K288" s="570">
        <v>1474</v>
      </c>
      <c r="L288" s="570">
        <v>5.0136054421768703</v>
      </c>
      <c r="M288" s="570">
        <v>294.8</v>
      </c>
      <c r="N288" s="570"/>
      <c r="O288" s="570"/>
      <c r="P288" s="583"/>
      <c r="Q288" s="571"/>
    </row>
    <row r="289" spans="1:17" ht="14.4" customHeight="1" x14ac:dyDescent="0.3">
      <c r="A289" s="566" t="s">
        <v>522</v>
      </c>
      <c r="B289" s="567" t="s">
        <v>4362</v>
      </c>
      <c r="C289" s="567" t="s">
        <v>4231</v>
      </c>
      <c r="D289" s="567" t="s">
        <v>4726</v>
      </c>
      <c r="E289" s="567" t="s">
        <v>4727</v>
      </c>
      <c r="F289" s="570">
        <v>69</v>
      </c>
      <c r="G289" s="570">
        <v>59202</v>
      </c>
      <c r="H289" s="570">
        <v>1</v>
      </c>
      <c r="I289" s="570">
        <v>858</v>
      </c>
      <c r="J289" s="570">
        <v>179</v>
      </c>
      <c r="K289" s="570">
        <v>153761</v>
      </c>
      <c r="L289" s="570">
        <v>2.5972264450525322</v>
      </c>
      <c r="M289" s="570">
        <v>859</v>
      </c>
      <c r="N289" s="570">
        <v>74</v>
      </c>
      <c r="O289" s="570">
        <v>63640</v>
      </c>
      <c r="P289" s="583">
        <v>1.0749636836593359</v>
      </c>
      <c r="Q289" s="571">
        <v>860</v>
      </c>
    </row>
    <row r="290" spans="1:17" ht="14.4" customHeight="1" x14ac:dyDescent="0.3">
      <c r="A290" s="566" t="s">
        <v>522</v>
      </c>
      <c r="B290" s="567" t="s">
        <v>4362</v>
      </c>
      <c r="C290" s="567" t="s">
        <v>4231</v>
      </c>
      <c r="D290" s="567" t="s">
        <v>4728</v>
      </c>
      <c r="E290" s="567" t="s">
        <v>4727</v>
      </c>
      <c r="F290" s="570">
        <v>3445</v>
      </c>
      <c r="G290" s="570">
        <v>3241745</v>
      </c>
      <c r="H290" s="570">
        <v>1</v>
      </c>
      <c r="I290" s="570">
        <v>941</v>
      </c>
      <c r="J290" s="570">
        <v>4276</v>
      </c>
      <c r="K290" s="570">
        <v>4027961</v>
      </c>
      <c r="L290" s="570">
        <v>1.2425286381254541</v>
      </c>
      <c r="M290" s="570">
        <v>941.99275023386338</v>
      </c>
      <c r="N290" s="570">
        <v>967</v>
      </c>
      <c r="O290" s="570">
        <v>911818</v>
      </c>
      <c r="P290" s="583">
        <v>0.28127382011848556</v>
      </c>
      <c r="Q290" s="571">
        <v>942.93485005170635</v>
      </c>
    </row>
    <row r="291" spans="1:17" ht="14.4" customHeight="1" x14ac:dyDescent="0.3">
      <c r="A291" s="566" t="s">
        <v>522</v>
      </c>
      <c r="B291" s="567" t="s">
        <v>4362</v>
      </c>
      <c r="C291" s="567" t="s">
        <v>4231</v>
      </c>
      <c r="D291" s="567" t="s">
        <v>4729</v>
      </c>
      <c r="E291" s="567" t="s">
        <v>4730</v>
      </c>
      <c r="F291" s="570">
        <v>3506</v>
      </c>
      <c r="G291" s="570">
        <v>280480</v>
      </c>
      <c r="H291" s="570">
        <v>1</v>
      </c>
      <c r="I291" s="570">
        <v>80</v>
      </c>
      <c r="J291" s="570">
        <v>4403</v>
      </c>
      <c r="K291" s="570">
        <v>356612</v>
      </c>
      <c r="L291" s="570">
        <v>1.271434683399886</v>
      </c>
      <c r="M291" s="570">
        <v>80.992959345900516</v>
      </c>
      <c r="N291" s="570">
        <v>1041</v>
      </c>
      <c r="O291" s="570">
        <v>85299</v>
      </c>
      <c r="P291" s="583">
        <v>0.30411794067313175</v>
      </c>
      <c r="Q291" s="571">
        <v>81.939481268011534</v>
      </c>
    </row>
    <row r="292" spans="1:17" ht="14.4" customHeight="1" x14ac:dyDescent="0.3">
      <c r="A292" s="566" t="s">
        <v>522</v>
      </c>
      <c r="B292" s="567" t="s">
        <v>4362</v>
      </c>
      <c r="C292" s="567" t="s">
        <v>4231</v>
      </c>
      <c r="D292" s="567" t="s">
        <v>4731</v>
      </c>
      <c r="E292" s="567" t="s">
        <v>4732</v>
      </c>
      <c r="F292" s="570">
        <v>3519</v>
      </c>
      <c r="G292" s="570">
        <v>1836918</v>
      </c>
      <c r="H292" s="570">
        <v>1</v>
      </c>
      <c r="I292" s="570">
        <v>522</v>
      </c>
      <c r="J292" s="570">
        <v>4455</v>
      </c>
      <c r="K292" s="570">
        <v>2329934</v>
      </c>
      <c r="L292" s="570">
        <v>1.2683930365971698</v>
      </c>
      <c r="M292" s="570">
        <v>522.9930415263749</v>
      </c>
      <c r="N292" s="570">
        <v>1041</v>
      </c>
      <c r="O292" s="570">
        <v>545421</v>
      </c>
      <c r="P292" s="583">
        <v>0.29692180053763967</v>
      </c>
      <c r="Q292" s="571">
        <v>523.93948126801149</v>
      </c>
    </row>
    <row r="293" spans="1:17" ht="14.4" customHeight="1" x14ac:dyDescent="0.3">
      <c r="A293" s="566" t="s">
        <v>522</v>
      </c>
      <c r="B293" s="567" t="s">
        <v>4362</v>
      </c>
      <c r="C293" s="567" t="s">
        <v>4231</v>
      </c>
      <c r="D293" s="567" t="s">
        <v>4733</v>
      </c>
      <c r="E293" s="567" t="s">
        <v>4734</v>
      </c>
      <c r="F293" s="570">
        <v>1</v>
      </c>
      <c r="G293" s="570">
        <v>332</v>
      </c>
      <c r="H293" s="570">
        <v>1</v>
      </c>
      <c r="I293" s="570">
        <v>332</v>
      </c>
      <c r="J293" s="570">
        <v>18</v>
      </c>
      <c r="K293" s="570">
        <v>5994</v>
      </c>
      <c r="L293" s="570">
        <v>18.054216867469879</v>
      </c>
      <c r="M293" s="570">
        <v>333</v>
      </c>
      <c r="N293" s="570">
        <v>9</v>
      </c>
      <c r="O293" s="570">
        <v>3009</v>
      </c>
      <c r="P293" s="583">
        <v>9.0632530120481931</v>
      </c>
      <c r="Q293" s="571">
        <v>334.33333333333331</v>
      </c>
    </row>
    <row r="294" spans="1:17" ht="14.4" customHeight="1" x14ac:dyDescent="0.3">
      <c r="A294" s="566" t="s">
        <v>522</v>
      </c>
      <c r="B294" s="567" t="s">
        <v>4362</v>
      </c>
      <c r="C294" s="567" t="s">
        <v>4231</v>
      </c>
      <c r="D294" s="567" t="s">
        <v>4735</v>
      </c>
      <c r="E294" s="567" t="s">
        <v>4736</v>
      </c>
      <c r="F294" s="570">
        <v>6</v>
      </c>
      <c r="G294" s="570">
        <v>3618</v>
      </c>
      <c r="H294" s="570">
        <v>1</v>
      </c>
      <c r="I294" s="570">
        <v>603</v>
      </c>
      <c r="J294" s="570">
        <v>3</v>
      </c>
      <c r="K294" s="570">
        <v>1812</v>
      </c>
      <c r="L294" s="570">
        <v>0.50082918739635163</v>
      </c>
      <c r="M294" s="570">
        <v>604</v>
      </c>
      <c r="N294" s="570"/>
      <c r="O294" s="570"/>
      <c r="P294" s="583"/>
      <c r="Q294" s="571"/>
    </row>
    <row r="295" spans="1:17" ht="14.4" customHeight="1" x14ac:dyDescent="0.3">
      <c r="A295" s="566" t="s">
        <v>522</v>
      </c>
      <c r="B295" s="567" t="s">
        <v>4362</v>
      </c>
      <c r="C295" s="567" t="s">
        <v>4231</v>
      </c>
      <c r="D295" s="567" t="s">
        <v>4737</v>
      </c>
      <c r="E295" s="567" t="s">
        <v>4736</v>
      </c>
      <c r="F295" s="570">
        <v>2</v>
      </c>
      <c r="G295" s="570">
        <v>1034</v>
      </c>
      <c r="H295" s="570">
        <v>1</v>
      </c>
      <c r="I295" s="570">
        <v>517</v>
      </c>
      <c r="J295" s="570">
        <v>1</v>
      </c>
      <c r="K295" s="570">
        <v>518</v>
      </c>
      <c r="L295" s="570">
        <v>0.50096711798839455</v>
      </c>
      <c r="M295" s="570">
        <v>518</v>
      </c>
      <c r="N295" s="570"/>
      <c r="O295" s="570"/>
      <c r="P295" s="583"/>
      <c r="Q295" s="571"/>
    </row>
    <row r="296" spans="1:17" ht="14.4" customHeight="1" x14ac:dyDescent="0.3">
      <c r="A296" s="566" t="s">
        <v>522</v>
      </c>
      <c r="B296" s="567" t="s">
        <v>4362</v>
      </c>
      <c r="C296" s="567" t="s">
        <v>4231</v>
      </c>
      <c r="D296" s="567" t="s">
        <v>4738</v>
      </c>
      <c r="E296" s="567" t="s">
        <v>4739</v>
      </c>
      <c r="F296" s="570">
        <v>369</v>
      </c>
      <c r="G296" s="570">
        <v>142065</v>
      </c>
      <c r="H296" s="570">
        <v>1</v>
      </c>
      <c r="I296" s="570">
        <v>385</v>
      </c>
      <c r="J296" s="570">
        <v>479</v>
      </c>
      <c r="K296" s="570">
        <v>184889</v>
      </c>
      <c r="L296" s="570">
        <v>1.3014394819272868</v>
      </c>
      <c r="M296" s="570">
        <v>385.98956158663884</v>
      </c>
      <c r="N296" s="570">
        <v>143</v>
      </c>
      <c r="O296" s="570">
        <v>55338</v>
      </c>
      <c r="P296" s="583">
        <v>0.38952592123323831</v>
      </c>
      <c r="Q296" s="571">
        <v>386.97902097902096</v>
      </c>
    </row>
    <row r="297" spans="1:17" ht="14.4" customHeight="1" x14ac:dyDescent="0.3">
      <c r="A297" s="566" t="s">
        <v>522</v>
      </c>
      <c r="B297" s="567" t="s">
        <v>4362</v>
      </c>
      <c r="C297" s="567" t="s">
        <v>4231</v>
      </c>
      <c r="D297" s="567" t="s">
        <v>4740</v>
      </c>
      <c r="E297" s="567" t="s">
        <v>4741</v>
      </c>
      <c r="F297" s="570">
        <v>186</v>
      </c>
      <c r="G297" s="570">
        <v>165912</v>
      </c>
      <c r="H297" s="570">
        <v>1</v>
      </c>
      <c r="I297" s="570">
        <v>892</v>
      </c>
      <c r="J297" s="570">
        <v>220</v>
      </c>
      <c r="K297" s="570">
        <v>196458</v>
      </c>
      <c r="L297" s="570">
        <v>1.1841096484883553</v>
      </c>
      <c r="M297" s="570">
        <v>892.9909090909091</v>
      </c>
      <c r="N297" s="570">
        <v>47</v>
      </c>
      <c r="O297" s="570">
        <v>42059</v>
      </c>
      <c r="P297" s="583">
        <v>0.25350185640580547</v>
      </c>
      <c r="Q297" s="571">
        <v>894.87234042553189</v>
      </c>
    </row>
    <row r="298" spans="1:17" ht="14.4" customHeight="1" x14ac:dyDescent="0.3">
      <c r="A298" s="566" t="s">
        <v>522</v>
      </c>
      <c r="B298" s="567" t="s">
        <v>4362</v>
      </c>
      <c r="C298" s="567" t="s">
        <v>4231</v>
      </c>
      <c r="D298" s="567" t="s">
        <v>4742</v>
      </c>
      <c r="E298" s="567" t="s">
        <v>4743</v>
      </c>
      <c r="F298" s="570">
        <v>6</v>
      </c>
      <c r="G298" s="570">
        <v>9996</v>
      </c>
      <c r="H298" s="570">
        <v>1</v>
      </c>
      <c r="I298" s="570">
        <v>1666</v>
      </c>
      <c r="J298" s="570">
        <v>12</v>
      </c>
      <c r="K298" s="570">
        <v>20058</v>
      </c>
      <c r="L298" s="570">
        <v>2.0066026410564226</v>
      </c>
      <c r="M298" s="570">
        <v>1671.5</v>
      </c>
      <c r="N298" s="570">
        <v>2</v>
      </c>
      <c r="O298" s="570">
        <v>3351</v>
      </c>
      <c r="P298" s="583">
        <v>0.33523409363745499</v>
      </c>
      <c r="Q298" s="571">
        <v>1675.5</v>
      </c>
    </row>
    <row r="299" spans="1:17" ht="14.4" customHeight="1" x14ac:dyDescent="0.3">
      <c r="A299" s="566" t="s">
        <v>522</v>
      </c>
      <c r="B299" s="567" t="s">
        <v>4362</v>
      </c>
      <c r="C299" s="567" t="s">
        <v>4231</v>
      </c>
      <c r="D299" s="567" t="s">
        <v>4744</v>
      </c>
      <c r="E299" s="567" t="s">
        <v>4745</v>
      </c>
      <c r="F299" s="570">
        <v>287</v>
      </c>
      <c r="G299" s="570">
        <v>49077</v>
      </c>
      <c r="H299" s="570">
        <v>1</v>
      </c>
      <c r="I299" s="570">
        <v>171</v>
      </c>
      <c r="J299" s="570">
        <v>370</v>
      </c>
      <c r="K299" s="570">
        <v>63638</v>
      </c>
      <c r="L299" s="570">
        <v>1.296697027120647</v>
      </c>
      <c r="M299" s="570">
        <v>171.99459459459459</v>
      </c>
      <c r="N299" s="570">
        <v>82</v>
      </c>
      <c r="O299" s="570">
        <v>14104</v>
      </c>
      <c r="P299" s="583">
        <v>0.28738512949039263</v>
      </c>
      <c r="Q299" s="571">
        <v>172</v>
      </c>
    </row>
    <row r="300" spans="1:17" ht="14.4" customHeight="1" x14ac:dyDescent="0.3">
      <c r="A300" s="566" t="s">
        <v>522</v>
      </c>
      <c r="B300" s="567" t="s">
        <v>4362</v>
      </c>
      <c r="C300" s="567" t="s">
        <v>4231</v>
      </c>
      <c r="D300" s="567" t="s">
        <v>4746</v>
      </c>
      <c r="E300" s="567" t="s">
        <v>4747</v>
      </c>
      <c r="F300" s="570">
        <v>834</v>
      </c>
      <c r="G300" s="570">
        <v>24186</v>
      </c>
      <c r="H300" s="570">
        <v>1</v>
      </c>
      <c r="I300" s="570">
        <v>29</v>
      </c>
      <c r="J300" s="570">
        <v>942</v>
      </c>
      <c r="K300" s="570">
        <v>27318</v>
      </c>
      <c r="L300" s="570">
        <v>1.1294964028776979</v>
      </c>
      <c r="M300" s="570">
        <v>29</v>
      </c>
      <c r="N300" s="570">
        <v>56</v>
      </c>
      <c r="O300" s="570">
        <v>1624</v>
      </c>
      <c r="P300" s="583">
        <v>6.7146282973621102E-2</v>
      </c>
      <c r="Q300" s="571">
        <v>29</v>
      </c>
    </row>
    <row r="301" spans="1:17" ht="14.4" customHeight="1" x14ac:dyDescent="0.3">
      <c r="A301" s="566" t="s">
        <v>522</v>
      </c>
      <c r="B301" s="567" t="s">
        <v>4362</v>
      </c>
      <c r="C301" s="567" t="s">
        <v>4231</v>
      </c>
      <c r="D301" s="567" t="s">
        <v>4748</v>
      </c>
      <c r="E301" s="567" t="s">
        <v>4749</v>
      </c>
      <c r="F301" s="570">
        <v>832</v>
      </c>
      <c r="G301" s="570">
        <v>46592</v>
      </c>
      <c r="H301" s="570">
        <v>1</v>
      </c>
      <c r="I301" s="570">
        <v>56</v>
      </c>
      <c r="J301" s="570">
        <v>940</v>
      </c>
      <c r="K301" s="570">
        <v>52640</v>
      </c>
      <c r="L301" s="570">
        <v>1.1298076923076923</v>
      </c>
      <c r="M301" s="570">
        <v>56</v>
      </c>
      <c r="N301" s="570">
        <v>56</v>
      </c>
      <c r="O301" s="570">
        <v>3136</v>
      </c>
      <c r="P301" s="583">
        <v>6.7307692307692304E-2</v>
      </c>
      <c r="Q301" s="571">
        <v>56</v>
      </c>
    </row>
    <row r="302" spans="1:17" ht="14.4" customHeight="1" x14ac:dyDescent="0.3">
      <c r="A302" s="566" t="s">
        <v>522</v>
      </c>
      <c r="B302" s="567" t="s">
        <v>4362</v>
      </c>
      <c r="C302" s="567" t="s">
        <v>4231</v>
      </c>
      <c r="D302" s="567" t="s">
        <v>4750</v>
      </c>
      <c r="E302" s="567" t="s">
        <v>4751</v>
      </c>
      <c r="F302" s="570">
        <v>834</v>
      </c>
      <c r="G302" s="570">
        <v>24186</v>
      </c>
      <c r="H302" s="570">
        <v>1</v>
      </c>
      <c r="I302" s="570">
        <v>29</v>
      </c>
      <c r="J302" s="570">
        <v>941</v>
      </c>
      <c r="K302" s="570">
        <v>27289</v>
      </c>
      <c r="L302" s="570">
        <v>1.1282973621103118</v>
      </c>
      <c r="M302" s="570">
        <v>29</v>
      </c>
      <c r="N302" s="570">
        <v>56</v>
      </c>
      <c r="O302" s="570">
        <v>1624</v>
      </c>
      <c r="P302" s="583">
        <v>6.7146282973621102E-2</v>
      </c>
      <c r="Q302" s="571">
        <v>29</v>
      </c>
    </row>
    <row r="303" spans="1:17" ht="14.4" customHeight="1" x14ac:dyDescent="0.3">
      <c r="A303" s="566" t="s">
        <v>522</v>
      </c>
      <c r="B303" s="567" t="s">
        <v>4362</v>
      </c>
      <c r="C303" s="567" t="s">
        <v>4231</v>
      </c>
      <c r="D303" s="567" t="s">
        <v>4752</v>
      </c>
      <c r="E303" s="567" t="s">
        <v>4753</v>
      </c>
      <c r="F303" s="570">
        <v>830</v>
      </c>
      <c r="G303" s="570">
        <v>19090</v>
      </c>
      <c r="H303" s="570">
        <v>1</v>
      </c>
      <c r="I303" s="570">
        <v>23</v>
      </c>
      <c r="J303" s="570">
        <v>942</v>
      </c>
      <c r="K303" s="570">
        <v>21666</v>
      </c>
      <c r="L303" s="570">
        <v>1.1349397590361445</v>
      </c>
      <c r="M303" s="570">
        <v>23</v>
      </c>
      <c r="N303" s="570">
        <v>56</v>
      </c>
      <c r="O303" s="570">
        <v>1288</v>
      </c>
      <c r="P303" s="583">
        <v>6.746987951807229E-2</v>
      </c>
      <c r="Q303" s="571">
        <v>23</v>
      </c>
    </row>
    <row r="304" spans="1:17" ht="14.4" customHeight="1" x14ac:dyDescent="0.3">
      <c r="A304" s="566" t="s">
        <v>522</v>
      </c>
      <c r="B304" s="567" t="s">
        <v>4362</v>
      </c>
      <c r="C304" s="567" t="s">
        <v>4231</v>
      </c>
      <c r="D304" s="567" t="s">
        <v>4754</v>
      </c>
      <c r="E304" s="567" t="s">
        <v>4755</v>
      </c>
      <c r="F304" s="570">
        <v>837</v>
      </c>
      <c r="G304" s="570">
        <v>51057</v>
      </c>
      <c r="H304" s="570">
        <v>1</v>
      </c>
      <c r="I304" s="570">
        <v>61</v>
      </c>
      <c r="J304" s="570">
        <v>944</v>
      </c>
      <c r="K304" s="570">
        <v>57584</v>
      </c>
      <c r="L304" s="570">
        <v>1.1278375149342892</v>
      </c>
      <c r="M304" s="570">
        <v>61</v>
      </c>
      <c r="N304" s="570">
        <v>56</v>
      </c>
      <c r="O304" s="570">
        <v>3416</v>
      </c>
      <c r="P304" s="583">
        <v>6.6905615292712065E-2</v>
      </c>
      <c r="Q304" s="571">
        <v>61</v>
      </c>
    </row>
    <row r="305" spans="1:17" ht="14.4" customHeight="1" x14ac:dyDescent="0.3">
      <c r="A305" s="566" t="s">
        <v>522</v>
      </c>
      <c r="B305" s="567" t="s">
        <v>4362</v>
      </c>
      <c r="C305" s="567" t="s">
        <v>4231</v>
      </c>
      <c r="D305" s="567" t="s">
        <v>4756</v>
      </c>
      <c r="E305" s="567" t="s">
        <v>4757</v>
      </c>
      <c r="F305" s="570">
        <v>837</v>
      </c>
      <c r="G305" s="570">
        <v>59427</v>
      </c>
      <c r="H305" s="570">
        <v>1</v>
      </c>
      <c r="I305" s="570">
        <v>71</v>
      </c>
      <c r="J305" s="570">
        <v>942</v>
      </c>
      <c r="K305" s="570">
        <v>66882</v>
      </c>
      <c r="L305" s="570">
        <v>1.1254480286738351</v>
      </c>
      <c r="M305" s="570">
        <v>71</v>
      </c>
      <c r="N305" s="570">
        <v>56</v>
      </c>
      <c r="O305" s="570">
        <v>3976</v>
      </c>
      <c r="P305" s="583">
        <v>6.6905615292712065E-2</v>
      </c>
      <c r="Q305" s="571">
        <v>71</v>
      </c>
    </row>
    <row r="306" spans="1:17" ht="14.4" customHeight="1" x14ac:dyDescent="0.3">
      <c r="A306" s="566" t="s">
        <v>522</v>
      </c>
      <c r="B306" s="567" t="s">
        <v>4362</v>
      </c>
      <c r="C306" s="567" t="s">
        <v>4231</v>
      </c>
      <c r="D306" s="567" t="s">
        <v>4758</v>
      </c>
      <c r="E306" s="567" t="s">
        <v>4759</v>
      </c>
      <c r="F306" s="570">
        <v>1</v>
      </c>
      <c r="G306" s="570">
        <v>239</v>
      </c>
      <c r="H306" s="570">
        <v>1</v>
      </c>
      <c r="I306" s="570">
        <v>239</v>
      </c>
      <c r="J306" s="570"/>
      <c r="K306" s="570"/>
      <c r="L306" s="570"/>
      <c r="M306" s="570"/>
      <c r="N306" s="570"/>
      <c r="O306" s="570"/>
      <c r="P306" s="583"/>
      <c r="Q306" s="571"/>
    </row>
    <row r="307" spans="1:17" ht="14.4" customHeight="1" x14ac:dyDescent="0.3">
      <c r="A307" s="566" t="s">
        <v>522</v>
      </c>
      <c r="B307" s="567" t="s">
        <v>4760</v>
      </c>
      <c r="C307" s="567" t="s">
        <v>4231</v>
      </c>
      <c r="D307" s="567" t="s">
        <v>4761</v>
      </c>
      <c r="E307" s="567" t="s">
        <v>4762</v>
      </c>
      <c r="F307" s="570"/>
      <c r="G307" s="570"/>
      <c r="H307" s="570"/>
      <c r="I307" s="570"/>
      <c r="J307" s="570">
        <v>1</v>
      </c>
      <c r="K307" s="570">
        <v>5332</v>
      </c>
      <c r="L307" s="570"/>
      <c r="M307" s="570">
        <v>5332</v>
      </c>
      <c r="N307" s="570"/>
      <c r="O307" s="570"/>
      <c r="P307" s="583"/>
      <c r="Q307" s="571"/>
    </row>
    <row r="308" spans="1:17" ht="14.4" customHeight="1" x14ac:dyDescent="0.3">
      <c r="A308" s="566" t="s">
        <v>522</v>
      </c>
      <c r="B308" s="567" t="s">
        <v>4760</v>
      </c>
      <c r="C308" s="567" t="s">
        <v>4231</v>
      </c>
      <c r="D308" s="567" t="s">
        <v>4763</v>
      </c>
      <c r="E308" s="567" t="s">
        <v>4764</v>
      </c>
      <c r="F308" s="570"/>
      <c r="G308" s="570"/>
      <c r="H308" s="570"/>
      <c r="I308" s="570"/>
      <c r="J308" s="570">
        <v>1</v>
      </c>
      <c r="K308" s="570">
        <v>3900</v>
      </c>
      <c r="L308" s="570"/>
      <c r="M308" s="570">
        <v>3900</v>
      </c>
      <c r="N308" s="570"/>
      <c r="O308" s="570"/>
      <c r="P308" s="583"/>
      <c r="Q308" s="571"/>
    </row>
    <row r="309" spans="1:17" ht="14.4" customHeight="1" x14ac:dyDescent="0.3">
      <c r="A309" s="566" t="s">
        <v>522</v>
      </c>
      <c r="B309" s="567" t="s">
        <v>4760</v>
      </c>
      <c r="C309" s="567" t="s">
        <v>4231</v>
      </c>
      <c r="D309" s="567" t="s">
        <v>4765</v>
      </c>
      <c r="E309" s="567" t="s">
        <v>4766</v>
      </c>
      <c r="F309" s="570"/>
      <c r="G309" s="570"/>
      <c r="H309" s="570"/>
      <c r="I309" s="570"/>
      <c r="J309" s="570">
        <v>2</v>
      </c>
      <c r="K309" s="570">
        <v>4374</v>
      </c>
      <c r="L309" s="570"/>
      <c r="M309" s="570">
        <v>2187</v>
      </c>
      <c r="N309" s="570"/>
      <c r="O309" s="570"/>
      <c r="P309" s="583"/>
      <c r="Q309" s="571"/>
    </row>
    <row r="310" spans="1:17" ht="14.4" customHeight="1" x14ac:dyDescent="0.3">
      <c r="A310" s="566" t="s">
        <v>522</v>
      </c>
      <c r="B310" s="567" t="s">
        <v>4760</v>
      </c>
      <c r="C310" s="567" t="s">
        <v>4231</v>
      </c>
      <c r="D310" s="567" t="s">
        <v>4767</v>
      </c>
      <c r="E310" s="567" t="s">
        <v>4768</v>
      </c>
      <c r="F310" s="570"/>
      <c r="G310" s="570"/>
      <c r="H310" s="570"/>
      <c r="I310" s="570"/>
      <c r="J310" s="570">
        <v>1</v>
      </c>
      <c r="K310" s="570">
        <v>5165</v>
      </c>
      <c r="L310" s="570"/>
      <c r="M310" s="570">
        <v>5165</v>
      </c>
      <c r="N310" s="570"/>
      <c r="O310" s="570"/>
      <c r="P310" s="583"/>
      <c r="Q310" s="571"/>
    </row>
    <row r="311" spans="1:17" ht="14.4" customHeight="1" x14ac:dyDescent="0.3">
      <c r="A311" s="566" t="s">
        <v>522</v>
      </c>
      <c r="B311" s="567" t="s">
        <v>4760</v>
      </c>
      <c r="C311" s="567" t="s">
        <v>4231</v>
      </c>
      <c r="D311" s="567" t="s">
        <v>4769</v>
      </c>
      <c r="E311" s="567" t="s">
        <v>4770</v>
      </c>
      <c r="F311" s="570"/>
      <c r="G311" s="570"/>
      <c r="H311" s="570"/>
      <c r="I311" s="570"/>
      <c r="J311" s="570">
        <v>1</v>
      </c>
      <c r="K311" s="570">
        <v>1756</v>
      </c>
      <c r="L311" s="570"/>
      <c r="M311" s="570">
        <v>1756</v>
      </c>
      <c r="N311" s="570"/>
      <c r="O311" s="570"/>
      <c r="P311" s="583"/>
      <c r="Q311" s="571"/>
    </row>
    <row r="312" spans="1:17" ht="14.4" customHeight="1" x14ac:dyDescent="0.3">
      <c r="A312" s="566" t="s">
        <v>522</v>
      </c>
      <c r="B312" s="567" t="s">
        <v>4771</v>
      </c>
      <c r="C312" s="567" t="s">
        <v>4363</v>
      </c>
      <c r="D312" s="567" t="s">
        <v>4366</v>
      </c>
      <c r="E312" s="567" t="s">
        <v>4367</v>
      </c>
      <c r="F312" s="570">
        <v>4.7</v>
      </c>
      <c r="G312" s="570">
        <v>78869.52</v>
      </c>
      <c r="H312" s="570">
        <v>1</v>
      </c>
      <c r="I312" s="570">
        <v>16780.748936170214</v>
      </c>
      <c r="J312" s="570">
        <v>0.4</v>
      </c>
      <c r="K312" s="570">
        <v>6477.71</v>
      </c>
      <c r="L312" s="570">
        <v>8.2131982038181534E-2</v>
      </c>
      <c r="M312" s="570">
        <v>16194.275</v>
      </c>
      <c r="N312" s="570"/>
      <c r="O312" s="570"/>
      <c r="P312" s="583"/>
      <c r="Q312" s="571"/>
    </row>
    <row r="313" spans="1:17" ht="14.4" customHeight="1" x14ac:dyDescent="0.3">
      <c r="A313" s="566" t="s">
        <v>522</v>
      </c>
      <c r="B313" s="567" t="s">
        <v>4771</v>
      </c>
      <c r="C313" s="567" t="s">
        <v>4363</v>
      </c>
      <c r="D313" s="567" t="s">
        <v>4368</v>
      </c>
      <c r="E313" s="567" t="s">
        <v>4369</v>
      </c>
      <c r="F313" s="570">
        <v>7</v>
      </c>
      <c r="G313" s="570">
        <v>26328.86</v>
      </c>
      <c r="H313" s="570">
        <v>1</v>
      </c>
      <c r="I313" s="570">
        <v>3761.2657142857142</v>
      </c>
      <c r="J313" s="570"/>
      <c r="K313" s="570"/>
      <c r="L313" s="570"/>
      <c r="M313" s="570"/>
      <c r="N313" s="570">
        <v>3</v>
      </c>
      <c r="O313" s="570">
        <v>15644.46</v>
      </c>
      <c r="P313" s="583">
        <v>0.59419435554748667</v>
      </c>
      <c r="Q313" s="571">
        <v>5214.82</v>
      </c>
    </row>
    <row r="314" spans="1:17" ht="14.4" customHeight="1" x14ac:dyDescent="0.3">
      <c r="A314" s="566" t="s">
        <v>522</v>
      </c>
      <c r="B314" s="567" t="s">
        <v>4771</v>
      </c>
      <c r="C314" s="567" t="s">
        <v>4363</v>
      </c>
      <c r="D314" s="567" t="s">
        <v>4370</v>
      </c>
      <c r="E314" s="567" t="s">
        <v>4371</v>
      </c>
      <c r="F314" s="570"/>
      <c r="G314" s="570"/>
      <c r="H314" s="570"/>
      <c r="I314" s="570"/>
      <c r="J314" s="570">
        <v>9</v>
      </c>
      <c r="K314" s="570">
        <v>1254.8699999999999</v>
      </c>
      <c r="L314" s="570"/>
      <c r="M314" s="570">
        <v>139.42999999999998</v>
      </c>
      <c r="N314" s="570"/>
      <c r="O314" s="570"/>
      <c r="P314" s="583"/>
      <c r="Q314" s="571"/>
    </row>
    <row r="315" spans="1:17" ht="14.4" customHeight="1" x14ac:dyDescent="0.3">
      <c r="A315" s="566" t="s">
        <v>522</v>
      </c>
      <c r="B315" s="567" t="s">
        <v>4771</v>
      </c>
      <c r="C315" s="567" t="s">
        <v>4363</v>
      </c>
      <c r="D315" s="567" t="s">
        <v>4372</v>
      </c>
      <c r="E315" s="567" t="s">
        <v>4371</v>
      </c>
      <c r="F315" s="570">
        <v>42</v>
      </c>
      <c r="G315" s="570">
        <v>8536.92</v>
      </c>
      <c r="H315" s="570">
        <v>1</v>
      </c>
      <c r="I315" s="570">
        <v>203.26</v>
      </c>
      <c r="J315" s="570"/>
      <c r="K315" s="570"/>
      <c r="L315" s="570"/>
      <c r="M315" s="570"/>
      <c r="N315" s="570">
        <v>19</v>
      </c>
      <c r="O315" s="570">
        <v>4310.91</v>
      </c>
      <c r="P315" s="583">
        <v>0.50497251936295529</v>
      </c>
      <c r="Q315" s="571">
        <v>226.89</v>
      </c>
    </row>
    <row r="316" spans="1:17" ht="14.4" customHeight="1" x14ac:dyDescent="0.3">
      <c r="A316" s="566" t="s">
        <v>522</v>
      </c>
      <c r="B316" s="567" t="s">
        <v>4771</v>
      </c>
      <c r="C316" s="567" t="s">
        <v>4363</v>
      </c>
      <c r="D316" s="567" t="s">
        <v>4373</v>
      </c>
      <c r="E316" s="567" t="s">
        <v>4374</v>
      </c>
      <c r="F316" s="570">
        <v>5</v>
      </c>
      <c r="G316" s="570">
        <v>1552</v>
      </c>
      <c r="H316" s="570">
        <v>1</v>
      </c>
      <c r="I316" s="570">
        <v>310.39999999999998</v>
      </c>
      <c r="J316" s="570"/>
      <c r="K316" s="570"/>
      <c r="L316" s="570"/>
      <c r="M316" s="570"/>
      <c r="N316" s="570"/>
      <c r="O316" s="570"/>
      <c r="P316" s="583"/>
      <c r="Q316" s="571"/>
    </row>
    <row r="317" spans="1:17" ht="14.4" customHeight="1" x14ac:dyDescent="0.3">
      <c r="A317" s="566" t="s">
        <v>522</v>
      </c>
      <c r="B317" s="567" t="s">
        <v>4771</v>
      </c>
      <c r="C317" s="567" t="s">
        <v>4363</v>
      </c>
      <c r="D317" s="567" t="s">
        <v>4375</v>
      </c>
      <c r="E317" s="567" t="s">
        <v>4376</v>
      </c>
      <c r="F317" s="570"/>
      <c r="G317" s="570"/>
      <c r="H317" s="570"/>
      <c r="I317" s="570"/>
      <c r="J317" s="570">
        <v>1</v>
      </c>
      <c r="K317" s="570">
        <v>325.83</v>
      </c>
      <c r="L317" s="570"/>
      <c r="M317" s="570">
        <v>325.83</v>
      </c>
      <c r="N317" s="570">
        <v>10.25</v>
      </c>
      <c r="O317" s="570">
        <v>861.82</v>
      </c>
      <c r="P317" s="583"/>
      <c r="Q317" s="571">
        <v>84.08</v>
      </c>
    </row>
    <row r="318" spans="1:17" ht="14.4" customHeight="1" x14ac:dyDescent="0.3">
      <c r="A318" s="566" t="s">
        <v>522</v>
      </c>
      <c r="B318" s="567" t="s">
        <v>4771</v>
      </c>
      <c r="C318" s="567" t="s">
        <v>4363</v>
      </c>
      <c r="D318" s="567" t="s">
        <v>4377</v>
      </c>
      <c r="E318" s="567" t="s">
        <v>4378</v>
      </c>
      <c r="F318" s="570">
        <v>31</v>
      </c>
      <c r="G318" s="570">
        <v>76372.22</v>
      </c>
      <c r="H318" s="570">
        <v>1</v>
      </c>
      <c r="I318" s="570">
        <v>2463.62</v>
      </c>
      <c r="J318" s="570">
        <v>31</v>
      </c>
      <c r="K318" s="570">
        <v>33514.840000000004</v>
      </c>
      <c r="L318" s="570">
        <v>0.43883548232590336</v>
      </c>
      <c r="M318" s="570">
        <v>1081.1238709677421</v>
      </c>
      <c r="N318" s="570">
        <v>13.4</v>
      </c>
      <c r="O318" s="570">
        <v>14462.79</v>
      </c>
      <c r="P318" s="583">
        <v>0.18937239221277058</v>
      </c>
      <c r="Q318" s="571">
        <v>1079.3126865671643</v>
      </c>
    </row>
    <row r="319" spans="1:17" ht="14.4" customHeight="1" x14ac:dyDescent="0.3">
      <c r="A319" s="566" t="s">
        <v>522</v>
      </c>
      <c r="B319" s="567" t="s">
        <v>4771</v>
      </c>
      <c r="C319" s="567" t="s">
        <v>4363</v>
      </c>
      <c r="D319" s="567" t="s">
        <v>4379</v>
      </c>
      <c r="E319" s="567" t="s">
        <v>4380</v>
      </c>
      <c r="F319" s="570"/>
      <c r="G319" s="570"/>
      <c r="H319" s="570"/>
      <c r="I319" s="570"/>
      <c r="J319" s="570">
        <v>32</v>
      </c>
      <c r="K319" s="570">
        <v>2760.64</v>
      </c>
      <c r="L319" s="570"/>
      <c r="M319" s="570">
        <v>86.27</v>
      </c>
      <c r="N319" s="570"/>
      <c r="O319" s="570"/>
      <c r="P319" s="583"/>
      <c r="Q319" s="571"/>
    </row>
    <row r="320" spans="1:17" ht="14.4" customHeight="1" x14ac:dyDescent="0.3">
      <c r="A320" s="566" t="s">
        <v>522</v>
      </c>
      <c r="B320" s="567" t="s">
        <v>4771</v>
      </c>
      <c r="C320" s="567" t="s">
        <v>4363</v>
      </c>
      <c r="D320" s="567" t="s">
        <v>4381</v>
      </c>
      <c r="E320" s="567" t="s">
        <v>4382</v>
      </c>
      <c r="F320" s="570">
        <v>19</v>
      </c>
      <c r="G320" s="570">
        <v>1259.1300000000001</v>
      </c>
      <c r="H320" s="570">
        <v>1</v>
      </c>
      <c r="I320" s="570">
        <v>66.27000000000001</v>
      </c>
      <c r="J320" s="570"/>
      <c r="K320" s="570"/>
      <c r="L320" s="570"/>
      <c r="M320" s="570"/>
      <c r="N320" s="570"/>
      <c r="O320" s="570"/>
      <c r="P320" s="583"/>
      <c r="Q320" s="571"/>
    </row>
    <row r="321" spans="1:17" ht="14.4" customHeight="1" x14ac:dyDescent="0.3">
      <c r="A321" s="566" t="s">
        <v>522</v>
      </c>
      <c r="B321" s="567" t="s">
        <v>4771</v>
      </c>
      <c r="C321" s="567" t="s">
        <v>4363</v>
      </c>
      <c r="D321" s="567" t="s">
        <v>4383</v>
      </c>
      <c r="E321" s="567" t="s">
        <v>4384</v>
      </c>
      <c r="F321" s="570">
        <v>483</v>
      </c>
      <c r="G321" s="570">
        <v>50023.54</v>
      </c>
      <c r="H321" s="570">
        <v>1</v>
      </c>
      <c r="I321" s="570">
        <v>103.56840579710145</v>
      </c>
      <c r="J321" s="570">
        <v>362</v>
      </c>
      <c r="K321" s="570">
        <v>31237.8</v>
      </c>
      <c r="L321" s="570">
        <v>0.6244620032888516</v>
      </c>
      <c r="M321" s="570">
        <v>86.29226519337017</v>
      </c>
      <c r="N321" s="570">
        <v>384</v>
      </c>
      <c r="O321" s="570">
        <v>24394.81</v>
      </c>
      <c r="P321" s="583">
        <v>0.4876666065616308</v>
      </c>
      <c r="Q321" s="571">
        <v>63.528151041666668</v>
      </c>
    </row>
    <row r="322" spans="1:17" ht="14.4" customHeight="1" x14ac:dyDescent="0.3">
      <c r="A322" s="566" t="s">
        <v>522</v>
      </c>
      <c r="B322" s="567" t="s">
        <v>4771</v>
      </c>
      <c r="C322" s="567" t="s">
        <v>4363</v>
      </c>
      <c r="D322" s="567" t="s">
        <v>4772</v>
      </c>
      <c r="E322" s="567" t="s">
        <v>4773</v>
      </c>
      <c r="F322" s="570">
        <v>9</v>
      </c>
      <c r="G322" s="570">
        <v>2873.01</v>
      </c>
      <c r="H322" s="570">
        <v>1</v>
      </c>
      <c r="I322" s="570">
        <v>319.22333333333336</v>
      </c>
      <c r="J322" s="570"/>
      <c r="K322" s="570"/>
      <c r="L322" s="570"/>
      <c r="M322" s="570"/>
      <c r="N322" s="570">
        <v>28</v>
      </c>
      <c r="O322" s="570">
        <v>1330</v>
      </c>
      <c r="P322" s="583">
        <v>0.46292912311478202</v>
      </c>
      <c r="Q322" s="571">
        <v>47.5</v>
      </c>
    </row>
    <row r="323" spans="1:17" ht="14.4" customHeight="1" x14ac:dyDescent="0.3">
      <c r="A323" s="566" t="s">
        <v>522</v>
      </c>
      <c r="B323" s="567" t="s">
        <v>4771</v>
      </c>
      <c r="C323" s="567" t="s">
        <v>4363</v>
      </c>
      <c r="D323" s="567" t="s">
        <v>4385</v>
      </c>
      <c r="E323" s="567" t="s">
        <v>4386</v>
      </c>
      <c r="F323" s="570"/>
      <c r="G323" s="570"/>
      <c r="H323" s="570"/>
      <c r="I323" s="570"/>
      <c r="J323" s="570">
        <v>5.67</v>
      </c>
      <c r="K323" s="570">
        <v>20570.989999999998</v>
      </c>
      <c r="L323" s="570"/>
      <c r="M323" s="570">
        <v>3628.0405643738973</v>
      </c>
      <c r="N323" s="570"/>
      <c r="O323" s="570"/>
      <c r="P323" s="583"/>
      <c r="Q323" s="571"/>
    </row>
    <row r="324" spans="1:17" ht="14.4" customHeight="1" x14ac:dyDescent="0.3">
      <c r="A324" s="566" t="s">
        <v>522</v>
      </c>
      <c r="B324" s="567" t="s">
        <v>4771</v>
      </c>
      <c r="C324" s="567" t="s">
        <v>4363</v>
      </c>
      <c r="D324" s="567" t="s">
        <v>4774</v>
      </c>
      <c r="E324" s="567" t="s">
        <v>4775</v>
      </c>
      <c r="F324" s="570"/>
      <c r="G324" s="570"/>
      <c r="H324" s="570"/>
      <c r="I324" s="570"/>
      <c r="J324" s="570"/>
      <c r="K324" s="570"/>
      <c r="L324" s="570"/>
      <c r="M324" s="570"/>
      <c r="N324" s="570">
        <v>6</v>
      </c>
      <c r="O324" s="570">
        <v>7392.84</v>
      </c>
      <c r="P324" s="583"/>
      <c r="Q324" s="571">
        <v>1232.1400000000001</v>
      </c>
    </row>
    <row r="325" spans="1:17" ht="14.4" customHeight="1" x14ac:dyDescent="0.3">
      <c r="A325" s="566" t="s">
        <v>522</v>
      </c>
      <c r="B325" s="567" t="s">
        <v>4771</v>
      </c>
      <c r="C325" s="567" t="s">
        <v>4363</v>
      </c>
      <c r="D325" s="567" t="s">
        <v>4776</v>
      </c>
      <c r="E325" s="567" t="s">
        <v>4777</v>
      </c>
      <c r="F325" s="570">
        <v>22</v>
      </c>
      <c r="G325" s="570">
        <v>494782.2</v>
      </c>
      <c r="H325" s="570">
        <v>1</v>
      </c>
      <c r="I325" s="570">
        <v>22490.100000000002</v>
      </c>
      <c r="J325" s="570"/>
      <c r="K325" s="570"/>
      <c r="L325" s="570"/>
      <c r="M325" s="570"/>
      <c r="N325" s="570"/>
      <c r="O325" s="570"/>
      <c r="P325" s="583"/>
      <c r="Q325" s="571"/>
    </row>
    <row r="326" spans="1:17" ht="14.4" customHeight="1" x14ac:dyDescent="0.3">
      <c r="A326" s="566" t="s">
        <v>522</v>
      </c>
      <c r="B326" s="567" t="s">
        <v>4771</v>
      </c>
      <c r="C326" s="567" t="s">
        <v>4363</v>
      </c>
      <c r="D326" s="567" t="s">
        <v>4778</v>
      </c>
      <c r="E326" s="567" t="s">
        <v>4779</v>
      </c>
      <c r="F326" s="570">
        <v>2</v>
      </c>
      <c r="G326" s="570">
        <v>27388.36</v>
      </c>
      <c r="H326" s="570">
        <v>1</v>
      </c>
      <c r="I326" s="570">
        <v>13694.18</v>
      </c>
      <c r="J326" s="570"/>
      <c r="K326" s="570"/>
      <c r="L326" s="570"/>
      <c r="M326" s="570"/>
      <c r="N326" s="570"/>
      <c r="O326" s="570"/>
      <c r="P326" s="583"/>
      <c r="Q326" s="571"/>
    </row>
    <row r="327" spans="1:17" ht="14.4" customHeight="1" x14ac:dyDescent="0.3">
      <c r="A327" s="566" t="s">
        <v>522</v>
      </c>
      <c r="B327" s="567" t="s">
        <v>4771</v>
      </c>
      <c r="C327" s="567" t="s">
        <v>4363</v>
      </c>
      <c r="D327" s="567" t="s">
        <v>4780</v>
      </c>
      <c r="E327" s="567" t="s">
        <v>4781</v>
      </c>
      <c r="F327" s="570"/>
      <c r="G327" s="570"/>
      <c r="H327" s="570"/>
      <c r="I327" s="570"/>
      <c r="J327" s="570"/>
      <c r="K327" s="570"/>
      <c r="L327" s="570"/>
      <c r="M327" s="570"/>
      <c r="N327" s="570">
        <v>32</v>
      </c>
      <c r="O327" s="570">
        <v>112077.08</v>
      </c>
      <c r="P327" s="583"/>
      <c r="Q327" s="571">
        <v>3502.4087500000001</v>
      </c>
    </row>
    <row r="328" spans="1:17" ht="14.4" customHeight="1" x14ac:dyDescent="0.3">
      <c r="A328" s="566" t="s">
        <v>522</v>
      </c>
      <c r="B328" s="567" t="s">
        <v>4771</v>
      </c>
      <c r="C328" s="567" t="s">
        <v>4363</v>
      </c>
      <c r="D328" s="567" t="s">
        <v>4782</v>
      </c>
      <c r="E328" s="567" t="s">
        <v>4783</v>
      </c>
      <c r="F328" s="570"/>
      <c r="G328" s="570"/>
      <c r="H328" s="570"/>
      <c r="I328" s="570"/>
      <c r="J328" s="570">
        <v>7</v>
      </c>
      <c r="K328" s="570">
        <v>27043.45</v>
      </c>
      <c r="L328" s="570"/>
      <c r="M328" s="570">
        <v>3863.35</v>
      </c>
      <c r="N328" s="570"/>
      <c r="O328" s="570"/>
      <c r="P328" s="583"/>
      <c r="Q328" s="571"/>
    </row>
    <row r="329" spans="1:17" ht="14.4" customHeight="1" x14ac:dyDescent="0.3">
      <c r="A329" s="566" t="s">
        <v>522</v>
      </c>
      <c r="B329" s="567" t="s">
        <v>4771</v>
      </c>
      <c r="C329" s="567" t="s">
        <v>4363</v>
      </c>
      <c r="D329" s="567" t="s">
        <v>4387</v>
      </c>
      <c r="E329" s="567" t="s">
        <v>4382</v>
      </c>
      <c r="F329" s="570"/>
      <c r="G329" s="570"/>
      <c r="H329" s="570"/>
      <c r="I329" s="570"/>
      <c r="J329" s="570">
        <v>1.5</v>
      </c>
      <c r="K329" s="570">
        <v>1085.29</v>
      </c>
      <c r="L329" s="570"/>
      <c r="M329" s="570">
        <v>723.52666666666664</v>
      </c>
      <c r="N329" s="570">
        <v>0.8</v>
      </c>
      <c r="O329" s="570">
        <v>353.16</v>
      </c>
      <c r="P329" s="583"/>
      <c r="Q329" s="571">
        <v>441.45</v>
      </c>
    </row>
    <row r="330" spans="1:17" ht="14.4" customHeight="1" x14ac:dyDescent="0.3">
      <c r="A330" s="566" t="s">
        <v>522</v>
      </c>
      <c r="B330" s="567" t="s">
        <v>4771</v>
      </c>
      <c r="C330" s="567" t="s">
        <v>4363</v>
      </c>
      <c r="D330" s="567" t="s">
        <v>4388</v>
      </c>
      <c r="E330" s="567" t="s">
        <v>4389</v>
      </c>
      <c r="F330" s="570">
        <v>164</v>
      </c>
      <c r="G330" s="570">
        <v>13024.44</v>
      </c>
      <c r="H330" s="570">
        <v>1</v>
      </c>
      <c r="I330" s="570">
        <v>79.417317073170736</v>
      </c>
      <c r="J330" s="570">
        <v>325</v>
      </c>
      <c r="K330" s="570">
        <v>25126.3</v>
      </c>
      <c r="L330" s="570">
        <v>1.9291654765963064</v>
      </c>
      <c r="M330" s="570">
        <v>77.311692307692311</v>
      </c>
      <c r="N330" s="570">
        <v>221</v>
      </c>
      <c r="O330" s="570">
        <v>12819.210000000001</v>
      </c>
      <c r="P330" s="583">
        <v>0.98424270064586272</v>
      </c>
      <c r="Q330" s="571">
        <v>58.005475113122174</v>
      </c>
    </row>
    <row r="331" spans="1:17" ht="14.4" customHeight="1" x14ac:dyDescent="0.3">
      <c r="A331" s="566" t="s">
        <v>522</v>
      </c>
      <c r="B331" s="567" t="s">
        <v>4771</v>
      </c>
      <c r="C331" s="567" t="s">
        <v>4363</v>
      </c>
      <c r="D331" s="567" t="s">
        <v>4390</v>
      </c>
      <c r="E331" s="567" t="s">
        <v>4391</v>
      </c>
      <c r="F331" s="570">
        <v>38</v>
      </c>
      <c r="G331" s="570">
        <v>12229.539999999999</v>
      </c>
      <c r="H331" s="570">
        <v>1</v>
      </c>
      <c r="I331" s="570">
        <v>321.83</v>
      </c>
      <c r="J331" s="570">
        <v>22</v>
      </c>
      <c r="K331" s="570">
        <v>5981.58</v>
      </c>
      <c r="L331" s="570">
        <v>0.4891091570083585</v>
      </c>
      <c r="M331" s="570">
        <v>271.89</v>
      </c>
      <c r="N331" s="570">
        <v>35</v>
      </c>
      <c r="O331" s="570">
        <v>9585.17</v>
      </c>
      <c r="P331" s="583">
        <v>0.78377191619635744</v>
      </c>
      <c r="Q331" s="571">
        <v>273.86200000000002</v>
      </c>
    </row>
    <row r="332" spans="1:17" ht="14.4" customHeight="1" x14ac:dyDescent="0.3">
      <c r="A332" s="566" t="s">
        <v>522</v>
      </c>
      <c r="B332" s="567" t="s">
        <v>4771</v>
      </c>
      <c r="C332" s="567" t="s">
        <v>4363</v>
      </c>
      <c r="D332" s="567" t="s">
        <v>4392</v>
      </c>
      <c r="E332" s="567" t="s">
        <v>4393</v>
      </c>
      <c r="F332" s="570">
        <v>24.200000000000003</v>
      </c>
      <c r="G332" s="570">
        <v>8760.4</v>
      </c>
      <c r="H332" s="570">
        <v>1</v>
      </c>
      <c r="I332" s="570">
        <v>361.99999999999994</v>
      </c>
      <c r="J332" s="570">
        <v>25.700000000000003</v>
      </c>
      <c r="K332" s="570">
        <v>9860.2200000000012</v>
      </c>
      <c r="L332" s="570">
        <v>1.1255444956851288</v>
      </c>
      <c r="M332" s="570">
        <v>383.66614785992221</v>
      </c>
      <c r="N332" s="570">
        <v>29.799999999999997</v>
      </c>
      <c r="O332" s="570">
        <v>12035.01</v>
      </c>
      <c r="P332" s="583">
        <v>1.3737968585909319</v>
      </c>
      <c r="Q332" s="571">
        <v>403.85939597315439</v>
      </c>
    </row>
    <row r="333" spans="1:17" ht="14.4" customHeight="1" x14ac:dyDescent="0.3">
      <c r="A333" s="566" t="s">
        <v>522</v>
      </c>
      <c r="B333" s="567" t="s">
        <v>4771</v>
      </c>
      <c r="C333" s="567" t="s">
        <v>4363</v>
      </c>
      <c r="D333" s="567" t="s">
        <v>4394</v>
      </c>
      <c r="E333" s="567" t="s">
        <v>4395</v>
      </c>
      <c r="F333" s="570">
        <v>1</v>
      </c>
      <c r="G333" s="570">
        <v>82.96</v>
      </c>
      <c r="H333" s="570">
        <v>1</v>
      </c>
      <c r="I333" s="570">
        <v>82.96</v>
      </c>
      <c r="J333" s="570"/>
      <c r="K333" s="570"/>
      <c r="L333" s="570"/>
      <c r="M333" s="570"/>
      <c r="N333" s="570"/>
      <c r="O333" s="570"/>
      <c r="P333" s="583"/>
      <c r="Q333" s="571"/>
    </row>
    <row r="334" spans="1:17" ht="14.4" customHeight="1" x14ac:dyDescent="0.3">
      <c r="A334" s="566" t="s">
        <v>522</v>
      </c>
      <c r="B334" s="567" t="s">
        <v>4771</v>
      </c>
      <c r="C334" s="567" t="s">
        <v>4363</v>
      </c>
      <c r="D334" s="567" t="s">
        <v>4396</v>
      </c>
      <c r="E334" s="567" t="s">
        <v>4397</v>
      </c>
      <c r="F334" s="570">
        <v>22</v>
      </c>
      <c r="G334" s="570">
        <v>145090</v>
      </c>
      <c r="H334" s="570">
        <v>1</v>
      </c>
      <c r="I334" s="570">
        <v>6595</v>
      </c>
      <c r="J334" s="570">
        <v>6</v>
      </c>
      <c r="K334" s="570">
        <v>41019.18</v>
      </c>
      <c r="L334" s="570">
        <v>0.2827154180164036</v>
      </c>
      <c r="M334" s="570">
        <v>6836.53</v>
      </c>
      <c r="N334" s="570">
        <v>3</v>
      </c>
      <c r="O334" s="570">
        <v>20689.5</v>
      </c>
      <c r="P334" s="583">
        <v>0.14259769798056379</v>
      </c>
      <c r="Q334" s="571">
        <v>6896.5</v>
      </c>
    </row>
    <row r="335" spans="1:17" ht="14.4" customHeight="1" x14ac:dyDescent="0.3">
      <c r="A335" s="566" t="s">
        <v>522</v>
      </c>
      <c r="B335" s="567" t="s">
        <v>4771</v>
      </c>
      <c r="C335" s="567" t="s">
        <v>4363</v>
      </c>
      <c r="D335" s="567" t="s">
        <v>4784</v>
      </c>
      <c r="E335" s="567" t="s">
        <v>4785</v>
      </c>
      <c r="F335" s="570">
        <v>4</v>
      </c>
      <c r="G335" s="570">
        <v>1799.6</v>
      </c>
      <c r="H335" s="570">
        <v>1</v>
      </c>
      <c r="I335" s="570">
        <v>449.9</v>
      </c>
      <c r="J335" s="570"/>
      <c r="K335" s="570"/>
      <c r="L335" s="570"/>
      <c r="M335" s="570"/>
      <c r="N335" s="570"/>
      <c r="O335" s="570"/>
      <c r="P335" s="583"/>
      <c r="Q335" s="571"/>
    </row>
    <row r="336" spans="1:17" ht="14.4" customHeight="1" x14ac:dyDescent="0.3">
      <c r="A336" s="566" t="s">
        <v>522</v>
      </c>
      <c r="B336" s="567" t="s">
        <v>4771</v>
      </c>
      <c r="C336" s="567" t="s">
        <v>4363</v>
      </c>
      <c r="D336" s="567" t="s">
        <v>4398</v>
      </c>
      <c r="E336" s="567" t="s">
        <v>4399</v>
      </c>
      <c r="F336" s="570">
        <v>155</v>
      </c>
      <c r="G336" s="570">
        <v>55936.749999999993</v>
      </c>
      <c r="H336" s="570">
        <v>1</v>
      </c>
      <c r="I336" s="570">
        <v>360.88225806451607</v>
      </c>
      <c r="J336" s="570">
        <v>184</v>
      </c>
      <c r="K336" s="570">
        <v>21480.679999999997</v>
      </c>
      <c r="L336" s="570">
        <v>0.38401730525995881</v>
      </c>
      <c r="M336" s="570">
        <v>116.7428260869565</v>
      </c>
      <c r="N336" s="570">
        <v>85</v>
      </c>
      <c r="O336" s="570">
        <v>4037.5</v>
      </c>
      <c r="P336" s="583">
        <v>7.2179738722753836E-2</v>
      </c>
      <c r="Q336" s="571">
        <v>47.5</v>
      </c>
    </row>
    <row r="337" spans="1:17" ht="14.4" customHeight="1" x14ac:dyDescent="0.3">
      <c r="A337" s="566" t="s">
        <v>522</v>
      </c>
      <c r="B337" s="567" t="s">
        <v>4771</v>
      </c>
      <c r="C337" s="567" t="s">
        <v>4363</v>
      </c>
      <c r="D337" s="567" t="s">
        <v>4400</v>
      </c>
      <c r="E337" s="567" t="s">
        <v>4401</v>
      </c>
      <c r="F337" s="570">
        <v>13.459999999999999</v>
      </c>
      <c r="G337" s="570">
        <v>10215.550000000001</v>
      </c>
      <c r="H337" s="570">
        <v>1</v>
      </c>
      <c r="I337" s="570">
        <v>758.9561664190195</v>
      </c>
      <c r="J337" s="570">
        <v>3.8</v>
      </c>
      <c r="K337" s="570">
        <v>3093.2</v>
      </c>
      <c r="L337" s="570">
        <v>0.3027932906206714</v>
      </c>
      <c r="M337" s="570">
        <v>814</v>
      </c>
      <c r="N337" s="570">
        <v>2.2000000000000002</v>
      </c>
      <c r="O337" s="570">
        <v>1265.6599999999999</v>
      </c>
      <c r="P337" s="583">
        <v>0.12389543392181525</v>
      </c>
      <c r="Q337" s="571">
        <v>575.29999999999984</v>
      </c>
    </row>
    <row r="338" spans="1:17" ht="14.4" customHeight="1" x14ac:dyDescent="0.3">
      <c r="A338" s="566" t="s">
        <v>522</v>
      </c>
      <c r="B338" s="567" t="s">
        <v>4771</v>
      </c>
      <c r="C338" s="567" t="s">
        <v>4363</v>
      </c>
      <c r="D338" s="567" t="s">
        <v>4786</v>
      </c>
      <c r="E338" s="567" t="s">
        <v>4787</v>
      </c>
      <c r="F338" s="570"/>
      <c r="G338" s="570"/>
      <c r="H338" s="570"/>
      <c r="I338" s="570"/>
      <c r="J338" s="570">
        <v>4</v>
      </c>
      <c r="K338" s="570">
        <v>460</v>
      </c>
      <c r="L338" s="570"/>
      <c r="M338" s="570">
        <v>115</v>
      </c>
      <c r="N338" s="570"/>
      <c r="O338" s="570"/>
      <c r="P338" s="583"/>
      <c r="Q338" s="571"/>
    </row>
    <row r="339" spans="1:17" ht="14.4" customHeight="1" x14ac:dyDescent="0.3">
      <c r="A339" s="566" t="s">
        <v>522</v>
      </c>
      <c r="B339" s="567" t="s">
        <v>4771</v>
      </c>
      <c r="C339" s="567" t="s">
        <v>4363</v>
      </c>
      <c r="D339" s="567" t="s">
        <v>4402</v>
      </c>
      <c r="E339" s="567" t="s">
        <v>4403</v>
      </c>
      <c r="F339" s="570">
        <v>3.6</v>
      </c>
      <c r="G339" s="570">
        <v>540</v>
      </c>
      <c r="H339" s="570">
        <v>1</v>
      </c>
      <c r="I339" s="570">
        <v>150</v>
      </c>
      <c r="J339" s="570">
        <v>0.8</v>
      </c>
      <c r="K339" s="570">
        <v>124.91</v>
      </c>
      <c r="L339" s="570">
        <v>0.23131481481481481</v>
      </c>
      <c r="M339" s="570">
        <v>156.13749999999999</v>
      </c>
      <c r="N339" s="570"/>
      <c r="O339" s="570"/>
      <c r="P339" s="583"/>
      <c r="Q339" s="571"/>
    </row>
    <row r="340" spans="1:17" ht="14.4" customHeight="1" x14ac:dyDescent="0.3">
      <c r="A340" s="566" t="s">
        <v>522</v>
      </c>
      <c r="B340" s="567" t="s">
        <v>4771</v>
      </c>
      <c r="C340" s="567" t="s">
        <v>4363</v>
      </c>
      <c r="D340" s="567" t="s">
        <v>4404</v>
      </c>
      <c r="E340" s="567" t="s">
        <v>4405</v>
      </c>
      <c r="F340" s="570">
        <v>5</v>
      </c>
      <c r="G340" s="570">
        <v>2784.5699999999997</v>
      </c>
      <c r="H340" s="570">
        <v>1</v>
      </c>
      <c r="I340" s="570">
        <v>556.91399999999999</v>
      </c>
      <c r="J340" s="570">
        <v>16.600000000000001</v>
      </c>
      <c r="K340" s="570">
        <v>9981</v>
      </c>
      <c r="L340" s="570">
        <v>3.5843954362792103</v>
      </c>
      <c r="M340" s="570">
        <v>601.26506024096375</v>
      </c>
      <c r="N340" s="570">
        <v>19.399999999999999</v>
      </c>
      <c r="O340" s="570">
        <v>7363.2</v>
      </c>
      <c r="P340" s="583">
        <v>2.6442861914047771</v>
      </c>
      <c r="Q340" s="571">
        <v>379.54639175257734</v>
      </c>
    </row>
    <row r="341" spans="1:17" ht="14.4" customHeight="1" x14ac:dyDescent="0.3">
      <c r="A341" s="566" t="s">
        <v>522</v>
      </c>
      <c r="B341" s="567" t="s">
        <v>4771</v>
      </c>
      <c r="C341" s="567" t="s">
        <v>4363</v>
      </c>
      <c r="D341" s="567" t="s">
        <v>4406</v>
      </c>
      <c r="E341" s="567" t="s">
        <v>4407</v>
      </c>
      <c r="F341" s="570">
        <v>14</v>
      </c>
      <c r="G341" s="570">
        <v>63735.06</v>
      </c>
      <c r="H341" s="570">
        <v>1</v>
      </c>
      <c r="I341" s="570">
        <v>4552.5042857142853</v>
      </c>
      <c r="J341" s="570">
        <v>12</v>
      </c>
      <c r="K341" s="570">
        <v>72065.87</v>
      </c>
      <c r="L341" s="570">
        <v>1.1307100048230911</v>
      </c>
      <c r="M341" s="570">
        <v>6005.4891666666663</v>
      </c>
      <c r="N341" s="570">
        <v>2</v>
      </c>
      <c r="O341" s="570">
        <v>12515.58</v>
      </c>
      <c r="P341" s="583">
        <v>0.1963688431453583</v>
      </c>
      <c r="Q341" s="571">
        <v>6257.79</v>
      </c>
    </row>
    <row r="342" spans="1:17" ht="14.4" customHeight="1" x14ac:dyDescent="0.3">
      <c r="A342" s="566" t="s">
        <v>522</v>
      </c>
      <c r="B342" s="567" t="s">
        <v>4771</v>
      </c>
      <c r="C342" s="567" t="s">
        <v>4363</v>
      </c>
      <c r="D342" s="567" t="s">
        <v>4788</v>
      </c>
      <c r="E342" s="567" t="s">
        <v>4789</v>
      </c>
      <c r="F342" s="570">
        <v>30</v>
      </c>
      <c r="G342" s="570">
        <v>7934.7</v>
      </c>
      <c r="H342" s="570">
        <v>1</v>
      </c>
      <c r="I342" s="570">
        <v>264.49</v>
      </c>
      <c r="J342" s="570">
        <v>14</v>
      </c>
      <c r="K342" s="570">
        <v>860.33999999999992</v>
      </c>
      <c r="L342" s="570">
        <v>0.10842753979356497</v>
      </c>
      <c r="M342" s="570">
        <v>61.452857142857134</v>
      </c>
      <c r="N342" s="570">
        <v>1</v>
      </c>
      <c r="O342" s="570">
        <v>62.71</v>
      </c>
      <c r="P342" s="583">
        <v>7.9032603627106259E-3</v>
      </c>
      <c r="Q342" s="571">
        <v>62.71</v>
      </c>
    </row>
    <row r="343" spans="1:17" ht="14.4" customHeight="1" x14ac:dyDescent="0.3">
      <c r="A343" s="566" t="s">
        <v>522</v>
      </c>
      <c r="B343" s="567" t="s">
        <v>4771</v>
      </c>
      <c r="C343" s="567" t="s">
        <v>4363</v>
      </c>
      <c r="D343" s="567" t="s">
        <v>4790</v>
      </c>
      <c r="E343" s="567" t="s">
        <v>4791</v>
      </c>
      <c r="F343" s="570"/>
      <c r="G343" s="570"/>
      <c r="H343" s="570"/>
      <c r="I343" s="570"/>
      <c r="J343" s="570">
        <v>20</v>
      </c>
      <c r="K343" s="570">
        <v>1613.6</v>
      </c>
      <c r="L343" s="570"/>
      <c r="M343" s="570">
        <v>80.679999999999993</v>
      </c>
      <c r="N343" s="570">
        <v>96</v>
      </c>
      <c r="O343" s="570">
        <v>12114.84</v>
      </c>
      <c r="P343" s="583"/>
      <c r="Q343" s="571">
        <v>126.19625000000001</v>
      </c>
    </row>
    <row r="344" spans="1:17" ht="14.4" customHeight="1" x14ac:dyDescent="0.3">
      <c r="A344" s="566" t="s">
        <v>522</v>
      </c>
      <c r="B344" s="567" t="s">
        <v>4771</v>
      </c>
      <c r="C344" s="567" t="s">
        <v>4363</v>
      </c>
      <c r="D344" s="567" t="s">
        <v>4408</v>
      </c>
      <c r="E344" s="567" t="s">
        <v>4409</v>
      </c>
      <c r="F344" s="570">
        <v>20</v>
      </c>
      <c r="G344" s="570">
        <v>2026.8</v>
      </c>
      <c r="H344" s="570">
        <v>1</v>
      </c>
      <c r="I344" s="570">
        <v>101.34</v>
      </c>
      <c r="J344" s="570">
        <v>40</v>
      </c>
      <c r="K344" s="570">
        <v>1638</v>
      </c>
      <c r="L344" s="570">
        <v>0.808170515097691</v>
      </c>
      <c r="M344" s="570">
        <v>40.950000000000003</v>
      </c>
      <c r="N344" s="570">
        <v>2</v>
      </c>
      <c r="O344" s="570">
        <v>81.900000000000006</v>
      </c>
      <c r="P344" s="583">
        <v>4.0408525754884551E-2</v>
      </c>
      <c r="Q344" s="571">
        <v>40.950000000000003</v>
      </c>
    </row>
    <row r="345" spans="1:17" ht="14.4" customHeight="1" x14ac:dyDescent="0.3">
      <c r="A345" s="566" t="s">
        <v>522</v>
      </c>
      <c r="B345" s="567" t="s">
        <v>4771</v>
      </c>
      <c r="C345" s="567" t="s">
        <v>4363</v>
      </c>
      <c r="D345" s="567" t="s">
        <v>4412</v>
      </c>
      <c r="E345" s="567" t="s">
        <v>4413</v>
      </c>
      <c r="F345" s="570">
        <v>18.5</v>
      </c>
      <c r="G345" s="570">
        <v>163669.95000000001</v>
      </c>
      <c r="H345" s="570">
        <v>1</v>
      </c>
      <c r="I345" s="570">
        <v>8847.0243243243258</v>
      </c>
      <c r="J345" s="570">
        <v>1.8</v>
      </c>
      <c r="K345" s="570">
        <v>11127.960000000001</v>
      </c>
      <c r="L345" s="570">
        <v>6.799024500221329E-2</v>
      </c>
      <c r="M345" s="570">
        <v>6182.2000000000007</v>
      </c>
      <c r="N345" s="570">
        <v>10.7</v>
      </c>
      <c r="O345" s="570">
        <v>42007.24</v>
      </c>
      <c r="P345" s="583">
        <v>0.25665823200899124</v>
      </c>
      <c r="Q345" s="571">
        <v>3925.9102803738319</v>
      </c>
    </row>
    <row r="346" spans="1:17" ht="14.4" customHeight="1" x14ac:dyDescent="0.3">
      <c r="A346" s="566" t="s">
        <v>522</v>
      </c>
      <c r="B346" s="567" t="s">
        <v>4771</v>
      </c>
      <c r="C346" s="567" t="s">
        <v>4363</v>
      </c>
      <c r="D346" s="567" t="s">
        <v>4414</v>
      </c>
      <c r="E346" s="567" t="s">
        <v>4415</v>
      </c>
      <c r="F346" s="570">
        <v>5.7</v>
      </c>
      <c r="G346" s="570">
        <v>24183.62</v>
      </c>
      <c r="H346" s="570">
        <v>1</v>
      </c>
      <c r="I346" s="570">
        <v>4242.7403508771931</v>
      </c>
      <c r="J346" s="570"/>
      <c r="K346" s="570"/>
      <c r="L346" s="570"/>
      <c r="M346" s="570"/>
      <c r="N346" s="570"/>
      <c r="O346" s="570"/>
      <c r="P346" s="583"/>
      <c r="Q346" s="571"/>
    </row>
    <row r="347" spans="1:17" ht="14.4" customHeight="1" x14ac:dyDescent="0.3">
      <c r="A347" s="566" t="s">
        <v>522</v>
      </c>
      <c r="B347" s="567" t="s">
        <v>4771</v>
      </c>
      <c r="C347" s="567" t="s">
        <v>4363</v>
      </c>
      <c r="D347" s="567" t="s">
        <v>4416</v>
      </c>
      <c r="E347" s="567" t="s">
        <v>4417</v>
      </c>
      <c r="F347" s="570"/>
      <c r="G347" s="570"/>
      <c r="H347" s="570"/>
      <c r="I347" s="570"/>
      <c r="J347" s="570"/>
      <c r="K347" s="570"/>
      <c r="L347" s="570"/>
      <c r="M347" s="570"/>
      <c r="N347" s="570">
        <v>16</v>
      </c>
      <c r="O347" s="570">
        <v>4328.6400000000003</v>
      </c>
      <c r="P347" s="583"/>
      <c r="Q347" s="571">
        <v>270.54000000000002</v>
      </c>
    </row>
    <row r="348" spans="1:17" ht="14.4" customHeight="1" x14ac:dyDescent="0.3">
      <c r="A348" s="566" t="s">
        <v>522</v>
      </c>
      <c r="B348" s="567" t="s">
        <v>4771</v>
      </c>
      <c r="C348" s="567" t="s">
        <v>4363</v>
      </c>
      <c r="D348" s="567" t="s">
        <v>4418</v>
      </c>
      <c r="E348" s="567" t="s">
        <v>4419</v>
      </c>
      <c r="F348" s="570">
        <v>14</v>
      </c>
      <c r="G348" s="570">
        <v>9885.4</v>
      </c>
      <c r="H348" s="570">
        <v>1</v>
      </c>
      <c r="I348" s="570">
        <v>706.1</v>
      </c>
      <c r="J348" s="570"/>
      <c r="K348" s="570"/>
      <c r="L348" s="570"/>
      <c r="M348" s="570"/>
      <c r="N348" s="570"/>
      <c r="O348" s="570"/>
      <c r="P348" s="583"/>
      <c r="Q348" s="571"/>
    </row>
    <row r="349" spans="1:17" ht="14.4" customHeight="1" x14ac:dyDescent="0.3">
      <c r="A349" s="566" t="s">
        <v>522</v>
      </c>
      <c r="B349" s="567" t="s">
        <v>4771</v>
      </c>
      <c r="C349" s="567" t="s">
        <v>4363</v>
      </c>
      <c r="D349" s="567" t="s">
        <v>4792</v>
      </c>
      <c r="E349" s="567" t="s">
        <v>4793</v>
      </c>
      <c r="F349" s="570">
        <v>16</v>
      </c>
      <c r="G349" s="570">
        <v>5065.6000000000004</v>
      </c>
      <c r="H349" s="570">
        <v>1</v>
      </c>
      <c r="I349" s="570">
        <v>316.60000000000002</v>
      </c>
      <c r="J349" s="570"/>
      <c r="K349" s="570"/>
      <c r="L349" s="570"/>
      <c r="M349" s="570"/>
      <c r="N349" s="570"/>
      <c r="O349" s="570"/>
      <c r="P349" s="583"/>
      <c r="Q349" s="571"/>
    </row>
    <row r="350" spans="1:17" ht="14.4" customHeight="1" x14ac:dyDescent="0.3">
      <c r="A350" s="566" t="s">
        <v>522</v>
      </c>
      <c r="B350" s="567" t="s">
        <v>4771</v>
      </c>
      <c r="C350" s="567" t="s">
        <v>4363</v>
      </c>
      <c r="D350" s="567" t="s">
        <v>4420</v>
      </c>
      <c r="E350" s="567" t="s">
        <v>4421</v>
      </c>
      <c r="F350" s="570">
        <v>26</v>
      </c>
      <c r="G350" s="570">
        <v>15754.08</v>
      </c>
      <c r="H350" s="570">
        <v>1</v>
      </c>
      <c r="I350" s="570">
        <v>605.92615384615385</v>
      </c>
      <c r="J350" s="570"/>
      <c r="K350" s="570"/>
      <c r="L350" s="570"/>
      <c r="M350" s="570"/>
      <c r="N350" s="570">
        <v>86.5</v>
      </c>
      <c r="O350" s="570">
        <v>19822.34</v>
      </c>
      <c r="P350" s="583">
        <v>1.2582353269756152</v>
      </c>
      <c r="Q350" s="571">
        <v>229.16</v>
      </c>
    </row>
    <row r="351" spans="1:17" ht="14.4" customHeight="1" x14ac:dyDescent="0.3">
      <c r="A351" s="566" t="s">
        <v>522</v>
      </c>
      <c r="B351" s="567" t="s">
        <v>4771</v>
      </c>
      <c r="C351" s="567" t="s">
        <v>4363</v>
      </c>
      <c r="D351" s="567" t="s">
        <v>4424</v>
      </c>
      <c r="E351" s="567" t="s">
        <v>4425</v>
      </c>
      <c r="F351" s="570">
        <v>1</v>
      </c>
      <c r="G351" s="570">
        <v>4453.91</v>
      </c>
      <c r="H351" s="570">
        <v>1</v>
      </c>
      <c r="I351" s="570">
        <v>4453.91</v>
      </c>
      <c r="J351" s="570">
        <v>2</v>
      </c>
      <c r="K351" s="570">
        <v>7010.2</v>
      </c>
      <c r="L351" s="570">
        <v>1.5739428951191201</v>
      </c>
      <c r="M351" s="570">
        <v>3505.1</v>
      </c>
      <c r="N351" s="570"/>
      <c r="O351" s="570"/>
      <c r="P351" s="583"/>
      <c r="Q351" s="571"/>
    </row>
    <row r="352" spans="1:17" ht="14.4" customHeight="1" x14ac:dyDescent="0.3">
      <c r="A352" s="566" t="s">
        <v>522</v>
      </c>
      <c r="B352" s="567" t="s">
        <v>4771</v>
      </c>
      <c r="C352" s="567" t="s">
        <v>4363</v>
      </c>
      <c r="D352" s="567" t="s">
        <v>4794</v>
      </c>
      <c r="E352" s="567" t="s">
        <v>4795</v>
      </c>
      <c r="F352" s="570">
        <v>0.48</v>
      </c>
      <c r="G352" s="570">
        <v>421.68</v>
      </c>
      <c r="H352" s="570">
        <v>1</v>
      </c>
      <c r="I352" s="570">
        <v>878.5</v>
      </c>
      <c r="J352" s="570"/>
      <c r="K352" s="570"/>
      <c r="L352" s="570"/>
      <c r="M352" s="570"/>
      <c r="N352" s="570"/>
      <c r="O352" s="570"/>
      <c r="P352" s="583"/>
      <c r="Q352" s="571"/>
    </row>
    <row r="353" spans="1:17" ht="14.4" customHeight="1" x14ac:dyDescent="0.3">
      <c r="A353" s="566" t="s">
        <v>522</v>
      </c>
      <c r="B353" s="567" t="s">
        <v>4771</v>
      </c>
      <c r="C353" s="567" t="s">
        <v>4363</v>
      </c>
      <c r="D353" s="567" t="s">
        <v>4796</v>
      </c>
      <c r="E353" s="567" t="s">
        <v>4797</v>
      </c>
      <c r="F353" s="570"/>
      <c r="G353" s="570"/>
      <c r="H353" s="570"/>
      <c r="I353" s="570"/>
      <c r="J353" s="570">
        <v>1.9000000000000001</v>
      </c>
      <c r="K353" s="570">
        <v>936.85</v>
      </c>
      <c r="L353" s="570"/>
      <c r="M353" s="570">
        <v>493.07894736842104</v>
      </c>
      <c r="N353" s="570"/>
      <c r="O353" s="570"/>
      <c r="P353" s="583"/>
      <c r="Q353" s="571"/>
    </row>
    <row r="354" spans="1:17" ht="14.4" customHeight="1" x14ac:dyDescent="0.3">
      <c r="A354" s="566" t="s">
        <v>522</v>
      </c>
      <c r="B354" s="567" t="s">
        <v>4771</v>
      </c>
      <c r="C354" s="567" t="s">
        <v>4363</v>
      </c>
      <c r="D354" s="567" t="s">
        <v>4427</v>
      </c>
      <c r="E354" s="567" t="s">
        <v>4428</v>
      </c>
      <c r="F354" s="570"/>
      <c r="G354" s="570"/>
      <c r="H354" s="570"/>
      <c r="I354" s="570"/>
      <c r="J354" s="570">
        <v>4</v>
      </c>
      <c r="K354" s="570">
        <v>293.56</v>
      </c>
      <c r="L354" s="570"/>
      <c r="M354" s="570">
        <v>73.39</v>
      </c>
      <c r="N354" s="570">
        <v>10</v>
      </c>
      <c r="O354" s="570">
        <v>740.4</v>
      </c>
      <c r="P354" s="583"/>
      <c r="Q354" s="571">
        <v>74.039999999999992</v>
      </c>
    </row>
    <row r="355" spans="1:17" ht="14.4" customHeight="1" x14ac:dyDescent="0.3">
      <c r="A355" s="566" t="s">
        <v>522</v>
      </c>
      <c r="B355" s="567" t="s">
        <v>4771</v>
      </c>
      <c r="C355" s="567" t="s">
        <v>4363</v>
      </c>
      <c r="D355" s="567" t="s">
        <v>4798</v>
      </c>
      <c r="E355" s="567" t="s">
        <v>4799</v>
      </c>
      <c r="F355" s="570"/>
      <c r="G355" s="570"/>
      <c r="H355" s="570"/>
      <c r="I355" s="570"/>
      <c r="J355" s="570">
        <v>1.2</v>
      </c>
      <c r="K355" s="570">
        <v>91.81</v>
      </c>
      <c r="L355" s="570"/>
      <c r="M355" s="570">
        <v>76.50833333333334</v>
      </c>
      <c r="N355" s="570"/>
      <c r="O355" s="570"/>
      <c r="P355" s="583"/>
      <c r="Q355" s="571"/>
    </row>
    <row r="356" spans="1:17" ht="14.4" customHeight="1" x14ac:dyDescent="0.3">
      <c r="A356" s="566" t="s">
        <v>522</v>
      </c>
      <c r="B356" s="567" t="s">
        <v>4771</v>
      </c>
      <c r="C356" s="567" t="s">
        <v>4363</v>
      </c>
      <c r="D356" s="567" t="s">
        <v>4429</v>
      </c>
      <c r="E356" s="567" t="s">
        <v>4430</v>
      </c>
      <c r="F356" s="570">
        <v>9.5</v>
      </c>
      <c r="G356" s="570">
        <v>801.18999999999994</v>
      </c>
      <c r="H356" s="570">
        <v>1</v>
      </c>
      <c r="I356" s="570">
        <v>84.335789473684201</v>
      </c>
      <c r="J356" s="570">
        <v>9.2999999999999989</v>
      </c>
      <c r="K356" s="570">
        <v>825.66</v>
      </c>
      <c r="L356" s="570">
        <v>1.0305420686728493</v>
      </c>
      <c r="M356" s="570">
        <v>88.780645161290323</v>
      </c>
      <c r="N356" s="570">
        <v>10.8</v>
      </c>
      <c r="O356" s="570">
        <v>1042.04</v>
      </c>
      <c r="P356" s="583">
        <v>1.3006153346896492</v>
      </c>
      <c r="Q356" s="571">
        <v>96.485185185185173</v>
      </c>
    </row>
    <row r="357" spans="1:17" ht="14.4" customHeight="1" x14ac:dyDescent="0.3">
      <c r="A357" s="566" t="s">
        <v>522</v>
      </c>
      <c r="B357" s="567" t="s">
        <v>4771</v>
      </c>
      <c r="C357" s="567" t="s">
        <v>4363</v>
      </c>
      <c r="D357" s="567" t="s">
        <v>4800</v>
      </c>
      <c r="E357" s="567" t="s">
        <v>4801</v>
      </c>
      <c r="F357" s="570"/>
      <c r="G357" s="570"/>
      <c r="H357" s="570"/>
      <c r="I357" s="570"/>
      <c r="J357" s="570"/>
      <c r="K357" s="570"/>
      <c r="L357" s="570"/>
      <c r="M357" s="570"/>
      <c r="N357" s="570">
        <v>2</v>
      </c>
      <c r="O357" s="570">
        <v>128</v>
      </c>
      <c r="P357" s="583"/>
      <c r="Q357" s="571">
        <v>64</v>
      </c>
    </row>
    <row r="358" spans="1:17" ht="14.4" customHeight="1" x14ac:dyDescent="0.3">
      <c r="A358" s="566" t="s">
        <v>522</v>
      </c>
      <c r="B358" s="567" t="s">
        <v>4771</v>
      </c>
      <c r="C358" s="567" t="s">
        <v>4363</v>
      </c>
      <c r="D358" s="567" t="s">
        <v>4431</v>
      </c>
      <c r="E358" s="567" t="s">
        <v>4386</v>
      </c>
      <c r="F358" s="570">
        <v>85</v>
      </c>
      <c r="G358" s="570">
        <v>41845.760000000002</v>
      </c>
      <c r="H358" s="570">
        <v>1</v>
      </c>
      <c r="I358" s="570">
        <v>492.30305882352945</v>
      </c>
      <c r="J358" s="570"/>
      <c r="K358" s="570"/>
      <c r="L358" s="570"/>
      <c r="M358" s="570"/>
      <c r="N358" s="570"/>
      <c r="O358" s="570"/>
      <c r="P358" s="583"/>
      <c r="Q358" s="571"/>
    </row>
    <row r="359" spans="1:17" ht="14.4" customHeight="1" x14ac:dyDescent="0.3">
      <c r="A359" s="566" t="s">
        <v>522</v>
      </c>
      <c r="B359" s="567" t="s">
        <v>4771</v>
      </c>
      <c r="C359" s="567" t="s">
        <v>4363</v>
      </c>
      <c r="D359" s="567" t="s">
        <v>4432</v>
      </c>
      <c r="E359" s="567" t="s">
        <v>4371</v>
      </c>
      <c r="F359" s="570"/>
      <c r="G359" s="570"/>
      <c r="H359" s="570"/>
      <c r="I359" s="570"/>
      <c r="J359" s="570">
        <v>1.6600000000000001</v>
      </c>
      <c r="K359" s="570">
        <v>1041.68</v>
      </c>
      <c r="L359" s="570"/>
      <c r="M359" s="570">
        <v>627.51807228915663</v>
      </c>
      <c r="N359" s="570"/>
      <c r="O359" s="570"/>
      <c r="P359" s="583"/>
      <c r="Q359" s="571"/>
    </row>
    <row r="360" spans="1:17" ht="14.4" customHeight="1" x14ac:dyDescent="0.3">
      <c r="A360" s="566" t="s">
        <v>522</v>
      </c>
      <c r="B360" s="567" t="s">
        <v>4771</v>
      </c>
      <c r="C360" s="567" t="s">
        <v>4363</v>
      </c>
      <c r="D360" s="567" t="s">
        <v>4433</v>
      </c>
      <c r="E360" s="567" t="s">
        <v>4434</v>
      </c>
      <c r="F360" s="570">
        <v>229</v>
      </c>
      <c r="G360" s="570">
        <v>381627.19000000006</v>
      </c>
      <c r="H360" s="570">
        <v>1</v>
      </c>
      <c r="I360" s="570">
        <v>1666.4942794759827</v>
      </c>
      <c r="J360" s="570">
        <v>124</v>
      </c>
      <c r="K360" s="570">
        <v>176935.75</v>
      </c>
      <c r="L360" s="570">
        <v>0.46363507275254673</v>
      </c>
      <c r="M360" s="570">
        <v>1426.9012096774193</v>
      </c>
      <c r="N360" s="570">
        <v>125</v>
      </c>
      <c r="O360" s="570">
        <v>168235</v>
      </c>
      <c r="P360" s="583">
        <v>0.44083598969979043</v>
      </c>
      <c r="Q360" s="571">
        <v>1345.88</v>
      </c>
    </row>
    <row r="361" spans="1:17" ht="14.4" customHeight="1" x14ac:dyDescent="0.3">
      <c r="A361" s="566" t="s">
        <v>522</v>
      </c>
      <c r="B361" s="567" t="s">
        <v>4771</v>
      </c>
      <c r="C361" s="567" t="s">
        <v>4363</v>
      </c>
      <c r="D361" s="567" t="s">
        <v>4802</v>
      </c>
      <c r="E361" s="567" t="s">
        <v>4803</v>
      </c>
      <c r="F361" s="570"/>
      <c r="G361" s="570"/>
      <c r="H361" s="570"/>
      <c r="I361" s="570"/>
      <c r="J361" s="570">
        <v>0.25</v>
      </c>
      <c r="K361" s="570">
        <v>4021.47</v>
      </c>
      <c r="L361" s="570"/>
      <c r="M361" s="570">
        <v>16085.88</v>
      </c>
      <c r="N361" s="570"/>
      <c r="O361" s="570"/>
      <c r="P361" s="583"/>
      <c r="Q361" s="571"/>
    </row>
    <row r="362" spans="1:17" ht="14.4" customHeight="1" x14ac:dyDescent="0.3">
      <c r="A362" s="566" t="s">
        <v>522</v>
      </c>
      <c r="B362" s="567" t="s">
        <v>4771</v>
      </c>
      <c r="C362" s="567" t="s">
        <v>4363</v>
      </c>
      <c r="D362" s="567" t="s">
        <v>4435</v>
      </c>
      <c r="E362" s="567" t="s">
        <v>4436</v>
      </c>
      <c r="F362" s="570">
        <v>8.6</v>
      </c>
      <c r="G362" s="570">
        <v>12273.24</v>
      </c>
      <c r="H362" s="570">
        <v>1</v>
      </c>
      <c r="I362" s="570">
        <v>1427.1209302325581</v>
      </c>
      <c r="J362" s="570">
        <v>1</v>
      </c>
      <c r="K362" s="570">
        <v>1149.96</v>
      </c>
      <c r="L362" s="570">
        <v>9.3696530011635068E-2</v>
      </c>
      <c r="M362" s="570">
        <v>1149.96</v>
      </c>
      <c r="N362" s="570"/>
      <c r="O362" s="570"/>
      <c r="P362" s="583"/>
      <c r="Q362" s="571"/>
    </row>
    <row r="363" spans="1:17" ht="14.4" customHeight="1" x14ac:dyDescent="0.3">
      <c r="A363" s="566" t="s">
        <v>522</v>
      </c>
      <c r="B363" s="567" t="s">
        <v>4771</v>
      </c>
      <c r="C363" s="567" t="s">
        <v>4363</v>
      </c>
      <c r="D363" s="567" t="s">
        <v>4437</v>
      </c>
      <c r="E363" s="567" t="s">
        <v>4438</v>
      </c>
      <c r="F363" s="570">
        <v>7.6000000000000005</v>
      </c>
      <c r="G363" s="570">
        <v>6087.869999999999</v>
      </c>
      <c r="H363" s="570">
        <v>1</v>
      </c>
      <c r="I363" s="570">
        <v>801.0355263157893</v>
      </c>
      <c r="J363" s="570"/>
      <c r="K363" s="570"/>
      <c r="L363" s="570"/>
      <c r="M363" s="570"/>
      <c r="N363" s="570"/>
      <c r="O363" s="570"/>
      <c r="P363" s="583"/>
      <c r="Q363" s="571"/>
    </row>
    <row r="364" spans="1:17" ht="14.4" customHeight="1" x14ac:dyDescent="0.3">
      <c r="A364" s="566" t="s">
        <v>522</v>
      </c>
      <c r="B364" s="567" t="s">
        <v>4771</v>
      </c>
      <c r="C364" s="567" t="s">
        <v>4363</v>
      </c>
      <c r="D364" s="567" t="s">
        <v>4439</v>
      </c>
      <c r="E364" s="567" t="s">
        <v>4440</v>
      </c>
      <c r="F364" s="570"/>
      <c r="G364" s="570"/>
      <c r="H364" s="570"/>
      <c r="I364" s="570"/>
      <c r="J364" s="570"/>
      <c r="K364" s="570"/>
      <c r="L364" s="570"/>
      <c r="M364" s="570"/>
      <c r="N364" s="570">
        <v>5.5</v>
      </c>
      <c r="O364" s="570">
        <v>11872.41</v>
      </c>
      <c r="P364" s="583"/>
      <c r="Q364" s="571">
        <v>2158.62</v>
      </c>
    </row>
    <row r="365" spans="1:17" ht="14.4" customHeight="1" x14ac:dyDescent="0.3">
      <c r="A365" s="566" t="s">
        <v>522</v>
      </c>
      <c r="B365" s="567" t="s">
        <v>4771</v>
      </c>
      <c r="C365" s="567" t="s">
        <v>4363</v>
      </c>
      <c r="D365" s="567" t="s">
        <v>4804</v>
      </c>
      <c r="E365" s="567" t="s">
        <v>4805</v>
      </c>
      <c r="F365" s="570"/>
      <c r="G365" s="570"/>
      <c r="H365" s="570"/>
      <c r="I365" s="570"/>
      <c r="J365" s="570"/>
      <c r="K365" s="570"/>
      <c r="L365" s="570"/>
      <c r="M365" s="570"/>
      <c r="N365" s="570">
        <v>0.5</v>
      </c>
      <c r="O365" s="570">
        <v>313.55</v>
      </c>
      <c r="P365" s="583"/>
      <c r="Q365" s="571">
        <v>627.1</v>
      </c>
    </row>
    <row r="366" spans="1:17" ht="14.4" customHeight="1" x14ac:dyDescent="0.3">
      <c r="A366" s="566" t="s">
        <v>522</v>
      </c>
      <c r="B366" s="567" t="s">
        <v>4771</v>
      </c>
      <c r="C366" s="567" t="s">
        <v>4363</v>
      </c>
      <c r="D366" s="567" t="s">
        <v>4806</v>
      </c>
      <c r="E366" s="567" t="s">
        <v>4442</v>
      </c>
      <c r="F366" s="570">
        <v>1</v>
      </c>
      <c r="G366" s="570">
        <v>3789.35</v>
      </c>
      <c r="H366" s="570">
        <v>1</v>
      </c>
      <c r="I366" s="570">
        <v>3789.35</v>
      </c>
      <c r="J366" s="570"/>
      <c r="K366" s="570"/>
      <c r="L366" s="570"/>
      <c r="M366" s="570"/>
      <c r="N366" s="570"/>
      <c r="O366" s="570"/>
      <c r="P366" s="583"/>
      <c r="Q366" s="571"/>
    </row>
    <row r="367" spans="1:17" ht="14.4" customHeight="1" x14ac:dyDescent="0.3">
      <c r="A367" s="566" t="s">
        <v>522</v>
      </c>
      <c r="B367" s="567" t="s">
        <v>4771</v>
      </c>
      <c r="C367" s="567" t="s">
        <v>4363</v>
      </c>
      <c r="D367" s="567" t="s">
        <v>4807</v>
      </c>
      <c r="E367" s="567" t="s">
        <v>4391</v>
      </c>
      <c r="F367" s="570"/>
      <c r="G367" s="570"/>
      <c r="H367" s="570"/>
      <c r="I367" s="570"/>
      <c r="J367" s="570"/>
      <c r="K367" s="570"/>
      <c r="L367" s="570"/>
      <c r="M367" s="570"/>
      <c r="N367" s="570">
        <v>38</v>
      </c>
      <c r="O367" s="570">
        <v>10422.26</v>
      </c>
      <c r="P367" s="583"/>
      <c r="Q367" s="571">
        <v>274.27</v>
      </c>
    </row>
    <row r="368" spans="1:17" ht="14.4" customHeight="1" x14ac:dyDescent="0.3">
      <c r="A368" s="566" t="s">
        <v>522</v>
      </c>
      <c r="B368" s="567" t="s">
        <v>4771</v>
      </c>
      <c r="C368" s="567" t="s">
        <v>4363</v>
      </c>
      <c r="D368" s="567" t="s">
        <v>4808</v>
      </c>
      <c r="E368" s="567" t="s">
        <v>4378</v>
      </c>
      <c r="F368" s="570"/>
      <c r="G368" s="570"/>
      <c r="H368" s="570"/>
      <c r="I368" s="570"/>
      <c r="J368" s="570"/>
      <c r="K368" s="570"/>
      <c r="L368" s="570"/>
      <c r="M368" s="570"/>
      <c r="N368" s="570">
        <v>3.9</v>
      </c>
      <c r="O368" s="570">
        <v>8418.6299999999992</v>
      </c>
      <c r="P368" s="583"/>
      <c r="Q368" s="571">
        <v>2158.623076923077</v>
      </c>
    </row>
    <row r="369" spans="1:17" ht="14.4" customHeight="1" x14ac:dyDescent="0.3">
      <c r="A369" s="566" t="s">
        <v>522</v>
      </c>
      <c r="B369" s="567" t="s">
        <v>4771</v>
      </c>
      <c r="C369" s="567" t="s">
        <v>4363</v>
      </c>
      <c r="D369" s="567" t="s">
        <v>4809</v>
      </c>
      <c r="E369" s="567" t="s">
        <v>4810</v>
      </c>
      <c r="F369" s="570"/>
      <c r="G369" s="570"/>
      <c r="H369" s="570"/>
      <c r="I369" s="570"/>
      <c r="J369" s="570">
        <v>2</v>
      </c>
      <c r="K369" s="570">
        <v>458.32</v>
      </c>
      <c r="L369" s="570"/>
      <c r="M369" s="570">
        <v>229.16</v>
      </c>
      <c r="N369" s="570"/>
      <c r="O369" s="570"/>
      <c r="P369" s="583"/>
      <c r="Q369" s="571"/>
    </row>
    <row r="370" spans="1:17" ht="14.4" customHeight="1" x14ac:dyDescent="0.3">
      <c r="A370" s="566" t="s">
        <v>522</v>
      </c>
      <c r="B370" s="567" t="s">
        <v>4771</v>
      </c>
      <c r="C370" s="567" t="s">
        <v>4363</v>
      </c>
      <c r="D370" s="567" t="s">
        <v>4811</v>
      </c>
      <c r="E370" s="567" t="s">
        <v>4438</v>
      </c>
      <c r="F370" s="570"/>
      <c r="G370" s="570"/>
      <c r="H370" s="570"/>
      <c r="I370" s="570"/>
      <c r="J370" s="570"/>
      <c r="K370" s="570"/>
      <c r="L370" s="570"/>
      <c r="M370" s="570"/>
      <c r="N370" s="570">
        <v>0.4</v>
      </c>
      <c r="O370" s="570">
        <v>229.99</v>
      </c>
      <c r="P370" s="583"/>
      <c r="Q370" s="571">
        <v>574.97500000000002</v>
      </c>
    </row>
    <row r="371" spans="1:17" ht="14.4" customHeight="1" x14ac:dyDescent="0.3">
      <c r="A371" s="566" t="s">
        <v>522</v>
      </c>
      <c r="B371" s="567" t="s">
        <v>4771</v>
      </c>
      <c r="C371" s="567" t="s">
        <v>4363</v>
      </c>
      <c r="D371" s="567" t="s">
        <v>4443</v>
      </c>
      <c r="E371" s="567" t="s">
        <v>4436</v>
      </c>
      <c r="F371" s="570">
        <v>4.2</v>
      </c>
      <c r="G371" s="570">
        <v>5601.12</v>
      </c>
      <c r="H371" s="570">
        <v>1</v>
      </c>
      <c r="I371" s="570">
        <v>1333.6</v>
      </c>
      <c r="J371" s="570"/>
      <c r="K371" s="570"/>
      <c r="L371" s="570"/>
      <c r="M371" s="570"/>
      <c r="N371" s="570">
        <v>2.5</v>
      </c>
      <c r="O371" s="570">
        <v>2874.91</v>
      </c>
      <c r="P371" s="583">
        <v>0.51327413088810803</v>
      </c>
      <c r="Q371" s="571">
        <v>1149.9639999999999</v>
      </c>
    </row>
    <row r="372" spans="1:17" ht="14.4" customHeight="1" x14ac:dyDescent="0.3">
      <c r="A372" s="566" t="s">
        <v>522</v>
      </c>
      <c r="B372" s="567" t="s">
        <v>4771</v>
      </c>
      <c r="C372" s="567" t="s">
        <v>4363</v>
      </c>
      <c r="D372" s="567" t="s">
        <v>4444</v>
      </c>
      <c r="E372" s="567" t="s">
        <v>4445</v>
      </c>
      <c r="F372" s="570"/>
      <c r="G372" s="570"/>
      <c r="H372" s="570"/>
      <c r="I372" s="570"/>
      <c r="J372" s="570"/>
      <c r="K372" s="570"/>
      <c r="L372" s="570"/>
      <c r="M372" s="570"/>
      <c r="N372" s="570">
        <v>2.7</v>
      </c>
      <c r="O372" s="570">
        <v>1693.17</v>
      </c>
      <c r="P372" s="583"/>
      <c r="Q372" s="571">
        <v>627.1</v>
      </c>
    </row>
    <row r="373" spans="1:17" ht="14.4" customHeight="1" x14ac:dyDescent="0.3">
      <c r="A373" s="566" t="s">
        <v>522</v>
      </c>
      <c r="B373" s="567" t="s">
        <v>4771</v>
      </c>
      <c r="C373" s="567" t="s">
        <v>4363</v>
      </c>
      <c r="D373" s="567" t="s">
        <v>4446</v>
      </c>
      <c r="E373" s="567" t="s">
        <v>4447</v>
      </c>
      <c r="F373" s="570"/>
      <c r="G373" s="570"/>
      <c r="H373" s="570"/>
      <c r="I373" s="570"/>
      <c r="J373" s="570"/>
      <c r="K373" s="570"/>
      <c r="L373" s="570"/>
      <c r="M373" s="570"/>
      <c r="N373" s="570">
        <v>1.2</v>
      </c>
      <c r="O373" s="570">
        <v>1025.53</v>
      </c>
      <c r="P373" s="583"/>
      <c r="Q373" s="571">
        <v>854.60833333333335</v>
      </c>
    </row>
    <row r="374" spans="1:17" ht="14.4" customHeight="1" x14ac:dyDescent="0.3">
      <c r="A374" s="566" t="s">
        <v>522</v>
      </c>
      <c r="B374" s="567" t="s">
        <v>4771</v>
      </c>
      <c r="C374" s="567" t="s">
        <v>4363</v>
      </c>
      <c r="D374" s="567" t="s">
        <v>4448</v>
      </c>
      <c r="E374" s="567" t="s">
        <v>4449</v>
      </c>
      <c r="F374" s="570"/>
      <c r="G374" s="570"/>
      <c r="H374" s="570"/>
      <c r="I374" s="570"/>
      <c r="J374" s="570">
        <v>2.42</v>
      </c>
      <c r="K374" s="570">
        <v>8779.86</v>
      </c>
      <c r="L374" s="570"/>
      <c r="M374" s="570">
        <v>3628.0413223140499</v>
      </c>
      <c r="N374" s="570">
        <v>5.45</v>
      </c>
      <c r="O374" s="570">
        <v>19772.829999999998</v>
      </c>
      <c r="P374" s="583"/>
      <c r="Q374" s="571">
        <v>3628.0422018348618</v>
      </c>
    </row>
    <row r="375" spans="1:17" ht="14.4" customHeight="1" x14ac:dyDescent="0.3">
      <c r="A375" s="566" t="s">
        <v>522</v>
      </c>
      <c r="B375" s="567" t="s">
        <v>4771</v>
      </c>
      <c r="C375" s="567" t="s">
        <v>4363</v>
      </c>
      <c r="D375" s="567" t="s">
        <v>4812</v>
      </c>
      <c r="E375" s="567" t="s">
        <v>4813</v>
      </c>
      <c r="F375" s="570"/>
      <c r="G375" s="570"/>
      <c r="H375" s="570"/>
      <c r="I375" s="570"/>
      <c r="J375" s="570"/>
      <c r="K375" s="570"/>
      <c r="L375" s="570"/>
      <c r="M375" s="570"/>
      <c r="N375" s="570">
        <v>6</v>
      </c>
      <c r="O375" s="570">
        <v>1374.96</v>
      </c>
      <c r="P375" s="583"/>
      <c r="Q375" s="571">
        <v>229.16</v>
      </c>
    </row>
    <row r="376" spans="1:17" ht="14.4" customHeight="1" x14ac:dyDescent="0.3">
      <c r="A376" s="566" t="s">
        <v>522</v>
      </c>
      <c r="B376" s="567" t="s">
        <v>4771</v>
      </c>
      <c r="C376" s="567" t="s">
        <v>4363</v>
      </c>
      <c r="D376" s="567" t="s">
        <v>4814</v>
      </c>
      <c r="E376" s="567" t="s">
        <v>4815</v>
      </c>
      <c r="F376" s="570">
        <v>9</v>
      </c>
      <c r="G376" s="570">
        <v>14295.96</v>
      </c>
      <c r="H376" s="570">
        <v>1</v>
      </c>
      <c r="I376" s="570">
        <v>1588.4399999999998</v>
      </c>
      <c r="J376" s="570"/>
      <c r="K376" s="570"/>
      <c r="L376" s="570"/>
      <c r="M376" s="570"/>
      <c r="N376" s="570"/>
      <c r="O376" s="570"/>
      <c r="P376" s="583"/>
      <c r="Q376" s="571"/>
    </row>
    <row r="377" spans="1:17" ht="14.4" customHeight="1" x14ac:dyDescent="0.3">
      <c r="A377" s="566" t="s">
        <v>522</v>
      </c>
      <c r="B377" s="567" t="s">
        <v>4771</v>
      </c>
      <c r="C377" s="567" t="s">
        <v>4450</v>
      </c>
      <c r="D377" s="567" t="s">
        <v>4816</v>
      </c>
      <c r="E377" s="567" t="s">
        <v>4817</v>
      </c>
      <c r="F377" s="570">
        <v>55</v>
      </c>
      <c r="G377" s="570">
        <v>98018.8</v>
      </c>
      <c r="H377" s="570">
        <v>1</v>
      </c>
      <c r="I377" s="570">
        <v>1782.16</v>
      </c>
      <c r="J377" s="570"/>
      <c r="K377" s="570"/>
      <c r="L377" s="570"/>
      <c r="M377" s="570"/>
      <c r="N377" s="570"/>
      <c r="O377" s="570"/>
      <c r="P377" s="583"/>
      <c r="Q377" s="571"/>
    </row>
    <row r="378" spans="1:17" ht="14.4" customHeight="1" x14ac:dyDescent="0.3">
      <c r="A378" s="566" t="s">
        <v>522</v>
      </c>
      <c r="B378" s="567" t="s">
        <v>4771</v>
      </c>
      <c r="C378" s="567" t="s">
        <v>4450</v>
      </c>
      <c r="D378" s="567" t="s">
        <v>4451</v>
      </c>
      <c r="E378" s="567" t="s">
        <v>4452</v>
      </c>
      <c r="F378" s="570">
        <v>605</v>
      </c>
      <c r="G378" s="570">
        <v>1560791.1</v>
      </c>
      <c r="H378" s="570">
        <v>1</v>
      </c>
      <c r="I378" s="570">
        <v>2579.8200000000002</v>
      </c>
      <c r="J378" s="570">
        <v>399</v>
      </c>
      <c r="K378" s="570">
        <v>1040172.18</v>
      </c>
      <c r="L378" s="570">
        <v>0.66643907695270688</v>
      </c>
      <c r="M378" s="570">
        <v>2606.9478195488723</v>
      </c>
      <c r="N378" s="570">
        <v>411</v>
      </c>
      <c r="O378" s="570">
        <v>1109104.2000000002</v>
      </c>
      <c r="P378" s="583">
        <v>0.71060387261306146</v>
      </c>
      <c r="Q378" s="571">
        <v>2698.5503649635043</v>
      </c>
    </row>
    <row r="379" spans="1:17" ht="14.4" customHeight="1" x14ac:dyDescent="0.3">
      <c r="A379" s="566" t="s">
        <v>522</v>
      </c>
      <c r="B379" s="567" t="s">
        <v>4771</v>
      </c>
      <c r="C379" s="567" t="s">
        <v>4450</v>
      </c>
      <c r="D379" s="567" t="s">
        <v>4818</v>
      </c>
      <c r="E379" s="567" t="s">
        <v>4819</v>
      </c>
      <c r="F379" s="570">
        <v>4</v>
      </c>
      <c r="G379" s="570">
        <v>7128.64</v>
      </c>
      <c r="H379" s="570">
        <v>1</v>
      </c>
      <c r="I379" s="570">
        <v>1782.16</v>
      </c>
      <c r="J379" s="570"/>
      <c r="K379" s="570"/>
      <c r="L379" s="570"/>
      <c r="M379" s="570"/>
      <c r="N379" s="570"/>
      <c r="O379" s="570"/>
      <c r="P379" s="583"/>
      <c r="Q379" s="571"/>
    </row>
    <row r="380" spans="1:17" ht="14.4" customHeight="1" x14ac:dyDescent="0.3">
      <c r="A380" s="566" t="s">
        <v>522</v>
      </c>
      <c r="B380" s="567" t="s">
        <v>4771</v>
      </c>
      <c r="C380" s="567" t="s">
        <v>4450</v>
      </c>
      <c r="D380" s="567" t="s">
        <v>4453</v>
      </c>
      <c r="E380" s="567" t="s">
        <v>4454</v>
      </c>
      <c r="F380" s="570"/>
      <c r="G380" s="570"/>
      <c r="H380" s="570"/>
      <c r="I380" s="570"/>
      <c r="J380" s="570">
        <v>1</v>
      </c>
      <c r="K380" s="570">
        <v>7804.21</v>
      </c>
      <c r="L380" s="570"/>
      <c r="M380" s="570">
        <v>7804.21</v>
      </c>
      <c r="N380" s="570"/>
      <c r="O380" s="570"/>
      <c r="P380" s="583"/>
      <c r="Q380" s="571"/>
    </row>
    <row r="381" spans="1:17" ht="14.4" customHeight="1" x14ac:dyDescent="0.3">
      <c r="A381" s="566" t="s">
        <v>522</v>
      </c>
      <c r="B381" s="567" t="s">
        <v>4771</v>
      </c>
      <c r="C381" s="567" t="s">
        <v>4450</v>
      </c>
      <c r="D381" s="567" t="s">
        <v>4820</v>
      </c>
      <c r="E381" s="567" t="s">
        <v>4821</v>
      </c>
      <c r="F381" s="570">
        <v>7</v>
      </c>
      <c r="G381" s="570">
        <v>54059.25</v>
      </c>
      <c r="H381" s="570">
        <v>1</v>
      </c>
      <c r="I381" s="570">
        <v>7722.75</v>
      </c>
      <c r="J381" s="570"/>
      <c r="K381" s="570"/>
      <c r="L381" s="570"/>
      <c r="M381" s="570"/>
      <c r="N381" s="570"/>
      <c r="O381" s="570"/>
      <c r="P381" s="583"/>
      <c r="Q381" s="571"/>
    </row>
    <row r="382" spans="1:17" ht="14.4" customHeight="1" x14ac:dyDescent="0.3">
      <c r="A382" s="566" t="s">
        <v>522</v>
      </c>
      <c r="B382" s="567" t="s">
        <v>4771</v>
      </c>
      <c r="C382" s="567" t="s">
        <v>4450</v>
      </c>
      <c r="D382" s="567" t="s">
        <v>4455</v>
      </c>
      <c r="E382" s="567" t="s">
        <v>4456</v>
      </c>
      <c r="F382" s="570">
        <v>26</v>
      </c>
      <c r="G382" s="570">
        <v>235014.26</v>
      </c>
      <c r="H382" s="570">
        <v>1</v>
      </c>
      <c r="I382" s="570">
        <v>9039.01</v>
      </c>
      <c r="J382" s="570">
        <v>9</v>
      </c>
      <c r="K382" s="570">
        <v>82870.090000000011</v>
      </c>
      <c r="L382" s="570">
        <v>0.35261728373418705</v>
      </c>
      <c r="M382" s="570">
        <v>9207.7877777777794</v>
      </c>
      <c r="N382" s="570">
        <v>15</v>
      </c>
      <c r="O382" s="570">
        <v>142710.96</v>
      </c>
      <c r="P382" s="583">
        <v>0.60724383277848748</v>
      </c>
      <c r="Q382" s="571">
        <v>9514.0640000000003</v>
      </c>
    </row>
    <row r="383" spans="1:17" ht="14.4" customHeight="1" x14ac:dyDescent="0.3">
      <c r="A383" s="566" t="s">
        <v>522</v>
      </c>
      <c r="B383" s="567" t="s">
        <v>4771</v>
      </c>
      <c r="C383" s="567" t="s">
        <v>4450</v>
      </c>
      <c r="D383" s="567" t="s">
        <v>4457</v>
      </c>
      <c r="E383" s="567" t="s">
        <v>4458</v>
      </c>
      <c r="F383" s="570">
        <v>407</v>
      </c>
      <c r="G383" s="570">
        <v>349906.04</v>
      </c>
      <c r="H383" s="570">
        <v>1</v>
      </c>
      <c r="I383" s="570">
        <v>859.71999999999991</v>
      </c>
      <c r="J383" s="570">
        <v>238</v>
      </c>
      <c r="K383" s="570">
        <v>208524.82</v>
      </c>
      <c r="L383" s="570">
        <v>0.59594518574186384</v>
      </c>
      <c r="M383" s="570">
        <v>876.15470588235291</v>
      </c>
      <c r="N383" s="570">
        <v>250</v>
      </c>
      <c r="O383" s="570">
        <v>227983.12</v>
      </c>
      <c r="P383" s="583">
        <v>0.65155525751999022</v>
      </c>
      <c r="Q383" s="571">
        <v>911.93247999999994</v>
      </c>
    </row>
    <row r="384" spans="1:17" ht="14.4" customHeight="1" x14ac:dyDescent="0.3">
      <c r="A384" s="566" t="s">
        <v>522</v>
      </c>
      <c r="B384" s="567" t="s">
        <v>4771</v>
      </c>
      <c r="C384" s="567" t="s">
        <v>4459</v>
      </c>
      <c r="D384" s="567" t="s">
        <v>4822</v>
      </c>
      <c r="E384" s="567" t="s">
        <v>4823</v>
      </c>
      <c r="F384" s="570">
        <v>9</v>
      </c>
      <c r="G384" s="570">
        <v>6879.5999999999985</v>
      </c>
      <c r="H384" s="570">
        <v>1</v>
      </c>
      <c r="I384" s="570">
        <v>764.39999999999986</v>
      </c>
      <c r="J384" s="570">
        <v>12</v>
      </c>
      <c r="K384" s="570">
        <v>9172.7999999999993</v>
      </c>
      <c r="L384" s="570">
        <v>1.3333333333333335</v>
      </c>
      <c r="M384" s="570">
        <v>764.4</v>
      </c>
      <c r="N384" s="570">
        <v>10</v>
      </c>
      <c r="O384" s="570">
        <v>7643.9999999999991</v>
      </c>
      <c r="P384" s="583">
        <v>1.1111111111111112</v>
      </c>
      <c r="Q384" s="571">
        <v>764.39999999999986</v>
      </c>
    </row>
    <row r="385" spans="1:17" ht="14.4" customHeight="1" x14ac:dyDescent="0.3">
      <c r="A385" s="566" t="s">
        <v>522</v>
      </c>
      <c r="B385" s="567" t="s">
        <v>4771</v>
      </c>
      <c r="C385" s="567" t="s">
        <v>4459</v>
      </c>
      <c r="D385" s="567" t="s">
        <v>4824</v>
      </c>
      <c r="E385" s="567" t="s">
        <v>4825</v>
      </c>
      <c r="F385" s="570">
        <v>1</v>
      </c>
      <c r="G385" s="570">
        <v>562.79999999999995</v>
      </c>
      <c r="H385" s="570">
        <v>1</v>
      </c>
      <c r="I385" s="570">
        <v>562.79999999999995</v>
      </c>
      <c r="J385" s="570"/>
      <c r="K385" s="570"/>
      <c r="L385" s="570"/>
      <c r="M385" s="570"/>
      <c r="N385" s="570"/>
      <c r="O385" s="570"/>
      <c r="P385" s="583"/>
      <c r="Q385" s="571"/>
    </row>
    <row r="386" spans="1:17" ht="14.4" customHeight="1" x14ac:dyDescent="0.3">
      <c r="A386" s="566" t="s">
        <v>522</v>
      </c>
      <c r="B386" s="567" t="s">
        <v>4771</v>
      </c>
      <c r="C386" s="567" t="s">
        <v>4459</v>
      </c>
      <c r="D386" s="567" t="s">
        <v>4472</v>
      </c>
      <c r="E386" s="567" t="s">
        <v>4473</v>
      </c>
      <c r="F386" s="570"/>
      <c r="G386" s="570"/>
      <c r="H386" s="570"/>
      <c r="I386" s="570"/>
      <c r="J386" s="570">
        <v>1</v>
      </c>
      <c r="K386" s="570">
        <v>45021.47</v>
      </c>
      <c r="L386" s="570"/>
      <c r="M386" s="570">
        <v>45021.47</v>
      </c>
      <c r="N386" s="570"/>
      <c r="O386" s="570"/>
      <c r="P386" s="583"/>
      <c r="Q386" s="571"/>
    </row>
    <row r="387" spans="1:17" ht="14.4" customHeight="1" x14ac:dyDescent="0.3">
      <c r="A387" s="566" t="s">
        <v>522</v>
      </c>
      <c r="B387" s="567" t="s">
        <v>4771</v>
      </c>
      <c r="C387" s="567" t="s">
        <v>4459</v>
      </c>
      <c r="D387" s="567" t="s">
        <v>4474</v>
      </c>
      <c r="E387" s="567" t="s">
        <v>4475</v>
      </c>
      <c r="F387" s="570">
        <v>422</v>
      </c>
      <c r="G387" s="570">
        <v>24898</v>
      </c>
      <c r="H387" s="570">
        <v>1</v>
      </c>
      <c r="I387" s="570">
        <v>59</v>
      </c>
      <c r="J387" s="570"/>
      <c r="K387" s="570"/>
      <c r="L387" s="570"/>
      <c r="M387" s="570"/>
      <c r="N387" s="570">
        <v>315</v>
      </c>
      <c r="O387" s="570">
        <v>25830</v>
      </c>
      <c r="P387" s="583">
        <v>1.0374327255201221</v>
      </c>
      <c r="Q387" s="571">
        <v>82</v>
      </c>
    </row>
    <row r="388" spans="1:17" ht="14.4" customHeight="1" x14ac:dyDescent="0.3">
      <c r="A388" s="566" t="s">
        <v>522</v>
      </c>
      <c r="B388" s="567" t="s">
        <v>4771</v>
      </c>
      <c r="C388" s="567" t="s">
        <v>4459</v>
      </c>
      <c r="D388" s="567" t="s">
        <v>4476</v>
      </c>
      <c r="E388" s="567" t="s">
        <v>4477</v>
      </c>
      <c r="F388" s="570">
        <v>1</v>
      </c>
      <c r="G388" s="570">
        <v>50239.7</v>
      </c>
      <c r="H388" s="570">
        <v>1</v>
      </c>
      <c r="I388" s="570">
        <v>50239.7</v>
      </c>
      <c r="J388" s="570"/>
      <c r="K388" s="570"/>
      <c r="L388" s="570"/>
      <c r="M388" s="570"/>
      <c r="N388" s="570"/>
      <c r="O388" s="570"/>
      <c r="P388" s="583"/>
      <c r="Q388" s="571"/>
    </row>
    <row r="389" spans="1:17" ht="14.4" customHeight="1" x14ac:dyDescent="0.3">
      <c r="A389" s="566" t="s">
        <v>522</v>
      </c>
      <c r="B389" s="567" t="s">
        <v>4771</v>
      </c>
      <c r="C389" s="567" t="s">
        <v>4459</v>
      </c>
      <c r="D389" s="567" t="s">
        <v>4826</v>
      </c>
      <c r="E389" s="567" t="s">
        <v>4827</v>
      </c>
      <c r="F389" s="570"/>
      <c r="G389" s="570"/>
      <c r="H389" s="570"/>
      <c r="I389" s="570"/>
      <c r="J389" s="570">
        <v>1</v>
      </c>
      <c r="K389" s="570">
        <v>47653</v>
      </c>
      <c r="L389" s="570"/>
      <c r="M389" s="570">
        <v>47653</v>
      </c>
      <c r="N389" s="570"/>
      <c r="O389" s="570"/>
      <c r="P389" s="583"/>
      <c r="Q389" s="571"/>
    </row>
    <row r="390" spans="1:17" ht="14.4" customHeight="1" x14ac:dyDescent="0.3">
      <c r="A390" s="566" t="s">
        <v>522</v>
      </c>
      <c r="B390" s="567" t="s">
        <v>4771</v>
      </c>
      <c r="C390" s="567" t="s">
        <v>4459</v>
      </c>
      <c r="D390" s="567" t="s">
        <v>4828</v>
      </c>
      <c r="E390" s="567" t="s">
        <v>4829</v>
      </c>
      <c r="F390" s="570"/>
      <c r="G390" s="570"/>
      <c r="H390" s="570"/>
      <c r="I390" s="570"/>
      <c r="J390" s="570">
        <v>1</v>
      </c>
      <c r="K390" s="570">
        <v>19401</v>
      </c>
      <c r="L390" s="570"/>
      <c r="M390" s="570">
        <v>19401</v>
      </c>
      <c r="N390" s="570"/>
      <c r="O390" s="570"/>
      <c r="P390" s="583"/>
      <c r="Q390" s="571"/>
    </row>
    <row r="391" spans="1:17" ht="14.4" customHeight="1" x14ac:dyDescent="0.3">
      <c r="A391" s="566" t="s">
        <v>522</v>
      </c>
      <c r="B391" s="567" t="s">
        <v>4771</v>
      </c>
      <c r="C391" s="567" t="s">
        <v>4459</v>
      </c>
      <c r="D391" s="567" t="s">
        <v>4830</v>
      </c>
      <c r="E391" s="567" t="s">
        <v>4829</v>
      </c>
      <c r="F391" s="570"/>
      <c r="G391" s="570"/>
      <c r="H391" s="570"/>
      <c r="I391" s="570"/>
      <c r="J391" s="570">
        <v>2</v>
      </c>
      <c r="K391" s="570">
        <v>1190</v>
      </c>
      <c r="L391" s="570"/>
      <c r="M391" s="570">
        <v>595</v>
      </c>
      <c r="N391" s="570"/>
      <c r="O391" s="570"/>
      <c r="P391" s="583"/>
      <c r="Q391" s="571"/>
    </row>
    <row r="392" spans="1:17" ht="14.4" customHeight="1" x14ac:dyDescent="0.3">
      <c r="A392" s="566" t="s">
        <v>522</v>
      </c>
      <c r="B392" s="567" t="s">
        <v>4771</v>
      </c>
      <c r="C392" s="567" t="s">
        <v>4459</v>
      </c>
      <c r="D392" s="567" t="s">
        <v>4490</v>
      </c>
      <c r="E392" s="567" t="s">
        <v>4491</v>
      </c>
      <c r="F392" s="570">
        <v>2</v>
      </c>
      <c r="G392" s="570">
        <v>20098</v>
      </c>
      <c r="H392" s="570">
        <v>1</v>
      </c>
      <c r="I392" s="570">
        <v>10049</v>
      </c>
      <c r="J392" s="570"/>
      <c r="K392" s="570"/>
      <c r="L392" s="570"/>
      <c r="M392" s="570"/>
      <c r="N392" s="570"/>
      <c r="O392" s="570"/>
      <c r="P392" s="583"/>
      <c r="Q392" s="571"/>
    </row>
    <row r="393" spans="1:17" ht="14.4" customHeight="1" x14ac:dyDescent="0.3">
      <c r="A393" s="566" t="s">
        <v>522</v>
      </c>
      <c r="B393" s="567" t="s">
        <v>4771</v>
      </c>
      <c r="C393" s="567" t="s">
        <v>4459</v>
      </c>
      <c r="D393" s="567" t="s">
        <v>4492</v>
      </c>
      <c r="E393" s="567" t="s">
        <v>4493</v>
      </c>
      <c r="F393" s="570">
        <v>2</v>
      </c>
      <c r="G393" s="570">
        <v>2230</v>
      </c>
      <c r="H393" s="570">
        <v>1</v>
      </c>
      <c r="I393" s="570">
        <v>1115</v>
      </c>
      <c r="J393" s="570"/>
      <c r="K393" s="570"/>
      <c r="L393" s="570"/>
      <c r="M393" s="570"/>
      <c r="N393" s="570"/>
      <c r="O393" s="570"/>
      <c r="P393" s="583"/>
      <c r="Q393" s="571"/>
    </row>
    <row r="394" spans="1:17" ht="14.4" customHeight="1" x14ac:dyDescent="0.3">
      <c r="A394" s="566" t="s">
        <v>522</v>
      </c>
      <c r="B394" s="567" t="s">
        <v>4771</v>
      </c>
      <c r="C394" s="567" t="s">
        <v>4459</v>
      </c>
      <c r="D394" s="567" t="s">
        <v>4494</v>
      </c>
      <c r="E394" s="567" t="s">
        <v>4495</v>
      </c>
      <c r="F394" s="570">
        <v>19</v>
      </c>
      <c r="G394" s="570">
        <v>335388</v>
      </c>
      <c r="H394" s="570">
        <v>1</v>
      </c>
      <c r="I394" s="570">
        <v>17652</v>
      </c>
      <c r="J394" s="570">
        <v>32</v>
      </c>
      <c r="K394" s="570">
        <v>564864</v>
      </c>
      <c r="L394" s="570">
        <v>1.6842105263157894</v>
      </c>
      <c r="M394" s="570">
        <v>17652</v>
      </c>
      <c r="N394" s="570">
        <v>30</v>
      </c>
      <c r="O394" s="570">
        <v>529560</v>
      </c>
      <c r="P394" s="583">
        <v>1.5789473684210527</v>
      </c>
      <c r="Q394" s="571">
        <v>17652</v>
      </c>
    </row>
    <row r="395" spans="1:17" ht="14.4" customHeight="1" x14ac:dyDescent="0.3">
      <c r="A395" s="566" t="s">
        <v>522</v>
      </c>
      <c r="B395" s="567" t="s">
        <v>4771</v>
      </c>
      <c r="C395" s="567" t="s">
        <v>4459</v>
      </c>
      <c r="D395" s="567" t="s">
        <v>4496</v>
      </c>
      <c r="E395" s="567" t="s">
        <v>4497</v>
      </c>
      <c r="F395" s="570">
        <v>19</v>
      </c>
      <c r="G395" s="570">
        <v>127015</v>
      </c>
      <c r="H395" s="570">
        <v>1</v>
      </c>
      <c r="I395" s="570">
        <v>6685</v>
      </c>
      <c r="J395" s="570">
        <v>32</v>
      </c>
      <c r="K395" s="570">
        <v>213920</v>
      </c>
      <c r="L395" s="570">
        <v>1.6842105263157894</v>
      </c>
      <c r="M395" s="570">
        <v>6685</v>
      </c>
      <c r="N395" s="570">
        <v>30</v>
      </c>
      <c r="O395" s="570">
        <v>200550</v>
      </c>
      <c r="P395" s="583">
        <v>1.5789473684210527</v>
      </c>
      <c r="Q395" s="571">
        <v>6685</v>
      </c>
    </row>
    <row r="396" spans="1:17" ht="14.4" customHeight="1" x14ac:dyDescent="0.3">
      <c r="A396" s="566" t="s">
        <v>522</v>
      </c>
      <c r="B396" s="567" t="s">
        <v>4771</v>
      </c>
      <c r="C396" s="567" t="s">
        <v>4459</v>
      </c>
      <c r="D396" s="567" t="s">
        <v>4498</v>
      </c>
      <c r="E396" s="567" t="s">
        <v>4499</v>
      </c>
      <c r="F396" s="570">
        <v>5</v>
      </c>
      <c r="G396" s="570">
        <v>79925</v>
      </c>
      <c r="H396" s="570">
        <v>1</v>
      </c>
      <c r="I396" s="570">
        <v>15985</v>
      </c>
      <c r="J396" s="570"/>
      <c r="K396" s="570"/>
      <c r="L396" s="570"/>
      <c r="M396" s="570"/>
      <c r="N396" s="570"/>
      <c r="O396" s="570"/>
      <c r="P396" s="583"/>
      <c r="Q396" s="571"/>
    </row>
    <row r="397" spans="1:17" ht="14.4" customHeight="1" x14ac:dyDescent="0.3">
      <c r="A397" s="566" t="s">
        <v>522</v>
      </c>
      <c r="B397" s="567" t="s">
        <v>4771</v>
      </c>
      <c r="C397" s="567" t="s">
        <v>4459</v>
      </c>
      <c r="D397" s="567" t="s">
        <v>4500</v>
      </c>
      <c r="E397" s="567" t="s">
        <v>4501</v>
      </c>
      <c r="F397" s="570">
        <v>19</v>
      </c>
      <c r="G397" s="570">
        <v>339815</v>
      </c>
      <c r="H397" s="570">
        <v>1</v>
      </c>
      <c r="I397" s="570">
        <v>17885</v>
      </c>
      <c r="J397" s="570">
        <v>8</v>
      </c>
      <c r="K397" s="570">
        <v>143080</v>
      </c>
      <c r="L397" s="570">
        <v>0.42105263157894735</v>
      </c>
      <c r="M397" s="570">
        <v>17885</v>
      </c>
      <c r="N397" s="570">
        <v>12</v>
      </c>
      <c r="O397" s="570">
        <v>214620</v>
      </c>
      <c r="P397" s="583">
        <v>0.63157894736842102</v>
      </c>
      <c r="Q397" s="571">
        <v>17885</v>
      </c>
    </row>
    <row r="398" spans="1:17" ht="14.4" customHeight="1" x14ac:dyDescent="0.3">
      <c r="A398" s="566" t="s">
        <v>522</v>
      </c>
      <c r="B398" s="567" t="s">
        <v>4771</v>
      </c>
      <c r="C398" s="567" t="s">
        <v>4459</v>
      </c>
      <c r="D398" s="567" t="s">
        <v>4502</v>
      </c>
      <c r="E398" s="567" t="s">
        <v>4503</v>
      </c>
      <c r="F398" s="570">
        <v>5</v>
      </c>
      <c r="G398" s="570">
        <v>24675</v>
      </c>
      <c r="H398" s="570">
        <v>1</v>
      </c>
      <c r="I398" s="570">
        <v>4935</v>
      </c>
      <c r="J398" s="570"/>
      <c r="K398" s="570"/>
      <c r="L398" s="570"/>
      <c r="M398" s="570"/>
      <c r="N398" s="570"/>
      <c r="O398" s="570"/>
      <c r="P398" s="583"/>
      <c r="Q398" s="571"/>
    </row>
    <row r="399" spans="1:17" ht="14.4" customHeight="1" x14ac:dyDescent="0.3">
      <c r="A399" s="566" t="s">
        <v>522</v>
      </c>
      <c r="B399" s="567" t="s">
        <v>4771</v>
      </c>
      <c r="C399" s="567" t="s">
        <v>4459</v>
      </c>
      <c r="D399" s="567" t="s">
        <v>4504</v>
      </c>
      <c r="E399" s="567" t="s">
        <v>4505</v>
      </c>
      <c r="F399" s="570">
        <v>19</v>
      </c>
      <c r="G399" s="570">
        <v>129580</v>
      </c>
      <c r="H399" s="570">
        <v>1</v>
      </c>
      <c r="I399" s="570">
        <v>6820</v>
      </c>
      <c r="J399" s="570">
        <v>8</v>
      </c>
      <c r="K399" s="570">
        <v>54560</v>
      </c>
      <c r="L399" s="570">
        <v>0.42105263157894735</v>
      </c>
      <c r="M399" s="570">
        <v>6820</v>
      </c>
      <c r="N399" s="570">
        <v>12</v>
      </c>
      <c r="O399" s="570">
        <v>81840</v>
      </c>
      <c r="P399" s="583">
        <v>0.63157894736842102</v>
      </c>
      <c r="Q399" s="571">
        <v>6820</v>
      </c>
    </row>
    <row r="400" spans="1:17" ht="14.4" customHeight="1" x14ac:dyDescent="0.3">
      <c r="A400" s="566" t="s">
        <v>522</v>
      </c>
      <c r="B400" s="567" t="s">
        <v>4771</v>
      </c>
      <c r="C400" s="567" t="s">
        <v>4459</v>
      </c>
      <c r="D400" s="567" t="s">
        <v>4506</v>
      </c>
      <c r="E400" s="567" t="s">
        <v>4507</v>
      </c>
      <c r="F400" s="570">
        <v>32</v>
      </c>
      <c r="G400" s="570">
        <v>227200</v>
      </c>
      <c r="H400" s="570">
        <v>1</v>
      </c>
      <c r="I400" s="570">
        <v>7100</v>
      </c>
      <c r="J400" s="570">
        <v>32</v>
      </c>
      <c r="K400" s="570">
        <v>227200</v>
      </c>
      <c r="L400" s="570">
        <v>1</v>
      </c>
      <c r="M400" s="570">
        <v>7100</v>
      </c>
      <c r="N400" s="570">
        <v>30</v>
      </c>
      <c r="O400" s="570">
        <v>213000</v>
      </c>
      <c r="P400" s="583">
        <v>0.9375</v>
      </c>
      <c r="Q400" s="571">
        <v>7100</v>
      </c>
    </row>
    <row r="401" spans="1:17" ht="14.4" customHeight="1" x14ac:dyDescent="0.3">
      <c r="A401" s="566" t="s">
        <v>522</v>
      </c>
      <c r="B401" s="567" t="s">
        <v>4771</v>
      </c>
      <c r="C401" s="567" t="s">
        <v>4459</v>
      </c>
      <c r="D401" s="567" t="s">
        <v>4508</v>
      </c>
      <c r="E401" s="567" t="s">
        <v>4509</v>
      </c>
      <c r="F401" s="570">
        <v>18</v>
      </c>
      <c r="G401" s="570">
        <v>158400</v>
      </c>
      <c r="H401" s="570">
        <v>1</v>
      </c>
      <c r="I401" s="570">
        <v>8800</v>
      </c>
      <c r="J401" s="570">
        <v>8</v>
      </c>
      <c r="K401" s="570">
        <v>70400</v>
      </c>
      <c r="L401" s="570">
        <v>0.44444444444444442</v>
      </c>
      <c r="M401" s="570">
        <v>8800</v>
      </c>
      <c r="N401" s="570">
        <v>12</v>
      </c>
      <c r="O401" s="570">
        <v>105600</v>
      </c>
      <c r="P401" s="583">
        <v>0.66666666666666663</v>
      </c>
      <c r="Q401" s="571">
        <v>8800</v>
      </c>
    </row>
    <row r="402" spans="1:17" ht="14.4" customHeight="1" x14ac:dyDescent="0.3">
      <c r="A402" s="566" t="s">
        <v>522</v>
      </c>
      <c r="B402" s="567" t="s">
        <v>4771</v>
      </c>
      <c r="C402" s="567" t="s">
        <v>4459</v>
      </c>
      <c r="D402" s="567" t="s">
        <v>4510</v>
      </c>
      <c r="E402" s="567" t="s">
        <v>4511</v>
      </c>
      <c r="F402" s="570"/>
      <c r="G402" s="570"/>
      <c r="H402" s="570"/>
      <c r="I402" s="570"/>
      <c r="J402" s="570">
        <v>26</v>
      </c>
      <c r="K402" s="570">
        <v>30290</v>
      </c>
      <c r="L402" s="570"/>
      <c r="M402" s="570">
        <v>1165</v>
      </c>
      <c r="N402" s="570">
        <v>40</v>
      </c>
      <c r="O402" s="570">
        <v>46600</v>
      </c>
      <c r="P402" s="583"/>
      <c r="Q402" s="571">
        <v>1165</v>
      </c>
    </row>
    <row r="403" spans="1:17" ht="14.4" customHeight="1" x14ac:dyDescent="0.3">
      <c r="A403" s="566" t="s">
        <v>522</v>
      </c>
      <c r="B403" s="567" t="s">
        <v>4771</v>
      </c>
      <c r="C403" s="567" t="s">
        <v>4459</v>
      </c>
      <c r="D403" s="567" t="s">
        <v>4512</v>
      </c>
      <c r="E403" s="567" t="s">
        <v>4513</v>
      </c>
      <c r="F403" s="570">
        <v>8</v>
      </c>
      <c r="G403" s="570">
        <v>5936</v>
      </c>
      <c r="H403" s="570">
        <v>1</v>
      </c>
      <c r="I403" s="570">
        <v>742</v>
      </c>
      <c r="J403" s="570">
        <v>5</v>
      </c>
      <c r="K403" s="570">
        <v>3710</v>
      </c>
      <c r="L403" s="570">
        <v>0.625</v>
      </c>
      <c r="M403" s="570">
        <v>742</v>
      </c>
      <c r="N403" s="570">
        <v>12</v>
      </c>
      <c r="O403" s="570">
        <v>8904</v>
      </c>
      <c r="P403" s="583">
        <v>1.5</v>
      </c>
      <c r="Q403" s="571">
        <v>742</v>
      </c>
    </row>
    <row r="404" spans="1:17" ht="14.4" customHeight="1" x14ac:dyDescent="0.3">
      <c r="A404" s="566" t="s">
        <v>522</v>
      </c>
      <c r="B404" s="567" t="s">
        <v>4771</v>
      </c>
      <c r="C404" s="567" t="s">
        <v>4459</v>
      </c>
      <c r="D404" s="567" t="s">
        <v>4831</v>
      </c>
      <c r="E404" s="567" t="s">
        <v>4513</v>
      </c>
      <c r="F404" s="570">
        <v>1</v>
      </c>
      <c r="G404" s="570">
        <v>842</v>
      </c>
      <c r="H404" s="570">
        <v>1</v>
      </c>
      <c r="I404" s="570">
        <v>842</v>
      </c>
      <c r="J404" s="570"/>
      <c r="K404" s="570"/>
      <c r="L404" s="570"/>
      <c r="M404" s="570"/>
      <c r="N404" s="570"/>
      <c r="O404" s="570"/>
      <c r="P404" s="583"/>
      <c r="Q404" s="571"/>
    </row>
    <row r="405" spans="1:17" ht="14.4" customHeight="1" x14ac:dyDescent="0.3">
      <c r="A405" s="566" t="s">
        <v>522</v>
      </c>
      <c r="B405" s="567" t="s">
        <v>4771</v>
      </c>
      <c r="C405" s="567" t="s">
        <v>4459</v>
      </c>
      <c r="D405" s="567" t="s">
        <v>4514</v>
      </c>
      <c r="E405" s="567" t="s">
        <v>4515</v>
      </c>
      <c r="F405" s="570"/>
      <c r="G405" s="570"/>
      <c r="H405" s="570"/>
      <c r="I405" s="570"/>
      <c r="J405" s="570">
        <v>30</v>
      </c>
      <c r="K405" s="570">
        <v>15780</v>
      </c>
      <c r="L405" s="570"/>
      <c r="M405" s="570">
        <v>526</v>
      </c>
      <c r="N405" s="570">
        <v>47</v>
      </c>
      <c r="O405" s="570">
        <v>24722</v>
      </c>
      <c r="P405" s="583"/>
      <c r="Q405" s="571">
        <v>526</v>
      </c>
    </row>
    <row r="406" spans="1:17" ht="14.4" customHeight="1" x14ac:dyDescent="0.3">
      <c r="A406" s="566" t="s">
        <v>522</v>
      </c>
      <c r="B406" s="567" t="s">
        <v>4771</v>
      </c>
      <c r="C406" s="567" t="s">
        <v>4459</v>
      </c>
      <c r="D406" s="567" t="s">
        <v>4518</v>
      </c>
      <c r="E406" s="567" t="s">
        <v>4519</v>
      </c>
      <c r="F406" s="570">
        <v>4</v>
      </c>
      <c r="G406" s="570">
        <v>52840</v>
      </c>
      <c r="H406" s="570">
        <v>1</v>
      </c>
      <c r="I406" s="570">
        <v>13210</v>
      </c>
      <c r="J406" s="570">
        <v>4</v>
      </c>
      <c r="K406" s="570">
        <v>54281.08</v>
      </c>
      <c r="L406" s="570">
        <v>1.0272725208175626</v>
      </c>
      <c r="M406" s="570">
        <v>13570.27</v>
      </c>
      <c r="N406" s="570">
        <v>3</v>
      </c>
      <c r="O406" s="570">
        <v>41071.08</v>
      </c>
      <c r="P406" s="583">
        <v>0.77727252081756248</v>
      </c>
      <c r="Q406" s="571">
        <v>13690.36</v>
      </c>
    </row>
    <row r="407" spans="1:17" ht="14.4" customHeight="1" x14ac:dyDescent="0.3">
      <c r="A407" s="566" t="s">
        <v>522</v>
      </c>
      <c r="B407" s="567" t="s">
        <v>4771</v>
      </c>
      <c r="C407" s="567" t="s">
        <v>4459</v>
      </c>
      <c r="D407" s="567" t="s">
        <v>4520</v>
      </c>
      <c r="E407" s="567" t="s">
        <v>4521</v>
      </c>
      <c r="F407" s="570">
        <v>1</v>
      </c>
      <c r="G407" s="570">
        <v>46725</v>
      </c>
      <c r="H407" s="570">
        <v>1</v>
      </c>
      <c r="I407" s="570">
        <v>46725</v>
      </c>
      <c r="J407" s="570"/>
      <c r="K407" s="570"/>
      <c r="L407" s="570"/>
      <c r="M407" s="570"/>
      <c r="N407" s="570"/>
      <c r="O407" s="570"/>
      <c r="P407" s="583"/>
      <c r="Q407" s="571"/>
    </row>
    <row r="408" spans="1:17" ht="14.4" customHeight="1" x14ac:dyDescent="0.3">
      <c r="A408" s="566" t="s">
        <v>522</v>
      </c>
      <c r="B408" s="567" t="s">
        <v>4771</v>
      </c>
      <c r="C408" s="567" t="s">
        <v>4459</v>
      </c>
      <c r="D408" s="567" t="s">
        <v>4524</v>
      </c>
      <c r="E408" s="567" t="s">
        <v>4523</v>
      </c>
      <c r="F408" s="570">
        <v>23</v>
      </c>
      <c r="G408" s="570">
        <v>20769</v>
      </c>
      <c r="H408" s="570">
        <v>1</v>
      </c>
      <c r="I408" s="570">
        <v>903</v>
      </c>
      <c r="J408" s="570">
        <v>20</v>
      </c>
      <c r="K408" s="570">
        <v>18421.239999999998</v>
      </c>
      <c r="L408" s="570">
        <v>0.88695844768645571</v>
      </c>
      <c r="M408" s="570">
        <v>921.0619999999999</v>
      </c>
      <c r="N408" s="570">
        <v>31</v>
      </c>
      <c r="O408" s="570">
        <v>29011.039999999997</v>
      </c>
      <c r="P408" s="583">
        <v>1.3968433723337665</v>
      </c>
      <c r="Q408" s="571">
        <v>935.83999999999992</v>
      </c>
    </row>
    <row r="409" spans="1:17" ht="14.4" customHeight="1" x14ac:dyDescent="0.3">
      <c r="A409" s="566" t="s">
        <v>522</v>
      </c>
      <c r="B409" s="567" t="s">
        <v>4771</v>
      </c>
      <c r="C409" s="567" t="s">
        <v>4459</v>
      </c>
      <c r="D409" s="567" t="s">
        <v>4525</v>
      </c>
      <c r="E409" s="567" t="s">
        <v>4526</v>
      </c>
      <c r="F409" s="570">
        <v>1</v>
      </c>
      <c r="G409" s="570">
        <v>7000</v>
      </c>
      <c r="H409" s="570">
        <v>1</v>
      </c>
      <c r="I409" s="570">
        <v>7000</v>
      </c>
      <c r="J409" s="570"/>
      <c r="K409" s="570"/>
      <c r="L409" s="570"/>
      <c r="M409" s="570"/>
      <c r="N409" s="570">
        <v>3</v>
      </c>
      <c r="O409" s="570">
        <v>21763.65</v>
      </c>
      <c r="P409" s="583">
        <v>3.1090928571428575</v>
      </c>
      <c r="Q409" s="571">
        <v>7254.55</v>
      </c>
    </row>
    <row r="410" spans="1:17" ht="14.4" customHeight="1" x14ac:dyDescent="0.3">
      <c r="A410" s="566" t="s">
        <v>522</v>
      </c>
      <c r="B410" s="567" t="s">
        <v>4771</v>
      </c>
      <c r="C410" s="567" t="s">
        <v>4459</v>
      </c>
      <c r="D410" s="567" t="s">
        <v>4529</v>
      </c>
      <c r="E410" s="567" t="s">
        <v>4530</v>
      </c>
      <c r="F410" s="570">
        <v>3</v>
      </c>
      <c r="G410" s="570">
        <v>37500</v>
      </c>
      <c r="H410" s="570">
        <v>1</v>
      </c>
      <c r="I410" s="570">
        <v>12500</v>
      </c>
      <c r="J410" s="570">
        <v>1</v>
      </c>
      <c r="K410" s="570">
        <v>12500</v>
      </c>
      <c r="L410" s="570">
        <v>0.33333333333333331</v>
      </c>
      <c r="M410" s="570">
        <v>12500</v>
      </c>
      <c r="N410" s="570">
        <v>1</v>
      </c>
      <c r="O410" s="570">
        <v>12500</v>
      </c>
      <c r="P410" s="583">
        <v>0.33333333333333331</v>
      </c>
      <c r="Q410" s="571">
        <v>12500</v>
      </c>
    </row>
    <row r="411" spans="1:17" ht="14.4" customHeight="1" x14ac:dyDescent="0.3">
      <c r="A411" s="566" t="s">
        <v>522</v>
      </c>
      <c r="B411" s="567" t="s">
        <v>4771</v>
      </c>
      <c r="C411" s="567" t="s">
        <v>4459</v>
      </c>
      <c r="D411" s="567" t="s">
        <v>4531</v>
      </c>
      <c r="E411" s="567" t="s">
        <v>4532</v>
      </c>
      <c r="F411" s="570">
        <v>2</v>
      </c>
      <c r="G411" s="570">
        <v>38800</v>
      </c>
      <c r="H411" s="570">
        <v>1</v>
      </c>
      <c r="I411" s="570">
        <v>19400</v>
      </c>
      <c r="J411" s="570">
        <v>3</v>
      </c>
      <c r="K411" s="570">
        <v>58200</v>
      </c>
      <c r="L411" s="570">
        <v>1.5</v>
      </c>
      <c r="M411" s="570">
        <v>19400</v>
      </c>
      <c r="N411" s="570">
        <v>4</v>
      </c>
      <c r="O411" s="570">
        <v>77600</v>
      </c>
      <c r="P411" s="583">
        <v>2</v>
      </c>
      <c r="Q411" s="571">
        <v>19400</v>
      </c>
    </row>
    <row r="412" spans="1:17" ht="14.4" customHeight="1" x14ac:dyDescent="0.3">
      <c r="A412" s="566" t="s">
        <v>522</v>
      </c>
      <c r="B412" s="567" t="s">
        <v>4771</v>
      </c>
      <c r="C412" s="567" t="s">
        <v>4459</v>
      </c>
      <c r="D412" s="567" t="s">
        <v>4832</v>
      </c>
      <c r="E412" s="567" t="s">
        <v>4833</v>
      </c>
      <c r="F412" s="570"/>
      <c r="G412" s="570"/>
      <c r="H412" s="570"/>
      <c r="I412" s="570"/>
      <c r="J412" s="570">
        <v>1</v>
      </c>
      <c r="K412" s="570">
        <v>82009.5</v>
      </c>
      <c r="L412" s="570"/>
      <c r="M412" s="570">
        <v>82009.5</v>
      </c>
      <c r="N412" s="570"/>
      <c r="O412" s="570"/>
      <c r="P412" s="583"/>
      <c r="Q412" s="571"/>
    </row>
    <row r="413" spans="1:17" ht="14.4" customHeight="1" x14ac:dyDescent="0.3">
      <c r="A413" s="566" t="s">
        <v>522</v>
      </c>
      <c r="B413" s="567" t="s">
        <v>4771</v>
      </c>
      <c r="C413" s="567" t="s">
        <v>4459</v>
      </c>
      <c r="D413" s="567" t="s">
        <v>4533</v>
      </c>
      <c r="E413" s="567" t="s">
        <v>4534</v>
      </c>
      <c r="F413" s="570">
        <v>11</v>
      </c>
      <c r="G413" s="570">
        <v>19404</v>
      </c>
      <c r="H413" s="570">
        <v>1</v>
      </c>
      <c r="I413" s="570">
        <v>1764</v>
      </c>
      <c r="J413" s="570">
        <v>11</v>
      </c>
      <c r="K413" s="570">
        <v>19404</v>
      </c>
      <c r="L413" s="570">
        <v>1</v>
      </c>
      <c r="M413" s="570">
        <v>1764</v>
      </c>
      <c r="N413" s="570"/>
      <c r="O413" s="570"/>
      <c r="P413" s="583"/>
      <c r="Q413" s="571"/>
    </row>
    <row r="414" spans="1:17" ht="14.4" customHeight="1" x14ac:dyDescent="0.3">
      <c r="A414" s="566" t="s">
        <v>522</v>
      </c>
      <c r="B414" s="567" t="s">
        <v>4771</v>
      </c>
      <c r="C414" s="567" t="s">
        <v>4459</v>
      </c>
      <c r="D414" s="567" t="s">
        <v>4535</v>
      </c>
      <c r="E414" s="567" t="s">
        <v>4536</v>
      </c>
      <c r="F414" s="570"/>
      <c r="G414" s="570"/>
      <c r="H414" s="570"/>
      <c r="I414" s="570"/>
      <c r="J414" s="570">
        <v>2</v>
      </c>
      <c r="K414" s="570">
        <v>17288</v>
      </c>
      <c r="L414" s="570"/>
      <c r="M414" s="570">
        <v>8644</v>
      </c>
      <c r="N414" s="570">
        <v>3</v>
      </c>
      <c r="O414" s="570">
        <v>25932</v>
      </c>
      <c r="P414" s="583"/>
      <c r="Q414" s="571">
        <v>8644</v>
      </c>
    </row>
    <row r="415" spans="1:17" ht="14.4" customHeight="1" x14ac:dyDescent="0.3">
      <c r="A415" s="566" t="s">
        <v>522</v>
      </c>
      <c r="B415" s="567" t="s">
        <v>4771</v>
      </c>
      <c r="C415" s="567" t="s">
        <v>4459</v>
      </c>
      <c r="D415" s="567" t="s">
        <v>4537</v>
      </c>
      <c r="E415" s="567" t="s">
        <v>4538</v>
      </c>
      <c r="F415" s="570">
        <v>1</v>
      </c>
      <c r="G415" s="570">
        <v>37490</v>
      </c>
      <c r="H415" s="570">
        <v>1</v>
      </c>
      <c r="I415" s="570">
        <v>37490</v>
      </c>
      <c r="J415" s="570"/>
      <c r="K415" s="570"/>
      <c r="L415" s="570"/>
      <c r="M415" s="570"/>
      <c r="N415" s="570">
        <v>2</v>
      </c>
      <c r="O415" s="570">
        <v>77706.539999999994</v>
      </c>
      <c r="P415" s="583">
        <v>2.0727271272339287</v>
      </c>
      <c r="Q415" s="571">
        <v>38853.269999999997</v>
      </c>
    </row>
    <row r="416" spans="1:17" ht="14.4" customHeight="1" x14ac:dyDescent="0.3">
      <c r="A416" s="566" t="s">
        <v>522</v>
      </c>
      <c r="B416" s="567" t="s">
        <v>4771</v>
      </c>
      <c r="C416" s="567" t="s">
        <v>4459</v>
      </c>
      <c r="D416" s="567" t="s">
        <v>4834</v>
      </c>
      <c r="E416" s="567" t="s">
        <v>4835</v>
      </c>
      <c r="F416" s="570"/>
      <c r="G416" s="570"/>
      <c r="H416" s="570"/>
      <c r="I416" s="570"/>
      <c r="J416" s="570">
        <v>1</v>
      </c>
      <c r="K416" s="570">
        <v>181500</v>
      </c>
      <c r="L416" s="570"/>
      <c r="M416" s="570">
        <v>181500</v>
      </c>
      <c r="N416" s="570">
        <v>2</v>
      </c>
      <c r="O416" s="570">
        <v>363000</v>
      </c>
      <c r="P416" s="583"/>
      <c r="Q416" s="571">
        <v>181500</v>
      </c>
    </row>
    <row r="417" spans="1:17" ht="14.4" customHeight="1" x14ac:dyDescent="0.3">
      <c r="A417" s="566" t="s">
        <v>522</v>
      </c>
      <c r="B417" s="567" t="s">
        <v>4771</v>
      </c>
      <c r="C417" s="567" t="s">
        <v>4459</v>
      </c>
      <c r="D417" s="567" t="s">
        <v>4836</v>
      </c>
      <c r="E417" s="567" t="s">
        <v>4837</v>
      </c>
      <c r="F417" s="570"/>
      <c r="G417" s="570"/>
      <c r="H417" s="570"/>
      <c r="I417" s="570"/>
      <c r="J417" s="570">
        <v>1</v>
      </c>
      <c r="K417" s="570">
        <v>216</v>
      </c>
      <c r="L417" s="570"/>
      <c r="M417" s="570">
        <v>216</v>
      </c>
      <c r="N417" s="570"/>
      <c r="O417" s="570"/>
      <c r="P417" s="583"/>
      <c r="Q417" s="571"/>
    </row>
    <row r="418" spans="1:17" ht="14.4" customHeight="1" x14ac:dyDescent="0.3">
      <c r="A418" s="566" t="s">
        <v>522</v>
      </c>
      <c r="B418" s="567" t="s">
        <v>4771</v>
      </c>
      <c r="C418" s="567" t="s">
        <v>4459</v>
      </c>
      <c r="D418" s="567" t="s">
        <v>4545</v>
      </c>
      <c r="E418" s="567" t="s">
        <v>4546</v>
      </c>
      <c r="F418" s="570">
        <v>8</v>
      </c>
      <c r="G418" s="570">
        <v>13704</v>
      </c>
      <c r="H418" s="570">
        <v>1</v>
      </c>
      <c r="I418" s="570">
        <v>1713</v>
      </c>
      <c r="J418" s="570">
        <v>4</v>
      </c>
      <c r="K418" s="570">
        <v>6686.62</v>
      </c>
      <c r="L418" s="570">
        <v>0.48793199065966142</v>
      </c>
      <c r="M418" s="570">
        <v>1671.655</v>
      </c>
      <c r="N418" s="570">
        <v>6</v>
      </c>
      <c r="O418" s="570">
        <v>8164.5</v>
      </c>
      <c r="P418" s="583">
        <v>0.59577495621716292</v>
      </c>
      <c r="Q418" s="571">
        <v>1360.75</v>
      </c>
    </row>
    <row r="419" spans="1:17" ht="14.4" customHeight="1" x14ac:dyDescent="0.3">
      <c r="A419" s="566" t="s">
        <v>522</v>
      </c>
      <c r="B419" s="567" t="s">
        <v>4771</v>
      </c>
      <c r="C419" s="567" t="s">
        <v>4459</v>
      </c>
      <c r="D419" s="567" t="s">
        <v>4547</v>
      </c>
      <c r="E419" s="567" t="s">
        <v>4548</v>
      </c>
      <c r="F419" s="570">
        <v>6</v>
      </c>
      <c r="G419" s="570">
        <v>28065</v>
      </c>
      <c r="H419" s="570">
        <v>1</v>
      </c>
      <c r="I419" s="570">
        <v>4677.5</v>
      </c>
      <c r="J419" s="570">
        <v>5</v>
      </c>
      <c r="K419" s="570">
        <v>23387.5</v>
      </c>
      <c r="L419" s="570">
        <v>0.83333333333333337</v>
      </c>
      <c r="M419" s="570">
        <v>4677.5</v>
      </c>
      <c r="N419" s="570">
        <v>4</v>
      </c>
      <c r="O419" s="570">
        <v>18710</v>
      </c>
      <c r="P419" s="583">
        <v>0.66666666666666663</v>
      </c>
      <c r="Q419" s="571">
        <v>4677.5</v>
      </c>
    </row>
    <row r="420" spans="1:17" ht="14.4" customHeight="1" x14ac:dyDescent="0.3">
      <c r="A420" s="566" t="s">
        <v>522</v>
      </c>
      <c r="B420" s="567" t="s">
        <v>4771</v>
      </c>
      <c r="C420" s="567" t="s">
        <v>4459</v>
      </c>
      <c r="D420" s="567" t="s">
        <v>4549</v>
      </c>
      <c r="E420" s="567" t="s">
        <v>4550</v>
      </c>
      <c r="F420" s="570">
        <v>9</v>
      </c>
      <c r="G420" s="570">
        <v>166546.41999999998</v>
      </c>
      <c r="H420" s="570">
        <v>1</v>
      </c>
      <c r="I420" s="570">
        <v>18505.157777777775</v>
      </c>
      <c r="J420" s="570">
        <v>4</v>
      </c>
      <c r="K420" s="570">
        <v>73816.78</v>
      </c>
      <c r="L420" s="570">
        <v>0.4432204546936524</v>
      </c>
      <c r="M420" s="570">
        <v>18454.195</v>
      </c>
      <c r="N420" s="570">
        <v>1</v>
      </c>
      <c r="O420" s="570">
        <v>18952.96</v>
      </c>
      <c r="P420" s="583">
        <v>0.11379986432611401</v>
      </c>
      <c r="Q420" s="571">
        <v>18952.96</v>
      </c>
    </row>
    <row r="421" spans="1:17" ht="14.4" customHeight="1" x14ac:dyDescent="0.3">
      <c r="A421" s="566" t="s">
        <v>522</v>
      </c>
      <c r="B421" s="567" t="s">
        <v>4771</v>
      </c>
      <c r="C421" s="567" t="s">
        <v>4459</v>
      </c>
      <c r="D421" s="567" t="s">
        <v>4555</v>
      </c>
      <c r="E421" s="567" t="s">
        <v>4556</v>
      </c>
      <c r="F421" s="570">
        <v>6</v>
      </c>
      <c r="G421" s="570">
        <v>16560</v>
      </c>
      <c r="H421" s="570">
        <v>1</v>
      </c>
      <c r="I421" s="570">
        <v>2760</v>
      </c>
      <c r="J421" s="570">
        <v>2</v>
      </c>
      <c r="K421" s="570">
        <v>5620.3600000000006</v>
      </c>
      <c r="L421" s="570">
        <v>0.33939371980676331</v>
      </c>
      <c r="M421" s="570">
        <v>2810.1800000000003</v>
      </c>
      <c r="N421" s="570">
        <v>1</v>
      </c>
      <c r="O421" s="570">
        <v>2860.36</v>
      </c>
      <c r="P421" s="583">
        <v>0.17272705314009662</v>
      </c>
      <c r="Q421" s="571">
        <v>2860.36</v>
      </c>
    </row>
    <row r="422" spans="1:17" ht="14.4" customHeight="1" x14ac:dyDescent="0.3">
      <c r="A422" s="566" t="s">
        <v>522</v>
      </c>
      <c r="B422" s="567" t="s">
        <v>4771</v>
      </c>
      <c r="C422" s="567" t="s">
        <v>4459</v>
      </c>
      <c r="D422" s="567" t="s">
        <v>4557</v>
      </c>
      <c r="E422" s="567" t="s">
        <v>4558</v>
      </c>
      <c r="F422" s="570">
        <v>6</v>
      </c>
      <c r="G422" s="570">
        <v>4800</v>
      </c>
      <c r="H422" s="570">
        <v>1</v>
      </c>
      <c r="I422" s="570">
        <v>800</v>
      </c>
      <c r="J422" s="570">
        <v>2</v>
      </c>
      <c r="K422" s="570">
        <v>1629.0900000000001</v>
      </c>
      <c r="L422" s="570">
        <v>0.33939375000000005</v>
      </c>
      <c r="M422" s="570">
        <v>814.54500000000007</v>
      </c>
      <c r="N422" s="570">
        <v>1</v>
      </c>
      <c r="O422" s="570">
        <v>829.09</v>
      </c>
      <c r="P422" s="583">
        <v>0.17272708333333334</v>
      </c>
      <c r="Q422" s="571">
        <v>829.09</v>
      </c>
    </row>
    <row r="423" spans="1:17" ht="14.4" customHeight="1" x14ac:dyDescent="0.3">
      <c r="A423" s="566" t="s">
        <v>522</v>
      </c>
      <c r="B423" s="567" t="s">
        <v>4771</v>
      </c>
      <c r="C423" s="567" t="s">
        <v>4459</v>
      </c>
      <c r="D423" s="567" t="s">
        <v>4559</v>
      </c>
      <c r="E423" s="567" t="s">
        <v>4560</v>
      </c>
      <c r="F423" s="570">
        <v>6</v>
      </c>
      <c r="G423" s="570">
        <v>1776.6</v>
      </c>
      <c r="H423" s="570">
        <v>1</v>
      </c>
      <c r="I423" s="570">
        <v>296.09999999999997</v>
      </c>
      <c r="J423" s="570">
        <v>2</v>
      </c>
      <c r="K423" s="570">
        <v>602.97</v>
      </c>
      <c r="L423" s="570">
        <v>0.33939547450185753</v>
      </c>
      <c r="M423" s="570">
        <v>301.48500000000001</v>
      </c>
      <c r="N423" s="570">
        <v>1</v>
      </c>
      <c r="O423" s="570">
        <v>306.87</v>
      </c>
      <c r="P423" s="583">
        <v>0.17272880783519082</v>
      </c>
      <c r="Q423" s="571">
        <v>306.87</v>
      </c>
    </row>
    <row r="424" spans="1:17" ht="14.4" customHeight="1" x14ac:dyDescent="0.3">
      <c r="A424" s="566" t="s">
        <v>522</v>
      </c>
      <c r="B424" s="567" t="s">
        <v>4771</v>
      </c>
      <c r="C424" s="567" t="s">
        <v>4459</v>
      </c>
      <c r="D424" s="567" t="s">
        <v>4563</v>
      </c>
      <c r="E424" s="567" t="s">
        <v>4564</v>
      </c>
      <c r="F424" s="570"/>
      <c r="G424" s="570"/>
      <c r="H424" s="570"/>
      <c r="I424" s="570"/>
      <c r="J424" s="570">
        <v>1</v>
      </c>
      <c r="K424" s="570">
        <v>41638</v>
      </c>
      <c r="L424" s="570"/>
      <c r="M424" s="570">
        <v>41638</v>
      </c>
      <c r="N424" s="570"/>
      <c r="O424" s="570"/>
      <c r="P424" s="583"/>
      <c r="Q424" s="571"/>
    </row>
    <row r="425" spans="1:17" ht="14.4" customHeight="1" x14ac:dyDescent="0.3">
      <c r="A425" s="566" t="s">
        <v>522</v>
      </c>
      <c r="B425" s="567" t="s">
        <v>4771</v>
      </c>
      <c r="C425" s="567" t="s">
        <v>4459</v>
      </c>
      <c r="D425" s="567" t="s">
        <v>4838</v>
      </c>
      <c r="E425" s="567" t="s">
        <v>4839</v>
      </c>
      <c r="F425" s="570">
        <v>3</v>
      </c>
      <c r="G425" s="570">
        <v>40500</v>
      </c>
      <c r="H425" s="570">
        <v>1</v>
      </c>
      <c r="I425" s="570">
        <v>13500</v>
      </c>
      <c r="J425" s="570"/>
      <c r="K425" s="570"/>
      <c r="L425" s="570"/>
      <c r="M425" s="570"/>
      <c r="N425" s="570"/>
      <c r="O425" s="570"/>
      <c r="P425" s="583"/>
      <c r="Q425" s="571"/>
    </row>
    <row r="426" spans="1:17" ht="14.4" customHeight="1" x14ac:dyDescent="0.3">
      <c r="A426" s="566" t="s">
        <v>522</v>
      </c>
      <c r="B426" s="567" t="s">
        <v>4771</v>
      </c>
      <c r="C426" s="567" t="s">
        <v>4459</v>
      </c>
      <c r="D426" s="567" t="s">
        <v>4571</v>
      </c>
      <c r="E426" s="567" t="s">
        <v>4572</v>
      </c>
      <c r="F426" s="570">
        <v>1</v>
      </c>
      <c r="G426" s="570">
        <v>42700</v>
      </c>
      <c r="H426" s="570">
        <v>1</v>
      </c>
      <c r="I426" s="570">
        <v>42700</v>
      </c>
      <c r="J426" s="570">
        <v>1</v>
      </c>
      <c r="K426" s="570">
        <v>44252</v>
      </c>
      <c r="L426" s="570">
        <v>1.0363466042154568</v>
      </c>
      <c r="M426" s="570">
        <v>44252</v>
      </c>
      <c r="N426" s="570"/>
      <c r="O426" s="570"/>
      <c r="P426" s="583"/>
      <c r="Q426" s="571"/>
    </row>
    <row r="427" spans="1:17" ht="14.4" customHeight="1" x14ac:dyDescent="0.3">
      <c r="A427" s="566" t="s">
        <v>522</v>
      </c>
      <c r="B427" s="567" t="s">
        <v>4771</v>
      </c>
      <c r="C427" s="567" t="s">
        <v>4459</v>
      </c>
      <c r="D427" s="567" t="s">
        <v>4575</v>
      </c>
      <c r="E427" s="567" t="s">
        <v>4576</v>
      </c>
      <c r="F427" s="570">
        <v>2</v>
      </c>
      <c r="G427" s="570">
        <v>90400</v>
      </c>
      <c r="H427" s="570">
        <v>1</v>
      </c>
      <c r="I427" s="570">
        <v>45200</v>
      </c>
      <c r="J427" s="570"/>
      <c r="K427" s="570"/>
      <c r="L427" s="570"/>
      <c r="M427" s="570"/>
      <c r="N427" s="570"/>
      <c r="O427" s="570"/>
      <c r="P427" s="583"/>
      <c r="Q427" s="571"/>
    </row>
    <row r="428" spans="1:17" ht="14.4" customHeight="1" x14ac:dyDescent="0.3">
      <c r="A428" s="566" t="s">
        <v>522</v>
      </c>
      <c r="B428" s="567" t="s">
        <v>4771</v>
      </c>
      <c r="C428" s="567" t="s">
        <v>4459</v>
      </c>
      <c r="D428" s="567" t="s">
        <v>4577</v>
      </c>
      <c r="E428" s="567" t="s">
        <v>4578</v>
      </c>
      <c r="F428" s="570">
        <v>6</v>
      </c>
      <c r="G428" s="570">
        <v>11028</v>
      </c>
      <c r="H428" s="570">
        <v>1</v>
      </c>
      <c r="I428" s="570">
        <v>1838</v>
      </c>
      <c r="J428" s="570"/>
      <c r="K428" s="570"/>
      <c r="L428" s="570"/>
      <c r="M428" s="570"/>
      <c r="N428" s="570">
        <v>7</v>
      </c>
      <c r="O428" s="570">
        <v>12866</v>
      </c>
      <c r="P428" s="583">
        <v>1.1666666666666667</v>
      </c>
      <c r="Q428" s="571">
        <v>1838</v>
      </c>
    </row>
    <row r="429" spans="1:17" ht="14.4" customHeight="1" x14ac:dyDescent="0.3">
      <c r="A429" s="566" t="s">
        <v>522</v>
      </c>
      <c r="B429" s="567" t="s">
        <v>4771</v>
      </c>
      <c r="C429" s="567" t="s">
        <v>4459</v>
      </c>
      <c r="D429" s="567" t="s">
        <v>4581</v>
      </c>
      <c r="E429" s="567" t="s">
        <v>4582</v>
      </c>
      <c r="F429" s="570">
        <v>1</v>
      </c>
      <c r="G429" s="570">
        <v>66799.899999999994</v>
      </c>
      <c r="H429" s="570">
        <v>1</v>
      </c>
      <c r="I429" s="570">
        <v>66799.899999999994</v>
      </c>
      <c r="J429" s="570">
        <v>2</v>
      </c>
      <c r="K429" s="570">
        <v>138457.98000000001</v>
      </c>
      <c r="L429" s="570">
        <v>2.0727273543822675</v>
      </c>
      <c r="M429" s="570">
        <v>69228.990000000005</v>
      </c>
      <c r="N429" s="570">
        <v>2</v>
      </c>
      <c r="O429" s="570">
        <v>138457.98000000001</v>
      </c>
      <c r="P429" s="583">
        <v>2.0727273543822675</v>
      </c>
      <c r="Q429" s="571">
        <v>69228.990000000005</v>
      </c>
    </row>
    <row r="430" spans="1:17" ht="14.4" customHeight="1" x14ac:dyDescent="0.3">
      <c r="A430" s="566" t="s">
        <v>522</v>
      </c>
      <c r="B430" s="567" t="s">
        <v>4771</v>
      </c>
      <c r="C430" s="567" t="s">
        <v>4459</v>
      </c>
      <c r="D430" s="567" t="s">
        <v>4840</v>
      </c>
      <c r="E430" s="567" t="s">
        <v>4841</v>
      </c>
      <c r="F430" s="570">
        <v>2</v>
      </c>
      <c r="G430" s="570">
        <v>6406.4</v>
      </c>
      <c r="H430" s="570">
        <v>1</v>
      </c>
      <c r="I430" s="570">
        <v>3203.2</v>
      </c>
      <c r="J430" s="570"/>
      <c r="K430" s="570"/>
      <c r="L430" s="570"/>
      <c r="M430" s="570"/>
      <c r="N430" s="570"/>
      <c r="O430" s="570"/>
      <c r="P430" s="583"/>
      <c r="Q430" s="571"/>
    </row>
    <row r="431" spans="1:17" ht="14.4" customHeight="1" x14ac:dyDescent="0.3">
      <c r="A431" s="566" t="s">
        <v>522</v>
      </c>
      <c r="B431" s="567" t="s">
        <v>4771</v>
      </c>
      <c r="C431" s="567" t="s">
        <v>4459</v>
      </c>
      <c r="D431" s="567" t="s">
        <v>4585</v>
      </c>
      <c r="E431" s="567" t="s">
        <v>4586</v>
      </c>
      <c r="F431" s="570">
        <v>3</v>
      </c>
      <c r="G431" s="570">
        <v>77091</v>
      </c>
      <c r="H431" s="570">
        <v>1</v>
      </c>
      <c r="I431" s="570">
        <v>25697</v>
      </c>
      <c r="J431" s="570"/>
      <c r="K431" s="570"/>
      <c r="L431" s="570"/>
      <c r="M431" s="570"/>
      <c r="N431" s="570">
        <v>1</v>
      </c>
      <c r="O431" s="570">
        <v>25697</v>
      </c>
      <c r="P431" s="583">
        <v>0.33333333333333331</v>
      </c>
      <c r="Q431" s="571">
        <v>25697</v>
      </c>
    </row>
    <row r="432" spans="1:17" ht="14.4" customHeight="1" x14ac:dyDescent="0.3">
      <c r="A432" s="566" t="s">
        <v>522</v>
      </c>
      <c r="B432" s="567" t="s">
        <v>4771</v>
      </c>
      <c r="C432" s="567" t="s">
        <v>4459</v>
      </c>
      <c r="D432" s="567" t="s">
        <v>4842</v>
      </c>
      <c r="E432" s="567" t="s">
        <v>4843</v>
      </c>
      <c r="F432" s="570"/>
      <c r="G432" s="570"/>
      <c r="H432" s="570"/>
      <c r="I432" s="570"/>
      <c r="J432" s="570"/>
      <c r="K432" s="570"/>
      <c r="L432" s="570"/>
      <c r="M432" s="570"/>
      <c r="N432" s="570">
        <v>1</v>
      </c>
      <c r="O432" s="570">
        <v>1796</v>
      </c>
      <c r="P432" s="583"/>
      <c r="Q432" s="571">
        <v>1796</v>
      </c>
    </row>
    <row r="433" spans="1:17" ht="14.4" customHeight="1" x14ac:dyDescent="0.3">
      <c r="A433" s="566" t="s">
        <v>522</v>
      </c>
      <c r="B433" s="567" t="s">
        <v>4771</v>
      </c>
      <c r="C433" s="567" t="s">
        <v>4459</v>
      </c>
      <c r="D433" s="567" t="s">
        <v>4589</v>
      </c>
      <c r="E433" s="567" t="s">
        <v>4590</v>
      </c>
      <c r="F433" s="570">
        <v>3</v>
      </c>
      <c r="G433" s="570">
        <v>51000</v>
      </c>
      <c r="H433" s="570">
        <v>1</v>
      </c>
      <c r="I433" s="570">
        <v>17000</v>
      </c>
      <c r="J433" s="570">
        <v>7</v>
      </c>
      <c r="K433" s="570">
        <v>123327.26</v>
      </c>
      <c r="L433" s="570">
        <v>2.418181568627451</v>
      </c>
      <c r="M433" s="570">
        <v>17618.18</v>
      </c>
      <c r="N433" s="570"/>
      <c r="O433" s="570"/>
      <c r="P433" s="583"/>
      <c r="Q433" s="571"/>
    </row>
    <row r="434" spans="1:17" ht="14.4" customHeight="1" x14ac:dyDescent="0.3">
      <c r="A434" s="566" t="s">
        <v>522</v>
      </c>
      <c r="B434" s="567" t="s">
        <v>4771</v>
      </c>
      <c r="C434" s="567" t="s">
        <v>4459</v>
      </c>
      <c r="D434" s="567" t="s">
        <v>4591</v>
      </c>
      <c r="E434" s="567" t="s">
        <v>4592</v>
      </c>
      <c r="F434" s="570">
        <v>1</v>
      </c>
      <c r="G434" s="570">
        <v>2400</v>
      </c>
      <c r="H434" s="570">
        <v>1</v>
      </c>
      <c r="I434" s="570">
        <v>2400</v>
      </c>
      <c r="J434" s="570">
        <v>1</v>
      </c>
      <c r="K434" s="570">
        <v>2487.27</v>
      </c>
      <c r="L434" s="570">
        <v>1.0363625000000001</v>
      </c>
      <c r="M434" s="570">
        <v>2487.27</v>
      </c>
      <c r="N434" s="570"/>
      <c r="O434" s="570"/>
      <c r="P434" s="583"/>
      <c r="Q434" s="571"/>
    </row>
    <row r="435" spans="1:17" ht="14.4" customHeight="1" x14ac:dyDescent="0.3">
      <c r="A435" s="566" t="s">
        <v>522</v>
      </c>
      <c r="B435" s="567" t="s">
        <v>4771</v>
      </c>
      <c r="C435" s="567" t="s">
        <v>4459</v>
      </c>
      <c r="D435" s="567" t="s">
        <v>4593</v>
      </c>
      <c r="E435" s="567" t="s">
        <v>4594</v>
      </c>
      <c r="F435" s="570">
        <v>3</v>
      </c>
      <c r="G435" s="570">
        <v>69000</v>
      </c>
      <c r="H435" s="570">
        <v>1</v>
      </c>
      <c r="I435" s="570">
        <v>23000</v>
      </c>
      <c r="J435" s="570">
        <v>3</v>
      </c>
      <c r="K435" s="570">
        <v>70672.72</v>
      </c>
      <c r="L435" s="570">
        <v>1.0242423188405798</v>
      </c>
      <c r="M435" s="570">
        <v>23557.573333333334</v>
      </c>
      <c r="N435" s="570">
        <v>6</v>
      </c>
      <c r="O435" s="570">
        <v>143018.16</v>
      </c>
      <c r="P435" s="583">
        <v>2.072726956521739</v>
      </c>
      <c r="Q435" s="571">
        <v>23836.36</v>
      </c>
    </row>
    <row r="436" spans="1:17" ht="14.4" customHeight="1" x14ac:dyDescent="0.3">
      <c r="A436" s="566" t="s">
        <v>522</v>
      </c>
      <c r="B436" s="567" t="s">
        <v>4771</v>
      </c>
      <c r="C436" s="567" t="s">
        <v>4459</v>
      </c>
      <c r="D436" s="567" t="s">
        <v>4844</v>
      </c>
      <c r="E436" s="567" t="s">
        <v>4845</v>
      </c>
      <c r="F436" s="570">
        <v>2</v>
      </c>
      <c r="G436" s="570">
        <v>2884</v>
      </c>
      <c r="H436" s="570">
        <v>1</v>
      </c>
      <c r="I436" s="570">
        <v>1442</v>
      </c>
      <c r="J436" s="570"/>
      <c r="K436" s="570"/>
      <c r="L436" s="570"/>
      <c r="M436" s="570"/>
      <c r="N436" s="570"/>
      <c r="O436" s="570"/>
      <c r="P436" s="583"/>
      <c r="Q436" s="571"/>
    </row>
    <row r="437" spans="1:17" ht="14.4" customHeight="1" x14ac:dyDescent="0.3">
      <c r="A437" s="566" t="s">
        <v>522</v>
      </c>
      <c r="B437" s="567" t="s">
        <v>4771</v>
      </c>
      <c r="C437" s="567" t="s">
        <v>4459</v>
      </c>
      <c r="D437" s="567" t="s">
        <v>4846</v>
      </c>
      <c r="E437" s="567" t="s">
        <v>4847</v>
      </c>
      <c r="F437" s="570">
        <v>2</v>
      </c>
      <c r="G437" s="570">
        <v>2315.4</v>
      </c>
      <c r="H437" s="570">
        <v>1</v>
      </c>
      <c r="I437" s="570">
        <v>1157.7</v>
      </c>
      <c r="J437" s="570"/>
      <c r="K437" s="570"/>
      <c r="L437" s="570"/>
      <c r="M437" s="570"/>
      <c r="N437" s="570"/>
      <c r="O437" s="570"/>
      <c r="P437" s="583"/>
      <c r="Q437" s="571"/>
    </row>
    <row r="438" spans="1:17" ht="14.4" customHeight="1" x14ac:dyDescent="0.3">
      <c r="A438" s="566" t="s">
        <v>522</v>
      </c>
      <c r="B438" s="567" t="s">
        <v>4771</v>
      </c>
      <c r="C438" s="567" t="s">
        <v>4459</v>
      </c>
      <c r="D438" s="567" t="s">
        <v>4848</v>
      </c>
      <c r="E438" s="567" t="s">
        <v>4849</v>
      </c>
      <c r="F438" s="570">
        <v>2</v>
      </c>
      <c r="G438" s="570">
        <v>2341</v>
      </c>
      <c r="H438" s="570">
        <v>1</v>
      </c>
      <c r="I438" s="570">
        <v>1170.5</v>
      </c>
      <c r="J438" s="570"/>
      <c r="K438" s="570"/>
      <c r="L438" s="570"/>
      <c r="M438" s="570"/>
      <c r="N438" s="570"/>
      <c r="O438" s="570"/>
      <c r="P438" s="583"/>
      <c r="Q438" s="571"/>
    </row>
    <row r="439" spans="1:17" ht="14.4" customHeight="1" x14ac:dyDescent="0.3">
      <c r="A439" s="566" t="s">
        <v>522</v>
      </c>
      <c r="B439" s="567" t="s">
        <v>4771</v>
      </c>
      <c r="C439" s="567" t="s">
        <v>4459</v>
      </c>
      <c r="D439" s="567" t="s">
        <v>4595</v>
      </c>
      <c r="E439" s="567" t="s">
        <v>4596</v>
      </c>
      <c r="F439" s="570"/>
      <c r="G439" s="570"/>
      <c r="H439" s="570"/>
      <c r="I439" s="570"/>
      <c r="J439" s="570"/>
      <c r="K439" s="570"/>
      <c r="L439" s="570"/>
      <c r="M439" s="570"/>
      <c r="N439" s="570">
        <v>3</v>
      </c>
      <c r="O439" s="570">
        <v>64619.34</v>
      </c>
      <c r="P439" s="583"/>
      <c r="Q439" s="571">
        <v>21539.78</v>
      </c>
    </row>
    <row r="440" spans="1:17" ht="14.4" customHeight="1" x14ac:dyDescent="0.3">
      <c r="A440" s="566" t="s">
        <v>522</v>
      </c>
      <c r="B440" s="567" t="s">
        <v>4771</v>
      </c>
      <c r="C440" s="567" t="s">
        <v>4459</v>
      </c>
      <c r="D440" s="567" t="s">
        <v>4597</v>
      </c>
      <c r="E440" s="567" t="s">
        <v>4598</v>
      </c>
      <c r="F440" s="570">
        <v>8</v>
      </c>
      <c r="G440" s="570">
        <v>38209.599999999991</v>
      </c>
      <c r="H440" s="570">
        <v>1</v>
      </c>
      <c r="I440" s="570">
        <v>4776.1999999999989</v>
      </c>
      <c r="J440" s="570">
        <v>2</v>
      </c>
      <c r="K440" s="570">
        <v>9552.4</v>
      </c>
      <c r="L440" s="570">
        <v>0.25000000000000006</v>
      </c>
      <c r="M440" s="570">
        <v>4776.2</v>
      </c>
      <c r="N440" s="570">
        <v>10</v>
      </c>
      <c r="O440" s="570">
        <v>49498.8</v>
      </c>
      <c r="P440" s="583">
        <v>1.2954545454545459</v>
      </c>
      <c r="Q440" s="571">
        <v>4949.88</v>
      </c>
    </row>
    <row r="441" spans="1:17" ht="14.4" customHeight="1" x14ac:dyDescent="0.3">
      <c r="A441" s="566" t="s">
        <v>522</v>
      </c>
      <c r="B441" s="567" t="s">
        <v>4771</v>
      </c>
      <c r="C441" s="567" t="s">
        <v>4459</v>
      </c>
      <c r="D441" s="567" t="s">
        <v>4601</v>
      </c>
      <c r="E441" s="567" t="s">
        <v>4602</v>
      </c>
      <c r="F441" s="570">
        <v>2</v>
      </c>
      <c r="G441" s="570">
        <v>39447.599999999999</v>
      </c>
      <c r="H441" s="570">
        <v>1</v>
      </c>
      <c r="I441" s="570">
        <v>19723.8</v>
      </c>
      <c r="J441" s="570"/>
      <c r="K441" s="570"/>
      <c r="L441" s="570"/>
      <c r="M441" s="570"/>
      <c r="N441" s="570">
        <v>2</v>
      </c>
      <c r="O441" s="570">
        <v>40882.06</v>
      </c>
      <c r="P441" s="583">
        <v>1.0363636824546993</v>
      </c>
      <c r="Q441" s="571">
        <v>20441.03</v>
      </c>
    </row>
    <row r="442" spans="1:17" ht="14.4" customHeight="1" x14ac:dyDescent="0.3">
      <c r="A442" s="566" t="s">
        <v>522</v>
      </c>
      <c r="B442" s="567" t="s">
        <v>4771</v>
      </c>
      <c r="C442" s="567" t="s">
        <v>4459</v>
      </c>
      <c r="D442" s="567" t="s">
        <v>4603</v>
      </c>
      <c r="E442" s="567" t="s">
        <v>4604</v>
      </c>
      <c r="F442" s="570">
        <v>17</v>
      </c>
      <c r="G442" s="570">
        <v>423543.09999999992</v>
      </c>
      <c r="H442" s="570">
        <v>1</v>
      </c>
      <c r="I442" s="570">
        <v>24914.299999999996</v>
      </c>
      <c r="J442" s="570">
        <v>17</v>
      </c>
      <c r="K442" s="570">
        <v>431696.82999999996</v>
      </c>
      <c r="L442" s="570">
        <v>1.0192512403106084</v>
      </c>
      <c r="M442" s="570">
        <v>25393.931176470585</v>
      </c>
      <c r="N442" s="570">
        <v>13</v>
      </c>
      <c r="O442" s="570">
        <v>335663.51</v>
      </c>
      <c r="P442" s="583">
        <v>0.79251322946826441</v>
      </c>
      <c r="Q442" s="571">
        <v>25820.27</v>
      </c>
    </row>
    <row r="443" spans="1:17" ht="14.4" customHeight="1" x14ac:dyDescent="0.3">
      <c r="A443" s="566" t="s">
        <v>522</v>
      </c>
      <c r="B443" s="567" t="s">
        <v>4771</v>
      </c>
      <c r="C443" s="567" t="s">
        <v>4459</v>
      </c>
      <c r="D443" s="567" t="s">
        <v>4605</v>
      </c>
      <c r="E443" s="567" t="s">
        <v>4606</v>
      </c>
      <c r="F443" s="570"/>
      <c r="G443" s="570"/>
      <c r="H443" s="570"/>
      <c r="I443" s="570"/>
      <c r="J443" s="570"/>
      <c r="K443" s="570"/>
      <c r="L443" s="570"/>
      <c r="M443" s="570"/>
      <c r="N443" s="570">
        <v>2</v>
      </c>
      <c r="O443" s="570">
        <v>29018.18</v>
      </c>
      <c r="P443" s="583"/>
      <c r="Q443" s="571">
        <v>14509.09</v>
      </c>
    </row>
    <row r="444" spans="1:17" ht="14.4" customHeight="1" x14ac:dyDescent="0.3">
      <c r="A444" s="566" t="s">
        <v>522</v>
      </c>
      <c r="B444" s="567" t="s">
        <v>4771</v>
      </c>
      <c r="C444" s="567" t="s">
        <v>4459</v>
      </c>
      <c r="D444" s="567" t="s">
        <v>4611</v>
      </c>
      <c r="E444" s="567" t="s">
        <v>4612</v>
      </c>
      <c r="F444" s="570">
        <v>4</v>
      </c>
      <c r="G444" s="570">
        <v>65344</v>
      </c>
      <c r="H444" s="570">
        <v>1</v>
      </c>
      <c r="I444" s="570">
        <v>16336</v>
      </c>
      <c r="J444" s="570">
        <v>6</v>
      </c>
      <c r="K444" s="570">
        <v>98016</v>
      </c>
      <c r="L444" s="570">
        <v>1.5</v>
      </c>
      <c r="M444" s="570">
        <v>16336</v>
      </c>
      <c r="N444" s="570">
        <v>5</v>
      </c>
      <c r="O444" s="570">
        <v>81680</v>
      </c>
      <c r="P444" s="583">
        <v>1.25</v>
      </c>
      <c r="Q444" s="571">
        <v>16336</v>
      </c>
    </row>
    <row r="445" spans="1:17" ht="14.4" customHeight="1" x14ac:dyDescent="0.3">
      <c r="A445" s="566" t="s">
        <v>522</v>
      </c>
      <c r="B445" s="567" t="s">
        <v>4771</v>
      </c>
      <c r="C445" s="567" t="s">
        <v>4459</v>
      </c>
      <c r="D445" s="567" t="s">
        <v>4613</v>
      </c>
      <c r="E445" s="567" t="s">
        <v>4614</v>
      </c>
      <c r="F445" s="570">
        <v>18</v>
      </c>
      <c r="G445" s="570">
        <v>23490</v>
      </c>
      <c r="H445" s="570">
        <v>1</v>
      </c>
      <c r="I445" s="570">
        <v>1305</v>
      </c>
      <c r="J445" s="570">
        <v>26</v>
      </c>
      <c r="K445" s="570">
        <v>33930</v>
      </c>
      <c r="L445" s="570">
        <v>1.4444444444444444</v>
      </c>
      <c r="M445" s="570">
        <v>1305</v>
      </c>
      <c r="N445" s="570">
        <v>36</v>
      </c>
      <c r="O445" s="570">
        <v>46980</v>
      </c>
      <c r="P445" s="583">
        <v>2</v>
      </c>
      <c r="Q445" s="571">
        <v>1305</v>
      </c>
    </row>
    <row r="446" spans="1:17" ht="14.4" customHeight="1" x14ac:dyDescent="0.3">
      <c r="A446" s="566" t="s">
        <v>522</v>
      </c>
      <c r="B446" s="567" t="s">
        <v>4771</v>
      </c>
      <c r="C446" s="567" t="s">
        <v>4459</v>
      </c>
      <c r="D446" s="567" t="s">
        <v>4615</v>
      </c>
      <c r="E446" s="567" t="s">
        <v>4616</v>
      </c>
      <c r="F446" s="570">
        <v>15</v>
      </c>
      <c r="G446" s="570">
        <v>19575</v>
      </c>
      <c r="H446" s="570">
        <v>1</v>
      </c>
      <c r="I446" s="570">
        <v>1305</v>
      </c>
      <c r="J446" s="570">
        <v>2</v>
      </c>
      <c r="K446" s="570">
        <v>2610</v>
      </c>
      <c r="L446" s="570">
        <v>0.13333333333333333</v>
      </c>
      <c r="M446" s="570">
        <v>1305</v>
      </c>
      <c r="N446" s="570"/>
      <c r="O446" s="570"/>
      <c r="P446" s="583"/>
      <c r="Q446" s="571"/>
    </row>
    <row r="447" spans="1:17" ht="14.4" customHeight="1" x14ac:dyDescent="0.3">
      <c r="A447" s="566" t="s">
        <v>522</v>
      </c>
      <c r="B447" s="567" t="s">
        <v>4771</v>
      </c>
      <c r="C447" s="567" t="s">
        <v>4459</v>
      </c>
      <c r="D447" s="567" t="s">
        <v>4617</v>
      </c>
      <c r="E447" s="567" t="s">
        <v>4618</v>
      </c>
      <c r="F447" s="570">
        <v>35</v>
      </c>
      <c r="G447" s="570">
        <v>37730</v>
      </c>
      <c r="H447" s="570">
        <v>1</v>
      </c>
      <c r="I447" s="570">
        <v>1078</v>
      </c>
      <c r="J447" s="570">
        <v>38</v>
      </c>
      <c r="K447" s="570">
        <v>40964</v>
      </c>
      <c r="L447" s="570">
        <v>1.0857142857142856</v>
      </c>
      <c r="M447" s="570">
        <v>1078</v>
      </c>
      <c r="N447" s="570">
        <v>43</v>
      </c>
      <c r="O447" s="570">
        <v>46354</v>
      </c>
      <c r="P447" s="583">
        <v>1.2285714285714286</v>
      </c>
      <c r="Q447" s="571">
        <v>1078</v>
      </c>
    </row>
    <row r="448" spans="1:17" ht="14.4" customHeight="1" x14ac:dyDescent="0.3">
      <c r="A448" s="566" t="s">
        <v>522</v>
      </c>
      <c r="B448" s="567" t="s">
        <v>4771</v>
      </c>
      <c r="C448" s="567" t="s">
        <v>4459</v>
      </c>
      <c r="D448" s="567" t="s">
        <v>4619</v>
      </c>
      <c r="E448" s="567" t="s">
        <v>4620</v>
      </c>
      <c r="F448" s="570">
        <v>4</v>
      </c>
      <c r="G448" s="570">
        <v>34036</v>
      </c>
      <c r="H448" s="570">
        <v>1</v>
      </c>
      <c r="I448" s="570">
        <v>8509</v>
      </c>
      <c r="J448" s="570">
        <v>1</v>
      </c>
      <c r="K448" s="570">
        <v>8509</v>
      </c>
      <c r="L448" s="570">
        <v>0.25</v>
      </c>
      <c r="M448" s="570">
        <v>8509</v>
      </c>
      <c r="N448" s="570">
        <v>1</v>
      </c>
      <c r="O448" s="570">
        <v>8509</v>
      </c>
      <c r="P448" s="583">
        <v>0.25</v>
      </c>
      <c r="Q448" s="571">
        <v>8509</v>
      </c>
    </row>
    <row r="449" spans="1:17" ht="14.4" customHeight="1" x14ac:dyDescent="0.3">
      <c r="A449" s="566" t="s">
        <v>522</v>
      </c>
      <c r="B449" s="567" t="s">
        <v>4771</v>
      </c>
      <c r="C449" s="567" t="s">
        <v>4459</v>
      </c>
      <c r="D449" s="567" t="s">
        <v>4621</v>
      </c>
      <c r="E449" s="567" t="s">
        <v>4622</v>
      </c>
      <c r="F449" s="570">
        <v>7</v>
      </c>
      <c r="G449" s="570">
        <v>39704</v>
      </c>
      <c r="H449" s="570">
        <v>1</v>
      </c>
      <c r="I449" s="570">
        <v>5672</v>
      </c>
      <c r="J449" s="570">
        <v>3</v>
      </c>
      <c r="K449" s="570">
        <v>17016</v>
      </c>
      <c r="L449" s="570">
        <v>0.42857142857142855</v>
      </c>
      <c r="M449" s="570">
        <v>5672</v>
      </c>
      <c r="N449" s="570">
        <v>4</v>
      </c>
      <c r="O449" s="570">
        <v>22688</v>
      </c>
      <c r="P449" s="583">
        <v>0.5714285714285714</v>
      </c>
      <c r="Q449" s="571">
        <v>5672</v>
      </c>
    </row>
    <row r="450" spans="1:17" ht="14.4" customHeight="1" x14ac:dyDescent="0.3">
      <c r="A450" s="566" t="s">
        <v>522</v>
      </c>
      <c r="B450" s="567" t="s">
        <v>4771</v>
      </c>
      <c r="C450" s="567" t="s">
        <v>4459</v>
      </c>
      <c r="D450" s="567" t="s">
        <v>4623</v>
      </c>
      <c r="E450" s="567" t="s">
        <v>4624</v>
      </c>
      <c r="F450" s="570">
        <v>31</v>
      </c>
      <c r="G450" s="570">
        <v>35185</v>
      </c>
      <c r="H450" s="570">
        <v>1</v>
      </c>
      <c r="I450" s="570">
        <v>1135</v>
      </c>
      <c r="J450" s="570">
        <v>12</v>
      </c>
      <c r="K450" s="570">
        <v>13620</v>
      </c>
      <c r="L450" s="570">
        <v>0.38709677419354838</v>
      </c>
      <c r="M450" s="570">
        <v>1135</v>
      </c>
      <c r="N450" s="570"/>
      <c r="O450" s="570"/>
      <c r="P450" s="583"/>
      <c r="Q450" s="571"/>
    </row>
    <row r="451" spans="1:17" ht="14.4" customHeight="1" x14ac:dyDescent="0.3">
      <c r="A451" s="566" t="s">
        <v>522</v>
      </c>
      <c r="B451" s="567" t="s">
        <v>4771</v>
      </c>
      <c r="C451" s="567" t="s">
        <v>4459</v>
      </c>
      <c r="D451" s="567" t="s">
        <v>4625</v>
      </c>
      <c r="E451" s="567" t="s">
        <v>4626</v>
      </c>
      <c r="F451" s="570">
        <v>112</v>
      </c>
      <c r="G451" s="570">
        <v>23744</v>
      </c>
      <c r="H451" s="570">
        <v>1</v>
      </c>
      <c r="I451" s="570">
        <v>212</v>
      </c>
      <c r="J451" s="570">
        <v>108</v>
      </c>
      <c r="K451" s="570">
        <v>22896</v>
      </c>
      <c r="L451" s="570">
        <v>0.9642857142857143</v>
      </c>
      <c r="M451" s="570">
        <v>212</v>
      </c>
      <c r="N451" s="570">
        <v>104</v>
      </c>
      <c r="O451" s="570">
        <v>22048</v>
      </c>
      <c r="P451" s="583">
        <v>0.9285714285714286</v>
      </c>
      <c r="Q451" s="571">
        <v>212</v>
      </c>
    </row>
    <row r="452" spans="1:17" ht="14.4" customHeight="1" x14ac:dyDescent="0.3">
      <c r="A452" s="566" t="s">
        <v>522</v>
      </c>
      <c r="B452" s="567" t="s">
        <v>4771</v>
      </c>
      <c r="C452" s="567" t="s">
        <v>4459</v>
      </c>
      <c r="D452" s="567" t="s">
        <v>4627</v>
      </c>
      <c r="E452" s="567" t="s">
        <v>4628</v>
      </c>
      <c r="F452" s="570">
        <v>42</v>
      </c>
      <c r="G452" s="570">
        <v>57960</v>
      </c>
      <c r="H452" s="570">
        <v>1</v>
      </c>
      <c r="I452" s="570">
        <v>1380</v>
      </c>
      <c r="J452" s="570">
        <v>1</v>
      </c>
      <c r="K452" s="570">
        <v>1380</v>
      </c>
      <c r="L452" s="570">
        <v>2.3809523809523808E-2</v>
      </c>
      <c r="M452" s="570">
        <v>1380</v>
      </c>
      <c r="N452" s="570">
        <v>29</v>
      </c>
      <c r="O452" s="570">
        <v>40020</v>
      </c>
      <c r="P452" s="583">
        <v>0.69047619047619047</v>
      </c>
      <c r="Q452" s="571">
        <v>1380</v>
      </c>
    </row>
    <row r="453" spans="1:17" ht="14.4" customHeight="1" x14ac:dyDescent="0.3">
      <c r="A453" s="566" t="s">
        <v>522</v>
      </c>
      <c r="B453" s="567" t="s">
        <v>4771</v>
      </c>
      <c r="C453" s="567" t="s">
        <v>4459</v>
      </c>
      <c r="D453" s="567" t="s">
        <v>4631</v>
      </c>
      <c r="E453" s="567" t="s">
        <v>4632</v>
      </c>
      <c r="F453" s="570">
        <v>7</v>
      </c>
      <c r="G453" s="570">
        <v>9184</v>
      </c>
      <c r="H453" s="570">
        <v>1</v>
      </c>
      <c r="I453" s="570">
        <v>1312</v>
      </c>
      <c r="J453" s="570"/>
      <c r="K453" s="570"/>
      <c r="L453" s="570"/>
      <c r="M453" s="570"/>
      <c r="N453" s="570">
        <v>3</v>
      </c>
      <c r="O453" s="570">
        <v>3936</v>
      </c>
      <c r="P453" s="583">
        <v>0.42857142857142855</v>
      </c>
      <c r="Q453" s="571">
        <v>1312</v>
      </c>
    </row>
    <row r="454" spans="1:17" ht="14.4" customHeight="1" x14ac:dyDescent="0.3">
      <c r="A454" s="566" t="s">
        <v>522</v>
      </c>
      <c r="B454" s="567" t="s">
        <v>4771</v>
      </c>
      <c r="C454" s="567" t="s">
        <v>4459</v>
      </c>
      <c r="D454" s="567" t="s">
        <v>4633</v>
      </c>
      <c r="E454" s="567" t="s">
        <v>4634</v>
      </c>
      <c r="F454" s="570">
        <v>42</v>
      </c>
      <c r="G454" s="570">
        <v>65520</v>
      </c>
      <c r="H454" s="570">
        <v>1</v>
      </c>
      <c r="I454" s="570">
        <v>1560</v>
      </c>
      <c r="J454" s="570">
        <v>1</v>
      </c>
      <c r="K454" s="570">
        <v>1560</v>
      </c>
      <c r="L454" s="570">
        <v>2.3809523809523808E-2</v>
      </c>
      <c r="M454" s="570">
        <v>1560</v>
      </c>
      <c r="N454" s="570">
        <v>25</v>
      </c>
      <c r="O454" s="570">
        <v>39000</v>
      </c>
      <c r="P454" s="583">
        <v>0.59523809523809523</v>
      </c>
      <c r="Q454" s="571">
        <v>1560</v>
      </c>
    </row>
    <row r="455" spans="1:17" ht="14.4" customHeight="1" x14ac:dyDescent="0.3">
      <c r="A455" s="566" t="s">
        <v>522</v>
      </c>
      <c r="B455" s="567" t="s">
        <v>4771</v>
      </c>
      <c r="C455" s="567" t="s">
        <v>4459</v>
      </c>
      <c r="D455" s="567" t="s">
        <v>4635</v>
      </c>
      <c r="E455" s="567" t="s">
        <v>4636</v>
      </c>
      <c r="F455" s="570"/>
      <c r="G455" s="570"/>
      <c r="H455" s="570"/>
      <c r="I455" s="570"/>
      <c r="J455" s="570">
        <v>1</v>
      </c>
      <c r="K455" s="570">
        <v>5808.82</v>
      </c>
      <c r="L455" s="570"/>
      <c r="M455" s="570">
        <v>5808.82</v>
      </c>
      <c r="N455" s="570">
        <v>4</v>
      </c>
      <c r="O455" s="570">
        <v>23235.279999999999</v>
      </c>
      <c r="P455" s="583"/>
      <c r="Q455" s="571">
        <v>5808.82</v>
      </c>
    </row>
    <row r="456" spans="1:17" ht="14.4" customHeight="1" x14ac:dyDescent="0.3">
      <c r="A456" s="566" t="s">
        <v>522</v>
      </c>
      <c r="B456" s="567" t="s">
        <v>4771</v>
      </c>
      <c r="C456" s="567" t="s">
        <v>4459</v>
      </c>
      <c r="D456" s="567" t="s">
        <v>4637</v>
      </c>
      <c r="E456" s="567" t="s">
        <v>4638</v>
      </c>
      <c r="F456" s="570"/>
      <c r="G456" s="570"/>
      <c r="H456" s="570"/>
      <c r="I456" s="570"/>
      <c r="J456" s="570"/>
      <c r="K456" s="570"/>
      <c r="L456" s="570"/>
      <c r="M456" s="570"/>
      <c r="N456" s="570">
        <v>6</v>
      </c>
      <c r="O456" s="570">
        <v>49347.479999999996</v>
      </c>
      <c r="P456" s="583"/>
      <c r="Q456" s="571">
        <v>8224.58</v>
      </c>
    </row>
    <row r="457" spans="1:17" ht="14.4" customHeight="1" x14ac:dyDescent="0.3">
      <c r="A457" s="566" t="s">
        <v>522</v>
      </c>
      <c r="B457" s="567" t="s">
        <v>4771</v>
      </c>
      <c r="C457" s="567" t="s">
        <v>4459</v>
      </c>
      <c r="D457" s="567" t="s">
        <v>4639</v>
      </c>
      <c r="E457" s="567" t="s">
        <v>4640</v>
      </c>
      <c r="F457" s="570">
        <v>2</v>
      </c>
      <c r="G457" s="570">
        <v>17676</v>
      </c>
      <c r="H457" s="570">
        <v>1</v>
      </c>
      <c r="I457" s="570">
        <v>8838</v>
      </c>
      <c r="J457" s="570"/>
      <c r="K457" s="570"/>
      <c r="L457" s="570"/>
      <c r="M457" s="570"/>
      <c r="N457" s="570">
        <v>1</v>
      </c>
      <c r="O457" s="570">
        <v>9159.3799999999992</v>
      </c>
      <c r="P457" s="583">
        <v>0.51818171532020818</v>
      </c>
      <c r="Q457" s="571">
        <v>9159.3799999999992</v>
      </c>
    </row>
    <row r="458" spans="1:17" ht="14.4" customHeight="1" x14ac:dyDescent="0.3">
      <c r="A458" s="566" t="s">
        <v>522</v>
      </c>
      <c r="B458" s="567" t="s">
        <v>4771</v>
      </c>
      <c r="C458" s="567" t="s">
        <v>4459</v>
      </c>
      <c r="D458" s="567" t="s">
        <v>4641</v>
      </c>
      <c r="E458" s="567" t="s">
        <v>4640</v>
      </c>
      <c r="F458" s="570">
        <v>6</v>
      </c>
      <c r="G458" s="570">
        <v>79698</v>
      </c>
      <c r="H458" s="570">
        <v>1</v>
      </c>
      <c r="I458" s="570">
        <v>13283</v>
      </c>
      <c r="J458" s="570">
        <v>1</v>
      </c>
      <c r="K458" s="570">
        <v>13766.02</v>
      </c>
      <c r="L458" s="570">
        <v>0.17272729554066601</v>
      </c>
      <c r="M458" s="570">
        <v>13766.02</v>
      </c>
      <c r="N458" s="570">
        <v>4</v>
      </c>
      <c r="O458" s="570">
        <v>55064.08</v>
      </c>
      <c r="P458" s="583">
        <v>0.69090918216266406</v>
      </c>
      <c r="Q458" s="571">
        <v>13766.02</v>
      </c>
    </row>
    <row r="459" spans="1:17" ht="14.4" customHeight="1" x14ac:dyDescent="0.3">
      <c r="A459" s="566" t="s">
        <v>522</v>
      </c>
      <c r="B459" s="567" t="s">
        <v>4771</v>
      </c>
      <c r="C459" s="567" t="s">
        <v>4459</v>
      </c>
      <c r="D459" s="567" t="s">
        <v>4850</v>
      </c>
      <c r="E459" s="567" t="s">
        <v>4851</v>
      </c>
      <c r="F459" s="570"/>
      <c r="G459" s="570"/>
      <c r="H459" s="570"/>
      <c r="I459" s="570"/>
      <c r="J459" s="570"/>
      <c r="K459" s="570"/>
      <c r="L459" s="570"/>
      <c r="M459" s="570"/>
      <c r="N459" s="570">
        <v>2</v>
      </c>
      <c r="O459" s="570">
        <v>36676.9</v>
      </c>
      <c r="P459" s="583"/>
      <c r="Q459" s="571">
        <v>18338.45</v>
      </c>
    </row>
    <row r="460" spans="1:17" ht="14.4" customHeight="1" x14ac:dyDescent="0.3">
      <c r="A460" s="566" t="s">
        <v>522</v>
      </c>
      <c r="B460" s="567" t="s">
        <v>4771</v>
      </c>
      <c r="C460" s="567" t="s">
        <v>4459</v>
      </c>
      <c r="D460" s="567" t="s">
        <v>4644</v>
      </c>
      <c r="E460" s="567" t="s">
        <v>4645</v>
      </c>
      <c r="F460" s="570">
        <v>45</v>
      </c>
      <c r="G460" s="570">
        <v>54000</v>
      </c>
      <c r="H460" s="570">
        <v>1</v>
      </c>
      <c r="I460" s="570">
        <v>1200</v>
      </c>
      <c r="J460" s="570">
        <v>45</v>
      </c>
      <c r="K460" s="570">
        <v>55920.160000000003</v>
      </c>
      <c r="L460" s="570">
        <v>1.0355585185185185</v>
      </c>
      <c r="M460" s="570">
        <v>1242.6702222222223</v>
      </c>
      <c r="N460" s="570">
        <v>58</v>
      </c>
      <c r="O460" s="570">
        <v>72131.12</v>
      </c>
      <c r="P460" s="583">
        <v>1.3357614814814813</v>
      </c>
      <c r="Q460" s="571">
        <v>1243.6399999999999</v>
      </c>
    </row>
    <row r="461" spans="1:17" ht="14.4" customHeight="1" x14ac:dyDescent="0.3">
      <c r="A461" s="566" t="s">
        <v>522</v>
      </c>
      <c r="B461" s="567" t="s">
        <v>4771</v>
      </c>
      <c r="C461" s="567" t="s">
        <v>4459</v>
      </c>
      <c r="D461" s="567" t="s">
        <v>4646</v>
      </c>
      <c r="E461" s="567" t="s">
        <v>4647</v>
      </c>
      <c r="F461" s="570">
        <v>2</v>
      </c>
      <c r="G461" s="570">
        <v>110980</v>
      </c>
      <c r="H461" s="570">
        <v>1</v>
      </c>
      <c r="I461" s="570">
        <v>55490</v>
      </c>
      <c r="J461" s="570"/>
      <c r="K461" s="570"/>
      <c r="L461" s="570"/>
      <c r="M461" s="570"/>
      <c r="N461" s="570">
        <v>2</v>
      </c>
      <c r="O461" s="570">
        <v>115014</v>
      </c>
      <c r="P461" s="583">
        <v>1.0363488916921968</v>
      </c>
      <c r="Q461" s="571">
        <v>57507</v>
      </c>
    </row>
    <row r="462" spans="1:17" ht="14.4" customHeight="1" x14ac:dyDescent="0.3">
      <c r="A462" s="566" t="s">
        <v>522</v>
      </c>
      <c r="B462" s="567" t="s">
        <v>4771</v>
      </c>
      <c r="C462" s="567" t="s">
        <v>4459</v>
      </c>
      <c r="D462" s="567" t="s">
        <v>4648</v>
      </c>
      <c r="E462" s="567" t="s">
        <v>4649</v>
      </c>
      <c r="F462" s="570"/>
      <c r="G462" s="570"/>
      <c r="H462" s="570"/>
      <c r="I462" s="570"/>
      <c r="J462" s="570"/>
      <c r="K462" s="570"/>
      <c r="L462" s="570"/>
      <c r="M462" s="570"/>
      <c r="N462" s="570">
        <v>2</v>
      </c>
      <c r="O462" s="570">
        <v>32274.44</v>
      </c>
      <c r="P462" s="583"/>
      <c r="Q462" s="571">
        <v>16137.22</v>
      </c>
    </row>
    <row r="463" spans="1:17" ht="14.4" customHeight="1" x14ac:dyDescent="0.3">
      <c r="A463" s="566" t="s">
        <v>522</v>
      </c>
      <c r="B463" s="567" t="s">
        <v>4771</v>
      </c>
      <c r="C463" s="567" t="s">
        <v>4459</v>
      </c>
      <c r="D463" s="567" t="s">
        <v>4650</v>
      </c>
      <c r="E463" s="567" t="s">
        <v>4651</v>
      </c>
      <c r="F463" s="570"/>
      <c r="G463" s="570"/>
      <c r="H463" s="570"/>
      <c r="I463" s="570"/>
      <c r="J463" s="570">
        <v>1</v>
      </c>
      <c r="K463" s="570">
        <v>1658</v>
      </c>
      <c r="L463" s="570"/>
      <c r="M463" s="570">
        <v>1658</v>
      </c>
      <c r="N463" s="570">
        <v>9</v>
      </c>
      <c r="O463" s="570">
        <v>14922</v>
      </c>
      <c r="P463" s="583"/>
      <c r="Q463" s="571">
        <v>1658</v>
      </c>
    </row>
    <row r="464" spans="1:17" ht="14.4" customHeight="1" x14ac:dyDescent="0.3">
      <c r="A464" s="566" t="s">
        <v>522</v>
      </c>
      <c r="B464" s="567" t="s">
        <v>4771</v>
      </c>
      <c r="C464" s="567" t="s">
        <v>4459</v>
      </c>
      <c r="D464" s="567" t="s">
        <v>4652</v>
      </c>
      <c r="E464" s="567" t="s">
        <v>4653</v>
      </c>
      <c r="F464" s="570"/>
      <c r="G464" s="570"/>
      <c r="H464" s="570"/>
      <c r="I464" s="570"/>
      <c r="J464" s="570"/>
      <c r="K464" s="570"/>
      <c r="L464" s="570"/>
      <c r="M464" s="570"/>
      <c r="N464" s="570">
        <v>1</v>
      </c>
      <c r="O464" s="570">
        <v>8449.4699999999993</v>
      </c>
      <c r="P464" s="583"/>
      <c r="Q464" s="571">
        <v>8449.4699999999993</v>
      </c>
    </row>
    <row r="465" spans="1:17" ht="14.4" customHeight="1" x14ac:dyDescent="0.3">
      <c r="A465" s="566" t="s">
        <v>522</v>
      </c>
      <c r="B465" s="567" t="s">
        <v>4771</v>
      </c>
      <c r="C465" s="567" t="s">
        <v>4459</v>
      </c>
      <c r="D465" s="567" t="s">
        <v>4852</v>
      </c>
      <c r="E465" s="567" t="s">
        <v>4640</v>
      </c>
      <c r="F465" s="570"/>
      <c r="G465" s="570"/>
      <c r="H465" s="570"/>
      <c r="I465" s="570"/>
      <c r="J465" s="570">
        <v>2</v>
      </c>
      <c r="K465" s="570">
        <v>16051.2</v>
      </c>
      <c r="L465" s="570"/>
      <c r="M465" s="570">
        <v>8025.6</v>
      </c>
      <c r="N465" s="570"/>
      <c r="O465" s="570"/>
      <c r="P465" s="583"/>
      <c r="Q465" s="571"/>
    </row>
    <row r="466" spans="1:17" ht="14.4" customHeight="1" x14ac:dyDescent="0.3">
      <c r="A466" s="566" t="s">
        <v>522</v>
      </c>
      <c r="B466" s="567" t="s">
        <v>4771</v>
      </c>
      <c r="C466" s="567" t="s">
        <v>4459</v>
      </c>
      <c r="D466" s="567" t="s">
        <v>4654</v>
      </c>
      <c r="E466" s="567" t="s">
        <v>4655</v>
      </c>
      <c r="F466" s="570">
        <v>96</v>
      </c>
      <c r="G466" s="570">
        <v>103968</v>
      </c>
      <c r="H466" s="570">
        <v>1</v>
      </c>
      <c r="I466" s="570">
        <v>1083</v>
      </c>
      <c r="J466" s="570">
        <v>25</v>
      </c>
      <c r="K466" s="570">
        <v>28059.5</v>
      </c>
      <c r="L466" s="570">
        <v>0.2698859264389043</v>
      </c>
      <c r="M466" s="570">
        <v>1122.3800000000001</v>
      </c>
      <c r="N466" s="570">
        <v>79</v>
      </c>
      <c r="O466" s="570">
        <v>88668.01999999999</v>
      </c>
      <c r="P466" s="583">
        <v>0.85283952754693737</v>
      </c>
      <c r="Q466" s="571">
        <v>1122.3799999999999</v>
      </c>
    </row>
    <row r="467" spans="1:17" ht="14.4" customHeight="1" x14ac:dyDescent="0.3">
      <c r="A467" s="566" t="s">
        <v>522</v>
      </c>
      <c r="B467" s="567" t="s">
        <v>4771</v>
      </c>
      <c r="C467" s="567" t="s">
        <v>4459</v>
      </c>
      <c r="D467" s="567" t="s">
        <v>4656</v>
      </c>
      <c r="E467" s="567" t="s">
        <v>4657</v>
      </c>
      <c r="F467" s="570"/>
      <c r="G467" s="570"/>
      <c r="H467" s="570"/>
      <c r="I467" s="570"/>
      <c r="J467" s="570">
        <v>20</v>
      </c>
      <c r="K467" s="570">
        <v>35752</v>
      </c>
      <c r="L467" s="570"/>
      <c r="M467" s="570">
        <v>1787.6</v>
      </c>
      <c r="N467" s="570">
        <v>20</v>
      </c>
      <c r="O467" s="570">
        <v>35752</v>
      </c>
      <c r="P467" s="583"/>
      <c r="Q467" s="571">
        <v>1787.6</v>
      </c>
    </row>
    <row r="468" spans="1:17" ht="14.4" customHeight="1" x14ac:dyDescent="0.3">
      <c r="A468" s="566" t="s">
        <v>522</v>
      </c>
      <c r="B468" s="567" t="s">
        <v>4771</v>
      </c>
      <c r="C468" s="567" t="s">
        <v>4459</v>
      </c>
      <c r="D468" s="567" t="s">
        <v>4853</v>
      </c>
      <c r="E468" s="567" t="s">
        <v>4475</v>
      </c>
      <c r="F468" s="570"/>
      <c r="G468" s="570"/>
      <c r="H468" s="570"/>
      <c r="I468" s="570"/>
      <c r="J468" s="570"/>
      <c r="K468" s="570"/>
      <c r="L468" s="570"/>
      <c r="M468" s="570"/>
      <c r="N468" s="570">
        <v>2</v>
      </c>
      <c r="O468" s="570">
        <v>25800</v>
      </c>
      <c r="P468" s="583"/>
      <c r="Q468" s="571">
        <v>12900</v>
      </c>
    </row>
    <row r="469" spans="1:17" ht="14.4" customHeight="1" x14ac:dyDescent="0.3">
      <c r="A469" s="566" t="s">
        <v>522</v>
      </c>
      <c r="B469" s="567" t="s">
        <v>4771</v>
      </c>
      <c r="C469" s="567" t="s">
        <v>4459</v>
      </c>
      <c r="D469" s="567" t="s">
        <v>4658</v>
      </c>
      <c r="E469" s="567" t="s">
        <v>4659</v>
      </c>
      <c r="F469" s="570">
        <v>6</v>
      </c>
      <c r="G469" s="570">
        <v>25767.599999999999</v>
      </c>
      <c r="H469" s="570">
        <v>1</v>
      </c>
      <c r="I469" s="570">
        <v>4294.5999999999995</v>
      </c>
      <c r="J469" s="570"/>
      <c r="K469" s="570"/>
      <c r="L469" s="570"/>
      <c r="M469" s="570"/>
      <c r="N469" s="570"/>
      <c r="O469" s="570"/>
      <c r="P469" s="583"/>
      <c r="Q469" s="571"/>
    </row>
    <row r="470" spans="1:17" ht="14.4" customHeight="1" x14ac:dyDescent="0.3">
      <c r="A470" s="566" t="s">
        <v>522</v>
      </c>
      <c r="B470" s="567" t="s">
        <v>4771</v>
      </c>
      <c r="C470" s="567" t="s">
        <v>4231</v>
      </c>
      <c r="D470" s="567" t="s">
        <v>4854</v>
      </c>
      <c r="E470" s="567" t="s">
        <v>4855</v>
      </c>
      <c r="F470" s="570">
        <v>753</v>
      </c>
      <c r="G470" s="570">
        <v>24062868</v>
      </c>
      <c r="H470" s="570">
        <v>1</v>
      </c>
      <c r="I470" s="570">
        <v>31956</v>
      </c>
      <c r="J470" s="570">
        <v>714</v>
      </c>
      <c r="K470" s="570">
        <v>22820376</v>
      </c>
      <c r="L470" s="570">
        <v>0.94836475851506974</v>
      </c>
      <c r="M470" s="570">
        <v>31961.310924369747</v>
      </c>
      <c r="N470" s="570">
        <v>597</v>
      </c>
      <c r="O470" s="570">
        <v>19083554</v>
      </c>
      <c r="P470" s="583">
        <v>0.79307063480546047</v>
      </c>
      <c r="Q470" s="571">
        <v>31965.752093802344</v>
      </c>
    </row>
    <row r="471" spans="1:17" ht="14.4" customHeight="1" x14ac:dyDescent="0.3">
      <c r="A471" s="566" t="s">
        <v>522</v>
      </c>
      <c r="B471" s="567" t="s">
        <v>4771</v>
      </c>
      <c r="C471" s="567" t="s">
        <v>4231</v>
      </c>
      <c r="D471" s="567" t="s">
        <v>4856</v>
      </c>
      <c r="E471" s="567" t="s">
        <v>4857</v>
      </c>
      <c r="F471" s="570">
        <v>296</v>
      </c>
      <c r="G471" s="570">
        <v>8274976</v>
      </c>
      <c r="H471" s="570">
        <v>1</v>
      </c>
      <c r="I471" s="570">
        <v>27956</v>
      </c>
      <c r="J471" s="570">
        <v>329</v>
      </c>
      <c r="K471" s="570">
        <v>9199212</v>
      </c>
      <c r="L471" s="570">
        <v>1.1116904749935226</v>
      </c>
      <c r="M471" s="570">
        <v>27961.130699088146</v>
      </c>
      <c r="N471" s="570">
        <v>336</v>
      </c>
      <c r="O471" s="570">
        <v>9396472</v>
      </c>
      <c r="P471" s="583">
        <v>1.1355286105965745</v>
      </c>
      <c r="Q471" s="571">
        <v>27965.690476190477</v>
      </c>
    </row>
    <row r="472" spans="1:17" ht="14.4" customHeight="1" x14ac:dyDescent="0.3">
      <c r="A472" s="566" t="s">
        <v>522</v>
      </c>
      <c r="B472" s="567" t="s">
        <v>4771</v>
      </c>
      <c r="C472" s="567" t="s">
        <v>4231</v>
      </c>
      <c r="D472" s="567" t="s">
        <v>4858</v>
      </c>
      <c r="E472" s="567" t="s">
        <v>4859</v>
      </c>
      <c r="F472" s="570">
        <v>139</v>
      </c>
      <c r="G472" s="570">
        <v>3329884</v>
      </c>
      <c r="H472" s="570">
        <v>1</v>
      </c>
      <c r="I472" s="570">
        <v>23956</v>
      </c>
      <c r="J472" s="570">
        <v>120</v>
      </c>
      <c r="K472" s="570">
        <v>2875320</v>
      </c>
      <c r="L472" s="570">
        <v>0.8634895389749313</v>
      </c>
      <c r="M472" s="570">
        <v>23961</v>
      </c>
      <c r="N472" s="570">
        <v>167</v>
      </c>
      <c r="O472" s="570">
        <v>4002270</v>
      </c>
      <c r="P472" s="583">
        <v>1.2019247517330933</v>
      </c>
      <c r="Q472" s="571">
        <v>23965.688622754493</v>
      </c>
    </row>
    <row r="473" spans="1:17" ht="14.4" customHeight="1" x14ac:dyDescent="0.3">
      <c r="A473" s="566" t="s">
        <v>522</v>
      </c>
      <c r="B473" s="567" t="s">
        <v>4771</v>
      </c>
      <c r="C473" s="567" t="s">
        <v>4231</v>
      </c>
      <c r="D473" s="567" t="s">
        <v>4860</v>
      </c>
      <c r="E473" s="567" t="s">
        <v>4861</v>
      </c>
      <c r="F473" s="570">
        <v>11</v>
      </c>
      <c r="G473" s="570">
        <v>130757</v>
      </c>
      <c r="H473" s="570">
        <v>1</v>
      </c>
      <c r="I473" s="570">
        <v>11887</v>
      </c>
      <c r="J473" s="570">
        <v>9</v>
      </c>
      <c r="K473" s="570">
        <v>107039</v>
      </c>
      <c r="L473" s="570">
        <v>0.81861009353227743</v>
      </c>
      <c r="M473" s="570">
        <v>11893.222222222223</v>
      </c>
      <c r="N473" s="570">
        <v>21</v>
      </c>
      <c r="O473" s="570">
        <v>249835</v>
      </c>
      <c r="P473" s="583">
        <v>1.9106816461069005</v>
      </c>
      <c r="Q473" s="571">
        <v>11896.904761904761</v>
      </c>
    </row>
    <row r="474" spans="1:17" ht="14.4" customHeight="1" x14ac:dyDescent="0.3">
      <c r="A474" s="566" t="s">
        <v>522</v>
      </c>
      <c r="B474" s="567" t="s">
        <v>4771</v>
      </c>
      <c r="C474" s="567" t="s">
        <v>4231</v>
      </c>
      <c r="D474" s="567" t="s">
        <v>4862</v>
      </c>
      <c r="E474" s="567" t="s">
        <v>4863</v>
      </c>
      <c r="F474" s="570"/>
      <c r="G474" s="570"/>
      <c r="H474" s="570"/>
      <c r="I474" s="570"/>
      <c r="J474" s="570">
        <v>3</v>
      </c>
      <c r="K474" s="570">
        <v>19998</v>
      </c>
      <c r="L474" s="570"/>
      <c r="M474" s="570">
        <v>6666</v>
      </c>
      <c r="N474" s="570">
        <v>10</v>
      </c>
      <c r="O474" s="570">
        <v>66752</v>
      </c>
      <c r="P474" s="583"/>
      <c r="Q474" s="571">
        <v>6675.2</v>
      </c>
    </row>
    <row r="475" spans="1:17" ht="14.4" customHeight="1" x14ac:dyDescent="0.3">
      <c r="A475" s="566" t="s">
        <v>522</v>
      </c>
      <c r="B475" s="567" t="s">
        <v>4771</v>
      </c>
      <c r="C475" s="567" t="s">
        <v>4231</v>
      </c>
      <c r="D475" s="567" t="s">
        <v>4864</v>
      </c>
      <c r="E475" s="567" t="s">
        <v>4865</v>
      </c>
      <c r="F475" s="570"/>
      <c r="G475" s="570"/>
      <c r="H475" s="570"/>
      <c r="I475" s="570"/>
      <c r="J475" s="570"/>
      <c r="K475" s="570"/>
      <c r="L475" s="570"/>
      <c r="M475" s="570"/>
      <c r="N475" s="570">
        <v>2</v>
      </c>
      <c r="O475" s="570">
        <v>10952</v>
      </c>
      <c r="P475" s="583"/>
      <c r="Q475" s="571">
        <v>5476</v>
      </c>
    </row>
    <row r="476" spans="1:17" ht="14.4" customHeight="1" x14ac:dyDescent="0.3">
      <c r="A476" s="566" t="s">
        <v>522</v>
      </c>
      <c r="B476" s="567" t="s">
        <v>4771</v>
      </c>
      <c r="C476" s="567" t="s">
        <v>4231</v>
      </c>
      <c r="D476" s="567" t="s">
        <v>4236</v>
      </c>
      <c r="E476" s="567" t="s">
        <v>4237</v>
      </c>
      <c r="F476" s="570">
        <v>46</v>
      </c>
      <c r="G476" s="570">
        <v>30774</v>
      </c>
      <c r="H476" s="570">
        <v>1</v>
      </c>
      <c r="I476" s="570">
        <v>669</v>
      </c>
      <c r="J476" s="570">
        <v>66</v>
      </c>
      <c r="K476" s="570">
        <v>44280</v>
      </c>
      <c r="L476" s="570">
        <v>1.4388769740690193</v>
      </c>
      <c r="M476" s="570">
        <v>670.90909090909088</v>
      </c>
      <c r="N476" s="570">
        <v>13</v>
      </c>
      <c r="O476" s="570">
        <v>8489</v>
      </c>
      <c r="P476" s="583">
        <v>0.27584974328979006</v>
      </c>
      <c r="Q476" s="571">
        <v>653</v>
      </c>
    </row>
    <row r="477" spans="1:17" ht="14.4" customHeight="1" x14ac:dyDescent="0.3">
      <c r="A477" s="566" t="s">
        <v>522</v>
      </c>
      <c r="B477" s="567" t="s">
        <v>4771</v>
      </c>
      <c r="C477" s="567" t="s">
        <v>4231</v>
      </c>
      <c r="D477" s="567" t="s">
        <v>4238</v>
      </c>
      <c r="E477" s="567" t="s">
        <v>4239</v>
      </c>
      <c r="F477" s="570">
        <v>40</v>
      </c>
      <c r="G477" s="570">
        <v>14120</v>
      </c>
      <c r="H477" s="570">
        <v>1</v>
      </c>
      <c r="I477" s="570">
        <v>353</v>
      </c>
      <c r="J477" s="570">
        <v>18</v>
      </c>
      <c r="K477" s="570">
        <v>6390</v>
      </c>
      <c r="L477" s="570">
        <v>0.45254957507082155</v>
      </c>
      <c r="M477" s="570">
        <v>355</v>
      </c>
      <c r="N477" s="570">
        <v>3</v>
      </c>
      <c r="O477" s="570">
        <v>981</v>
      </c>
      <c r="P477" s="583">
        <v>6.9475920679886685E-2</v>
      </c>
      <c r="Q477" s="571">
        <v>327</v>
      </c>
    </row>
    <row r="478" spans="1:17" ht="14.4" customHeight="1" x14ac:dyDescent="0.3">
      <c r="A478" s="566" t="s">
        <v>522</v>
      </c>
      <c r="B478" s="567" t="s">
        <v>4771</v>
      </c>
      <c r="C478" s="567" t="s">
        <v>4231</v>
      </c>
      <c r="D478" s="567" t="s">
        <v>4335</v>
      </c>
      <c r="E478" s="567" t="s">
        <v>4336</v>
      </c>
      <c r="F478" s="570">
        <v>14</v>
      </c>
      <c r="G478" s="570">
        <v>124110</v>
      </c>
      <c r="H478" s="570">
        <v>1</v>
      </c>
      <c r="I478" s="570">
        <v>8865</v>
      </c>
      <c r="J478" s="570"/>
      <c r="K478" s="570"/>
      <c r="L478" s="570"/>
      <c r="M478" s="570"/>
      <c r="N478" s="570"/>
      <c r="O478" s="570"/>
      <c r="P478" s="583"/>
      <c r="Q478" s="571"/>
    </row>
    <row r="479" spans="1:17" ht="14.4" customHeight="1" x14ac:dyDescent="0.3">
      <c r="A479" s="566" t="s">
        <v>522</v>
      </c>
      <c r="B479" s="567" t="s">
        <v>4771</v>
      </c>
      <c r="C479" s="567" t="s">
        <v>4231</v>
      </c>
      <c r="D479" s="567" t="s">
        <v>4283</v>
      </c>
      <c r="E479" s="567" t="s">
        <v>4284</v>
      </c>
      <c r="F479" s="570"/>
      <c r="G479" s="570"/>
      <c r="H479" s="570"/>
      <c r="I479" s="570"/>
      <c r="J479" s="570"/>
      <c r="K479" s="570"/>
      <c r="L479" s="570"/>
      <c r="M479" s="570"/>
      <c r="N479" s="570">
        <v>10</v>
      </c>
      <c r="O479" s="570">
        <v>3440</v>
      </c>
      <c r="P479" s="583"/>
      <c r="Q479" s="571">
        <v>344</v>
      </c>
    </row>
    <row r="480" spans="1:17" ht="14.4" customHeight="1" x14ac:dyDescent="0.3">
      <c r="A480" s="566" t="s">
        <v>522</v>
      </c>
      <c r="B480" s="567" t="s">
        <v>4771</v>
      </c>
      <c r="C480" s="567" t="s">
        <v>4231</v>
      </c>
      <c r="D480" s="567" t="s">
        <v>4316</v>
      </c>
      <c r="E480" s="567" t="s">
        <v>4317</v>
      </c>
      <c r="F480" s="570"/>
      <c r="G480" s="570"/>
      <c r="H480" s="570"/>
      <c r="I480" s="570"/>
      <c r="J480" s="570"/>
      <c r="K480" s="570"/>
      <c r="L480" s="570"/>
      <c r="M480" s="570"/>
      <c r="N480" s="570">
        <v>4</v>
      </c>
      <c r="O480" s="570">
        <v>928</v>
      </c>
      <c r="P480" s="583"/>
      <c r="Q480" s="571">
        <v>232</v>
      </c>
    </row>
    <row r="481" spans="1:17" ht="14.4" customHeight="1" x14ac:dyDescent="0.3">
      <c r="A481" s="566" t="s">
        <v>522</v>
      </c>
      <c r="B481" s="567" t="s">
        <v>4771</v>
      </c>
      <c r="C481" s="567" t="s">
        <v>4231</v>
      </c>
      <c r="D481" s="567" t="s">
        <v>4866</v>
      </c>
      <c r="E481" s="567" t="s">
        <v>4867</v>
      </c>
      <c r="F481" s="570">
        <v>1</v>
      </c>
      <c r="G481" s="570">
        <v>1607</v>
      </c>
      <c r="H481" s="570">
        <v>1</v>
      </c>
      <c r="I481" s="570">
        <v>1607</v>
      </c>
      <c r="J481" s="570"/>
      <c r="K481" s="570"/>
      <c r="L481" s="570"/>
      <c r="M481" s="570"/>
      <c r="N481" s="570"/>
      <c r="O481" s="570"/>
      <c r="P481" s="583"/>
      <c r="Q481" s="571"/>
    </row>
    <row r="482" spans="1:17" ht="14.4" customHeight="1" x14ac:dyDescent="0.3">
      <c r="A482" s="566" t="s">
        <v>522</v>
      </c>
      <c r="B482" s="567" t="s">
        <v>4771</v>
      </c>
      <c r="C482" s="567" t="s">
        <v>4231</v>
      </c>
      <c r="D482" s="567" t="s">
        <v>4289</v>
      </c>
      <c r="E482" s="567" t="s">
        <v>4290</v>
      </c>
      <c r="F482" s="570">
        <v>1</v>
      </c>
      <c r="G482" s="570">
        <v>428</v>
      </c>
      <c r="H482" s="570">
        <v>1</v>
      </c>
      <c r="I482" s="570">
        <v>428</v>
      </c>
      <c r="J482" s="570"/>
      <c r="K482" s="570"/>
      <c r="L482" s="570"/>
      <c r="M482" s="570"/>
      <c r="N482" s="570"/>
      <c r="O482" s="570"/>
      <c r="P482" s="583"/>
      <c r="Q482" s="571"/>
    </row>
    <row r="483" spans="1:17" ht="14.4" customHeight="1" x14ac:dyDescent="0.3">
      <c r="A483" s="566" t="s">
        <v>522</v>
      </c>
      <c r="B483" s="567" t="s">
        <v>4771</v>
      </c>
      <c r="C483" s="567" t="s">
        <v>4231</v>
      </c>
      <c r="D483" s="567" t="s">
        <v>4687</v>
      </c>
      <c r="E483" s="567" t="s">
        <v>4688</v>
      </c>
      <c r="F483" s="570">
        <v>26</v>
      </c>
      <c r="G483" s="570">
        <v>21840</v>
      </c>
      <c r="H483" s="570">
        <v>1</v>
      </c>
      <c r="I483" s="570">
        <v>840</v>
      </c>
      <c r="J483" s="570"/>
      <c r="K483" s="570"/>
      <c r="L483" s="570"/>
      <c r="M483" s="570"/>
      <c r="N483" s="570"/>
      <c r="O483" s="570"/>
      <c r="P483" s="583"/>
      <c r="Q483" s="571"/>
    </row>
    <row r="484" spans="1:17" ht="14.4" customHeight="1" x14ac:dyDescent="0.3">
      <c r="A484" s="566" t="s">
        <v>522</v>
      </c>
      <c r="B484" s="567" t="s">
        <v>4771</v>
      </c>
      <c r="C484" s="567" t="s">
        <v>4231</v>
      </c>
      <c r="D484" s="567" t="s">
        <v>4356</v>
      </c>
      <c r="E484" s="567" t="s">
        <v>4357</v>
      </c>
      <c r="F484" s="570">
        <v>5</v>
      </c>
      <c r="G484" s="570">
        <v>44865</v>
      </c>
      <c r="H484" s="570">
        <v>1</v>
      </c>
      <c r="I484" s="570">
        <v>8973</v>
      </c>
      <c r="J484" s="570"/>
      <c r="K484" s="570"/>
      <c r="L484" s="570"/>
      <c r="M484" s="570"/>
      <c r="N484" s="570"/>
      <c r="O484" s="570"/>
      <c r="P484" s="583"/>
      <c r="Q484" s="571"/>
    </row>
    <row r="485" spans="1:17" ht="14.4" customHeight="1" x14ac:dyDescent="0.3">
      <c r="A485" s="566" t="s">
        <v>522</v>
      </c>
      <c r="B485" s="567" t="s">
        <v>4771</v>
      </c>
      <c r="C485" s="567" t="s">
        <v>4231</v>
      </c>
      <c r="D485" s="567" t="s">
        <v>4693</v>
      </c>
      <c r="E485" s="567" t="s">
        <v>4694</v>
      </c>
      <c r="F485" s="570">
        <v>32</v>
      </c>
      <c r="G485" s="570">
        <v>16064</v>
      </c>
      <c r="H485" s="570">
        <v>1</v>
      </c>
      <c r="I485" s="570">
        <v>502</v>
      </c>
      <c r="J485" s="570"/>
      <c r="K485" s="570"/>
      <c r="L485" s="570"/>
      <c r="M485" s="570"/>
      <c r="N485" s="570"/>
      <c r="O485" s="570"/>
      <c r="P485" s="583"/>
      <c r="Q485" s="571"/>
    </row>
    <row r="486" spans="1:17" ht="14.4" customHeight="1" x14ac:dyDescent="0.3">
      <c r="A486" s="566" t="s">
        <v>522</v>
      </c>
      <c r="B486" s="567" t="s">
        <v>4771</v>
      </c>
      <c r="C486" s="567" t="s">
        <v>4231</v>
      </c>
      <c r="D486" s="567" t="s">
        <v>4291</v>
      </c>
      <c r="E486" s="567" t="s">
        <v>4292</v>
      </c>
      <c r="F486" s="570"/>
      <c r="G486" s="570"/>
      <c r="H486" s="570"/>
      <c r="I486" s="570"/>
      <c r="J486" s="570"/>
      <c r="K486" s="570"/>
      <c r="L486" s="570"/>
      <c r="M486" s="570"/>
      <c r="N486" s="570">
        <v>45</v>
      </c>
      <c r="O486" s="570">
        <v>15480</v>
      </c>
      <c r="P486" s="583"/>
      <c r="Q486" s="571">
        <v>344</v>
      </c>
    </row>
    <row r="487" spans="1:17" ht="14.4" customHeight="1" x14ac:dyDescent="0.3">
      <c r="A487" s="566" t="s">
        <v>522</v>
      </c>
      <c r="B487" s="567" t="s">
        <v>4771</v>
      </c>
      <c r="C487" s="567" t="s">
        <v>4231</v>
      </c>
      <c r="D487" s="567" t="s">
        <v>4318</v>
      </c>
      <c r="E487" s="567" t="s">
        <v>4319</v>
      </c>
      <c r="F487" s="570"/>
      <c r="G487" s="570"/>
      <c r="H487" s="570"/>
      <c r="I487" s="570"/>
      <c r="J487" s="570"/>
      <c r="K487" s="570"/>
      <c r="L487" s="570"/>
      <c r="M487" s="570"/>
      <c r="N487" s="570">
        <v>6</v>
      </c>
      <c r="O487" s="570">
        <v>1392</v>
      </c>
      <c r="P487" s="583"/>
      <c r="Q487" s="571">
        <v>232</v>
      </c>
    </row>
    <row r="488" spans="1:17" ht="14.4" customHeight="1" x14ac:dyDescent="0.3">
      <c r="A488" s="566" t="s">
        <v>522</v>
      </c>
      <c r="B488" s="567" t="s">
        <v>4771</v>
      </c>
      <c r="C488" s="567" t="s">
        <v>4231</v>
      </c>
      <c r="D488" s="567" t="s">
        <v>4695</v>
      </c>
      <c r="E488" s="567" t="s">
        <v>4696</v>
      </c>
      <c r="F488" s="570">
        <v>7</v>
      </c>
      <c r="G488" s="570">
        <v>88963</v>
      </c>
      <c r="H488" s="570">
        <v>1</v>
      </c>
      <c r="I488" s="570">
        <v>12709</v>
      </c>
      <c r="J488" s="570"/>
      <c r="K488" s="570"/>
      <c r="L488" s="570"/>
      <c r="M488" s="570"/>
      <c r="N488" s="570"/>
      <c r="O488" s="570"/>
      <c r="P488" s="583"/>
      <c r="Q488" s="571"/>
    </row>
    <row r="489" spans="1:17" ht="14.4" customHeight="1" x14ac:dyDescent="0.3">
      <c r="A489" s="566" t="s">
        <v>522</v>
      </c>
      <c r="B489" s="567" t="s">
        <v>4771</v>
      </c>
      <c r="C489" s="567" t="s">
        <v>4231</v>
      </c>
      <c r="D489" s="567" t="s">
        <v>4697</v>
      </c>
      <c r="E489" s="567" t="s">
        <v>4698</v>
      </c>
      <c r="F489" s="570">
        <v>2</v>
      </c>
      <c r="G489" s="570">
        <v>36598</v>
      </c>
      <c r="H489" s="570">
        <v>1</v>
      </c>
      <c r="I489" s="570">
        <v>18299</v>
      </c>
      <c r="J489" s="570"/>
      <c r="K489" s="570"/>
      <c r="L489" s="570"/>
      <c r="M489" s="570"/>
      <c r="N489" s="570"/>
      <c r="O489" s="570"/>
      <c r="P489" s="583"/>
      <c r="Q489" s="571"/>
    </row>
    <row r="490" spans="1:17" ht="14.4" customHeight="1" x14ac:dyDescent="0.3">
      <c r="A490" s="566" t="s">
        <v>522</v>
      </c>
      <c r="B490" s="567" t="s">
        <v>4771</v>
      </c>
      <c r="C490" s="567" t="s">
        <v>4231</v>
      </c>
      <c r="D490" s="567" t="s">
        <v>4699</v>
      </c>
      <c r="E490" s="567" t="s">
        <v>4700</v>
      </c>
      <c r="F490" s="570">
        <v>36</v>
      </c>
      <c r="G490" s="570">
        <v>1354032</v>
      </c>
      <c r="H490" s="570">
        <v>1</v>
      </c>
      <c r="I490" s="570">
        <v>37612</v>
      </c>
      <c r="J490" s="570"/>
      <c r="K490" s="570"/>
      <c r="L490" s="570"/>
      <c r="M490" s="570"/>
      <c r="N490" s="570"/>
      <c r="O490" s="570"/>
      <c r="P490" s="583"/>
      <c r="Q490" s="571"/>
    </row>
    <row r="491" spans="1:17" ht="14.4" customHeight="1" x14ac:dyDescent="0.3">
      <c r="A491" s="566" t="s">
        <v>522</v>
      </c>
      <c r="B491" s="567" t="s">
        <v>4771</v>
      </c>
      <c r="C491" s="567" t="s">
        <v>4231</v>
      </c>
      <c r="D491" s="567" t="s">
        <v>4701</v>
      </c>
      <c r="E491" s="567" t="s">
        <v>4702</v>
      </c>
      <c r="F491" s="570">
        <v>4</v>
      </c>
      <c r="G491" s="570">
        <v>191340</v>
      </c>
      <c r="H491" s="570">
        <v>1</v>
      </c>
      <c r="I491" s="570">
        <v>47835</v>
      </c>
      <c r="J491" s="570"/>
      <c r="K491" s="570"/>
      <c r="L491" s="570"/>
      <c r="M491" s="570"/>
      <c r="N491" s="570"/>
      <c r="O491" s="570"/>
      <c r="P491" s="583"/>
      <c r="Q491" s="571"/>
    </row>
    <row r="492" spans="1:17" ht="14.4" customHeight="1" x14ac:dyDescent="0.3">
      <c r="A492" s="566" t="s">
        <v>522</v>
      </c>
      <c r="B492" s="567" t="s">
        <v>4771</v>
      </c>
      <c r="C492" s="567" t="s">
        <v>4231</v>
      </c>
      <c r="D492" s="567" t="s">
        <v>4703</v>
      </c>
      <c r="E492" s="567" t="s">
        <v>4704</v>
      </c>
      <c r="F492" s="570">
        <v>8</v>
      </c>
      <c r="G492" s="570">
        <v>381504</v>
      </c>
      <c r="H492" s="570">
        <v>1</v>
      </c>
      <c r="I492" s="570">
        <v>47688</v>
      </c>
      <c r="J492" s="570"/>
      <c r="K492" s="570"/>
      <c r="L492" s="570"/>
      <c r="M492" s="570"/>
      <c r="N492" s="570"/>
      <c r="O492" s="570"/>
      <c r="P492" s="583"/>
      <c r="Q492" s="571"/>
    </row>
    <row r="493" spans="1:17" ht="14.4" customHeight="1" x14ac:dyDescent="0.3">
      <c r="A493" s="566" t="s">
        <v>522</v>
      </c>
      <c r="B493" s="567" t="s">
        <v>4771</v>
      </c>
      <c r="C493" s="567" t="s">
        <v>4231</v>
      </c>
      <c r="D493" s="567" t="s">
        <v>4705</v>
      </c>
      <c r="E493" s="567" t="s">
        <v>4704</v>
      </c>
      <c r="F493" s="570">
        <v>3</v>
      </c>
      <c r="G493" s="570">
        <v>182040</v>
      </c>
      <c r="H493" s="570">
        <v>1</v>
      </c>
      <c r="I493" s="570">
        <v>60680</v>
      </c>
      <c r="J493" s="570"/>
      <c r="K493" s="570"/>
      <c r="L493" s="570"/>
      <c r="M493" s="570"/>
      <c r="N493" s="570"/>
      <c r="O493" s="570"/>
      <c r="P493" s="583"/>
      <c r="Q493" s="571"/>
    </row>
    <row r="494" spans="1:17" ht="14.4" customHeight="1" x14ac:dyDescent="0.3">
      <c r="A494" s="566" t="s">
        <v>522</v>
      </c>
      <c r="B494" s="567" t="s">
        <v>4771</v>
      </c>
      <c r="C494" s="567" t="s">
        <v>4231</v>
      </c>
      <c r="D494" s="567" t="s">
        <v>4706</v>
      </c>
      <c r="E494" s="567" t="s">
        <v>4707</v>
      </c>
      <c r="F494" s="570">
        <v>19</v>
      </c>
      <c r="G494" s="570">
        <v>129314</v>
      </c>
      <c r="H494" s="570">
        <v>1</v>
      </c>
      <c r="I494" s="570">
        <v>6806</v>
      </c>
      <c r="J494" s="570"/>
      <c r="K494" s="570"/>
      <c r="L494" s="570"/>
      <c r="M494" s="570"/>
      <c r="N494" s="570"/>
      <c r="O494" s="570"/>
      <c r="P494" s="583"/>
      <c r="Q494" s="571"/>
    </row>
    <row r="495" spans="1:17" ht="14.4" customHeight="1" x14ac:dyDescent="0.3">
      <c r="A495" s="566" t="s">
        <v>522</v>
      </c>
      <c r="B495" s="567" t="s">
        <v>4771</v>
      </c>
      <c r="C495" s="567" t="s">
        <v>4231</v>
      </c>
      <c r="D495" s="567" t="s">
        <v>4708</v>
      </c>
      <c r="E495" s="567" t="s">
        <v>4709</v>
      </c>
      <c r="F495" s="570">
        <v>2</v>
      </c>
      <c r="G495" s="570">
        <v>8366</v>
      </c>
      <c r="H495" s="570">
        <v>1</v>
      </c>
      <c r="I495" s="570">
        <v>4183</v>
      </c>
      <c r="J495" s="570"/>
      <c r="K495" s="570"/>
      <c r="L495" s="570"/>
      <c r="M495" s="570"/>
      <c r="N495" s="570"/>
      <c r="O495" s="570"/>
      <c r="P495" s="583"/>
      <c r="Q495" s="571"/>
    </row>
    <row r="496" spans="1:17" ht="14.4" customHeight="1" x14ac:dyDescent="0.3">
      <c r="A496" s="566" t="s">
        <v>522</v>
      </c>
      <c r="B496" s="567" t="s">
        <v>4771</v>
      </c>
      <c r="C496" s="567" t="s">
        <v>4231</v>
      </c>
      <c r="D496" s="567" t="s">
        <v>4710</v>
      </c>
      <c r="E496" s="567" t="s">
        <v>4711</v>
      </c>
      <c r="F496" s="570">
        <v>8</v>
      </c>
      <c r="G496" s="570">
        <v>14512</v>
      </c>
      <c r="H496" s="570">
        <v>1</v>
      </c>
      <c r="I496" s="570">
        <v>1814</v>
      </c>
      <c r="J496" s="570"/>
      <c r="K496" s="570"/>
      <c r="L496" s="570"/>
      <c r="M496" s="570"/>
      <c r="N496" s="570"/>
      <c r="O496" s="570"/>
      <c r="P496" s="583"/>
      <c r="Q496" s="571"/>
    </row>
    <row r="497" spans="1:17" ht="14.4" customHeight="1" x14ac:dyDescent="0.3">
      <c r="A497" s="566" t="s">
        <v>522</v>
      </c>
      <c r="B497" s="567" t="s">
        <v>4771</v>
      </c>
      <c r="C497" s="567" t="s">
        <v>4231</v>
      </c>
      <c r="D497" s="567" t="s">
        <v>4714</v>
      </c>
      <c r="E497" s="567" t="s">
        <v>4715</v>
      </c>
      <c r="F497" s="570">
        <v>2</v>
      </c>
      <c r="G497" s="570">
        <v>2688</v>
      </c>
      <c r="H497" s="570">
        <v>1</v>
      </c>
      <c r="I497" s="570">
        <v>1344</v>
      </c>
      <c r="J497" s="570"/>
      <c r="K497" s="570"/>
      <c r="L497" s="570"/>
      <c r="M497" s="570"/>
      <c r="N497" s="570"/>
      <c r="O497" s="570"/>
      <c r="P497" s="583"/>
      <c r="Q497" s="571"/>
    </row>
    <row r="498" spans="1:17" ht="14.4" customHeight="1" x14ac:dyDescent="0.3">
      <c r="A498" s="566" t="s">
        <v>522</v>
      </c>
      <c r="B498" s="567" t="s">
        <v>4771</v>
      </c>
      <c r="C498" s="567" t="s">
        <v>4231</v>
      </c>
      <c r="D498" s="567" t="s">
        <v>4716</v>
      </c>
      <c r="E498" s="567" t="s">
        <v>4717</v>
      </c>
      <c r="F498" s="570">
        <v>7</v>
      </c>
      <c r="G498" s="570">
        <v>5572</v>
      </c>
      <c r="H498" s="570">
        <v>1</v>
      </c>
      <c r="I498" s="570">
        <v>796</v>
      </c>
      <c r="J498" s="570"/>
      <c r="K498" s="570"/>
      <c r="L498" s="570"/>
      <c r="M498" s="570"/>
      <c r="N498" s="570"/>
      <c r="O498" s="570"/>
      <c r="P498" s="583"/>
      <c r="Q498" s="571"/>
    </row>
    <row r="499" spans="1:17" ht="14.4" customHeight="1" x14ac:dyDescent="0.3">
      <c r="A499" s="566" t="s">
        <v>522</v>
      </c>
      <c r="B499" s="567" t="s">
        <v>4771</v>
      </c>
      <c r="C499" s="567" t="s">
        <v>4231</v>
      </c>
      <c r="D499" s="567" t="s">
        <v>4720</v>
      </c>
      <c r="E499" s="567" t="s">
        <v>4721</v>
      </c>
      <c r="F499" s="570">
        <v>57</v>
      </c>
      <c r="G499" s="570">
        <v>13110</v>
      </c>
      <c r="H499" s="570">
        <v>1</v>
      </c>
      <c r="I499" s="570">
        <v>230</v>
      </c>
      <c r="J499" s="570"/>
      <c r="K499" s="570"/>
      <c r="L499" s="570"/>
      <c r="M499" s="570"/>
      <c r="N499" s="570"/>
      <c r="O499" s="570"/>
      <c r="P499" s="583"/>
      <c r="Q499" s="571"/>
    </row>
    <row r="500" spans="1:17" ht="14.4" customHeight="1" x14ac:dyDescent="0.3">
      <c r="A500" s="566" t="s">
        <v>522</v>
      </c>
      <c r="B500" s="567" t="s">
        <v>4771</v>
      </c>
      <c r="C500" s="567" t="s">
        <v>4231</v>
      </c>
      <c r="D500" s="567" t="s">
        <v>4722</v>
      </c>
      <c r="E500" s="567" t="s">
        <v>4723</v>
      </c>
      <c r="F500" s="570">
        <v>42</v>
      </c>
      <c r="G500" s="570">
        <v>4830</v>
      </c>
      <c r="H500" s="570">
        <v>1</v>
      </c>
      <c r="I500" s="570">
        <v>115</v>
      </c>
      <c r="J500" s="570"/>
      <c r="K500" s="570"/>
      <c r="L500" s="570"/>
      <c r="M500" s="570"/>
      <c r="N500" s="570"/>
      <c r="O500" s="570"/>
      <c r="P500" s="583"/>
      <c r="Q500" s="571"/>
    </row>
    <row r="501" spans="1:17" ht="14.4" customHeight="1" x14ac:dyDescent="0.3">
      <c r="A501" s="566" t="s">
        <v>522</v>
      </c>
      <c r="B501" s="567" t="s">
        <v>4771</v>
      </c>
      <c r="C501" s="567" t="s">
        <v>4231</v>
      </c>
      <c r="D501" s="567" t="s">
        <v>4726</v>
      </c>
      <c r="E501" s="567" t="s">
        <v>4727</v>
      </c>
      <c r="F501" s="570">
        <v>169</v>
      </c>
      <c r="G501" s="570">
        <v>145002</v>
      </c>
      <c r="H501" s="570">
        <v>1</v>
      </c>
      <c r="I501" s="570">
        <v>858</v>
      </c>
      <c r="J501" s="570"/>
      <c r="K501" s="570"/>
      <c r="L501" s="570"/>
      <c r="M501" s="570"/>
      <c r="N501" s="570"/>
      <c r="O501" s="570"/>
      <c r="P501" s="583"/>
      <c r="Q501" s="571"/>
    </row>
    <row r="502" spans="1:17" ht="14.4" customHeight="1" x14ac:dyDescent="0.3">
      <c r="A502" s="566" t="s">
        <v>522</v>
      </c>
      <c r="B502" s="567" t="s">
        <v>4771</v>
      </c>
      <c r="C502" s="567" t="s">
        <v>4231</v>
      </c>
      <c r="D502" s="567" t="s">
        <v>4728</v>
      </c>
      <c r="E502" s="567" t="s">
        <v>4727</v>
      </c>
      <c r="F502" s="570">
        <v>757</v>
      </c>
      <c r="G502" s="570">
        <v>712337</v>
      </c>
      <c r="H502" s="570">
        <v>1</v>
      </c>
      <c r="I502" s="570">
        <v>941</v>
      </c>
      <c r="J502" s="570"/>
      <c r="K502" s="570"/>
      <c r="L502" s="570"/>
      <c r="M502" s="570"/>
      <c r="N502" s="570"/>
      <c r="O502" s="570"/>
      <c r="P502" s="583"/>
      <c r="Q502" s="571"/>
    </row>
    <row r="503" spans="1:17" ht="14.4" customHeight="1" x14ac:dyDescent="0.3">
      <c r="A503" s="566" t="s">
        <v>522</v>
      </c>
      <c r="B503" s="567" t="s">
        <v>4771</v>
      </c>
      <c r="C503" s="567" t="s">
        <v>4231</v>
      </c>
      <c r="D503" s="567" t="s">
        <v>4729</v>
      </c>
      <c r="E503" s="567" t="s">
        <v>4730</v>
      </c>
      <c r="F503" s="570">
        <v>905</v>
      </c>
      <c r="G503" s="570">
        <v>72400</v>
      </c>
      <c r="H503" s="570">
        <v>1</v>
      </c>
      <c r="I503" s="570">
        <v>80</v>
      </c>
      <c r="J503" s="570"/>
      <c r="K503" s="570"/>
      <c r="L503" s="570"/>
      <c r="M503" s="570"/>
      <c r="N503" s="570"/>
      <c r="O503" s="570"/>
      <c r="P503" s="583"/>
      <c r="Q503" s="571"/>
    </row>
    <row r="504" spans="1:17" ht="14.4" customHeight="1" x14ac:dyDescent="0.3">
      <c r="A504" s="566" t="s">
        <v>522</v>
      </c>
      <c r="B504" s="567" t="s">
        <v>4771</v>
      </c>
      <c r="C504" s="567" t="s">
        <v>4231</v>
      </c>
      <c r="D504" s="567" t="s">
        <v>4731</v>
      </c>
      <c r="E504" s="567" t="s">
        <v>4732</v>
      </c>
      <c r="F504" s="570">
        <v>922</v>
      </c>
      <c r="G504" s="570">
        <v>481284</v>
      </c>
      <c r="H504" s="570">
        <v>1</v>
      </c>
      <c r="I504" s="570">
        <v>522</v>
      </c>
      <c r="J504" s="570"/>
      <c r="K504" s="570"/>
      <c r="L504" s="570"/>
      <c r="M504" s="570"/>
      <c r="N504" s="570"/>
      <c r="O504" s="570"/>
      <c r="P504" s="583"/>
      <c r="Q504" s="571"/>
    </row>
    <row r="505" spans="1:17" ht="14.4" customHeight="1" x14ac:dyDescent="0.3">
      <c r="A505" s="566" t="s">
        <v>522</v>
      </c>
      <c r="B505" s="567" t="s">
        <v>4771</v>
      </c>
      <c r="C505" s="567" t="s">
        <v>4231</v>
      </c>
      <c r="D505" s="567" t="s">
        <v>4735</v>
      </c>
      <c r="E505" s="567" t="s">
        <v>4736</v>
      </c>
      <c r="F505" s="570">
        <v>3</v>
      </c>
      <c r="G505" s="570">
        <v>1809</v>
      </c>
      <c r="H505" s="570">
        <v>1</v>
      </c>
      <c r="I505" s="570">
        <v>603</v>
      </c>
      <c r="J505" s="570">
        <v>1</v>
      </c>
      <c r="K505" s="570">
        <v>604</v>
      </c>
      <c r="L505" s="570">
        <v>0.33388612493090103</v>
      </c>
      <c r="M505" s="570">
        <v>604</v>
      </c>
      <c r="N505" s="570"/>
      <c r="O505" s="570"/>
      <c r="P505" s="583"/>
      <c r="Q505" s="571"/>
    </row>
    <row r="506" spans="1:17" ht="14.4" customHeight="1" x14ac:dyDescent="0.3">
      <c r="A506" s="566" t="s">
        <v>522</v>
      </c>
      <c r="B506" s="567" t="s">
        <v>4771</v>
      </c>
      <c r="C506" s="567" t="s">
        <v>4231</v>
      </c>
      <c r="D506" s="567" t="s">
        <v>4738</v>
      </c>
      <c r="E506" s="567" t="s">
        <v>4739</v>
      </c>
      <c r="F506" s="570">
        <v>77</v>
      </c>
      <c r="G506" s="570">
        <v>29645</v>
      </c>
      <c r="H506" s="570">
        <v>1</v>
      </c>
      <c r="I506" s="570">
        <v>385</v>
      </c>
      <c r="J506" s="570"/>
      <c r="K506" s="570"/>
      <c r="L506" s="570"/>
      <c r="M506" s="570"/>
      <c r="N506" s="570"/>
      <c r="O506" s="570"/>
      <c r="P506" s="583"/>
      <c r="Q506" s="571"/>
    </row>
    <row r="507" spans="1:17" ht="14.4" customHeight="1" x14ac:dyDescent="0.3">
      <c r="A507" s="566" t="s">
        <v>522</v>
      </c>
      <c r="B507" s="567" t="s">
        <v>4771</v>
      </c>
      <c r="C507" s="567" t="s">
        <v>4231</v>
      </c>
      <c r="D507" s="567" t="s">
        <v>4740</v>
      </c>
      <c r="E507" s="567" t="s">
        <v>4741</v>
      </c>
      <c r="F507" s="570">
        <v>35</v>
      </c>
      <c r="G507" s="570">
        <v>31220</v>
      </c>
      <c r="H507" s="570">
        <v>1</v>
      </c>
      <c r="I507" s="570">
        <v>892</v>
      </c>
      <c r="J507" s="570"/>
      <c r="K507" s="570"/>
      <c r="L507" s="570"/>
      <c r="M507" s="570"/>
      <c r="N507" s="570"/>
      <c r="O507" s="570"/>
      <c r="P507" s="583"/>
      <c r="Q507" s="571"/>
    </row>
    <row r="508" spans="1:17" ht="14.4" customHeight="1" x14ac:dyDescent="0.3">
      <c r="A508" s="566" t="s">
        <v>522</v>
      </c>
      <c r="B508" s="567" t="s">
        <v>4771</v>
      </c>
      <c r="C508" s="567" t="s">
        <v>4231</v>
      </c>
      <c r="D508" s="567" t="s">
        <v>4868</v>
      </c>
      <c r="E508" s="567" t="s">
        <v>4869</v>
      </c>
      <c r="F508" s="570">
        <v>93</v>
      </c>
      <c r="G508" s="570">
        <v>866760</v>
      </c>
      <c r="H508" s="570">
        <v>1</v>
      </c>
      <c r="I508" s="570">
        <v>9320</v>
      </c>
      <c r="J508" s="570">
        <v>111</v>
      </c>
      <c r="K508" s="570">
        <v>1034520</v>
      </c>
      <c r="L508" s="570">
        <v>1.1935483870967742</v>
      </c>
      <c r="M508" s="570">
        <v>9320</v>
      </c>
      <c r="N508" s="570">
        <v>39</v>
      </c>
      <c r="O508" s="570">
        <v>363480</v>
      </c>
      <c r="P508" s="583">
        <v>0.41935483870967744</v>
      </c>
      <c r="Q508" s="571">
        <v>9320</v>
      </c>
    </row>
    <row r="509" spans="1:17" ht="14.4" customHeight="1" x14ac:dyDescent="0.3">
      <c r="A509" s="566" t="s">
        <v>522</v>
      </c>
      <c r="B509" s="567" t="s">
        <v>4771</v>
      </c>
      <c r="C509" s="567" t="s">
        <v>4231</v>
      </c>
      <c r="D509" s="567" t="s">
        <v>4742</v>
      </c>
      <c r="E509" s="567" t="s">
        <v>4743</v>
      </c>
      <c r="F509" s="570">
        <v>5</v>
      </c>
      <c r="G509" s="570">
        <v>8330</v>
      </c>
      <c r="H509" s="570">
        <v>1</v>
      </c>
      <c r="I509" s="570">
        <v>1666</v>
      </c>
      <c r="J509" s="570"/>
      <c r="K509" s="570"/>
      <c r="L509" s="570"/>
      <c r="M509" s="570"/>
      <c r="N509" s="570"/>
      <c r="O509" s="570"/>
      <c r="P509" s="583"/>
      <c r="Q509" s="571"/>
    </row>
    <row r="510" spans="1:17" ht="14.4" customHeight="1" x14ac:dyDescent="0.3">
      <c r="A510" s="566" t="s">
        <v>522</v>
      </c>
      <c r="B510" s="567" t="s">
        <v>4771</v>
      </c>
      <c r="C510" s="567" t="s">
        <v>4231</v>
      </c>
      <c r="D510" s="567" t="s">
        <v>4744</v>
      </c>
      <c r="E510" s="567" t="s">
        <v>4745</v>
      </c>
      <c r="F510" s="570">
        <v>59</v>
      </c>
      <c r="G510" s="570">
        <v>10089</v>
      </c>
      <c r="H510" s="570">
        <v>1</v>
      </c>
      <c r="I510" s="570">
        <v>171</v>
      </c>
      <c r="J510" s="570"/>
      <c r="K510" s="570"/>
      <c r="L510" s="570"/>
      <c r="M510" s="570"/>
      <c r="N510" s="570"/>
      <c r="O510" s="570"/>
      <c r="P510" s="583"/>
      <c r="Q510" s="571"/>
    </row>
    <row r="511" spans="1:17" ht="14.4" customHeight="1" x14ac:dyDescent="0.3">
      <c r="A511" s="566" t="s">
        <v>522</v>
      </c>
      <c r="B511" s="567" t="s">
        <v>4771</v>
      </c>
      <c r="C511" s="567" t="s">
        <v>4231</v>
      </c>
      <c r="D511" s="567" t="s">
        <v>4746</v>
      </c>
      <c r="E511" s="567" t="s">
        <v>4747</v>
      </c>
      <c r="F511" s="570">
        <v>189</v>
      </c>
      <c r="G511" s="570">
        <v>5481</v>
      </c>
      <c r="H511" s="570">
        <v>1</v>
      </c>
      <c r="I511" s="570">
        <v>29</v>
      </c>
      <c r="J511" s="570"/>
      <c r="K511" s="570"/>
      <c r="L511" s="570"/>
      <c r="M511" s="570"/>
      <c r="N511" s="570"/>
      <c r="O511" s="570"/>
      <c r="P511" s="583"/>
      <c r="Q511" s="571"/>
    </row>
    <row r="512" spans="1:17" ht="14.4" customHeight="1" x14ac:dyDescent="0.3">
      <c r="A512" s="566" t="s">
        <v>522</v>
      </c>
      <c r="B512" s="567" t="s">
        <v>4771</v>
      </c>
      <c r="C512" s="567" t="s">
        <v>4231</v>
      </c>
      <c r="D512" s="567" t="s">
        <v>4748</v>
      </c>
      <c r="E512" s="567" t="s">
        <v>4749</v>
      </c>
      <c r="F512" s="570">
        <v>189</v>
      </c>
      <c r="G512" s="570">
        <v>10584</v>
      </c>
      <c r="H512" s="570">
        <v>1</v>
      </c>
      <c r="I512" s="570">
        <v>56</v>
      </c>
      <c r="J512" s="570"/>
      <c r="K512" s="570"/>
      <c r="L512" s="570"/>
      <c r="M512" s="570"/>
      <c r="N512" s="570"/>
      <c r="O512" s="570"/>
      <c r="P512" s="583"/>
      <c r="Q512" s="571"/>
    </row>
    <row r="513" spans="1:17" ht="14.4" customHeight="1" x14ac:dyDescent="0.3">
      <c r="A513" s="566" t="s">
        <v>522</v>
      </c>
      <c r="B513" s="567" t="s">
        <v>4771</v>
      </c>
      <c r="C513" s="567" t="s">
        <v>4231</v>
      </c>
      <c r="D513" s="567" t="s">
        <v>4750</v>
      </c>
      <c r="E513" s="567" t="s">
        <v>4751</v>
      </c>
      <c r="F513" s="570">
        <v>189</v>
      </c>
      <c r="G513" s="570">
        <v>5481</v>
      </c>
      <c r="H513" s="570">
        <v>1</v>
      </c>
      <c r="I513" s="570">
        <v>29</v>
      </c>
      <c r="J513" s="570"/>
      <c r="K513" s="570"/>
      <c r="L513" s="570"/>
      <c r="M513" s="570"/>
      <c r="N513" s="570"/>
      <c r="O513" s="570"/>
      <c r="P513" s="583"/>
      <c r="Q513" s="571"/>
    </row>
    <row r="514" spans="1:17" ht="14.4" customHeight="1" x14ac:dyDescent="0.3">
      <c r="A514" s="566" t="s">
        <v>522</v>
      </c>
      <c r="B514" s="567" t="s">
        <v>4771</v>
      </c>
      <c r="C514" s="567" t="s">
        <v>4231</v>
      </c>
      <c r="D514" s="567" t="s">
        <v>4752</v>
      </c>
      <c r="E514" s="567" t="s">
        <v>4753</v>
      </c>
      <c r="F514" s="570">
        <v>189</v>
      </c>
      <c r="G514" s="570">
        <v>4347</v>
      </c>
      <c r="H514" s="570">
        <v>1</v>
      </c>
      <c r="I514" s="570">
        <v>23</v>
      </c>
      <c r="J514" s="570"/>
      <c r="K514" s="570"/>
      <c r="L514" s="570"/>
      <c r="M514" s="570"/>
      <c r="N514" s="570"/>
      <c r="O514" s="570"/>
      <c r="P514" s="583"/>
      <c r="Q514" s="571"/>
    </row>
    <row r="515" spans="1:17" ht="14.4" customHeight="1" x14ac:dyDescent="0.3">
      <c r="A515" s="566" t="s">
        <v>522</v>
      </c>
      <c r="B515" s="567" t="s">
        <v>4771</v>
      </c>
      <c r="C515" s="567" t="s">
        <v>4231</v>
      </c>
      <c r="D515" s="567" t="s">
        <v>4754</v>
      </c>
      <c r="E515" s="567" t="s">
        <v>4755</v>
      </c>
      <c r="F515" s="570">
        <v>198</v>
      </c>
      <c r="G515" s="570">
        <v>12078</v>
      </c>
      <c r="H515" s="570">
        <v>1</v>
      </c>
      <c r="I515" s="570">
        <v>61</v>
      </c>
      <c r="J515" s="570"/>
      <c r="K515" s="570"/>
      <c r="L515" s="570"/>
      <c r="M515" s="570"/>
      <c r="N515" s="570"/>
      <c r="O515" s="570"/>
      <c r="P515" s="583"/>
      <c r="Q515" s="571"/>
    </row>
    <row r="516" spans="1:17" ht="14.4" customHeight="1" x14ac:dyDescent="0.3">
      <c r="A516" s="566" t="s">
        <v>522</v>
      </c>
      <c r="B516" s="567" t="s">
        <v>4771</v>
      </c>
      <c r="C516" s="567" t="s">
        <v>4231</v>
      </c>
      <c r="D516" s="567" t="s">
        <v>4756</v>
      </c>
      <c r="E516" s="567" t="s">
        <v>4757</v>
      </c>
      <c r="F516" s="570">
        <v>180</v>
      </c>
      <c r="G516" s="570">
        <v>12780</v>
      </c>
      <c r="H516" s="570">
        <v>1</v>
      </c>
      <c r="I516" s="570">
        <v>71</v>
      </c>
      <c r="J516" s="570"/>
      <c r="K516" s="570"/>
      <c r="L516" s="570"/>
      <c r="M516" s="570"/>
      <c r="N516" s="570"/>
      <c r="O516" s="570"/>
      <c r="P516" s="583"/>
      <c r="Q516" s="571"/>
    </row>
    <row r="517" spans="1:17" ht="14.4" customHeight="1" x14ac:dyDescent="0.3">
      <c r="A517" s="566" t="s">
        <v>522</v>
      </c>
      <c r="B517" s="567" t="s">
        <v>4771</v>
      </c>
      <c r="C517" s="567" t="s">
        <v>4231</v>
      </c>
      <c r="D517" s="567" t="s">
        <v>4758</v>
      </c>
      <c r="E517" s="567" t="s">
        <v>4759</v>
      </c>
      <c r="F517" s="570">
        <v>2</v>
      </c>
      <c r="G517" s="570">
        <v>478</v>
      </c>
      <c r="H517" s="570">
        <v>1</v>
      </c>
      <c r="I517" s="570">
        <v>239</v>
      </c>
      <c r="J517" s="570"/>
      <c r="K517" s="570"/>
      <c r="L517" s="570"/>
      <c r="M517" s="570"/>
      <c r="N517" s="570"/>
      <c r="O517" s="570"/>
      <c r="P517" s="583"/>
      <c r="Q517" s="571"/>
    </row>
    <row r="518" spans="1:17" ht="14.4" customHeight="1" x14ac:dyDescent="0.3">
      <c r="A518" s="566" t="s">
        <v>522</v>
      </c>
      <c r="B518" s="567" t="s">
        <v>4870</v>
      </c>
      <c r="C518" s="567" t="s">
        <v>4231</v>
      </c>
      <c r="D518" s="567" t="s">
        <v>4265</v>
      </c>
      <c r="E518" s="567" t="s">
        <v>4266</v>
      </c>
      <c r="F518" s="570"/>
      <c r="G518" s="570"/>
      <c r="H518" s="570"/>
      <c r="I518" s="570"/>
      <c r="J518" s="570"/>
      <c r="K518" s="570"/>
      <c r="L518" s="570"/>
      <c r="M518" s="570"/>
      <c r="N518" s="570">
        <v>3</v>
      </c>
      <c r="O518" s="570">
        <v>243</v>
      </c>
      <c r="P518" s="583"/>
      <c r="Q518" s="571">
        <v>81</v>
      </c>
    </row>
    <row r="519" spans="1:17" ht="14.4" customHeight="1" x14ac:dyDescent="0.3">
      <c r="A519" s="566" t="s">
        <v>522</v>
      </c>
      <c r="B519" s="567" t="s">
        <v>4870</v>
      </c>
      <c r="C519" s="567" t="s">
        <v>4231</v>
      </c>
      <c r="D519" s="567" t="s">
        <v>4871</v>
      </c>
      <c r="E519" s="567" t="s">
        <v>4872</v>
      </c>
      <c r="F519" s="570"/>
      <c r="G519" s="570"/>
      <c r="H519" s="570"/>
      <c r="I519" s="570"/>
      <c r="J519" s="570">
        <v>1</v>
      </c>
      <c r="K519" s="570">
        <v>1647</v>
      </c>
      <c r="L519" s="570"/>
      <c r="M519" s="570">
        <v>1647</v>
      </c>
      <c r="N519" s="570">
        <v>1</v>
      </c>
      <c r="O519" s="570">
        <v>1653</v>
      </c>
      <c r="P519" s="583"/>
      <c r="Q519" s="571">
        <v>1653</v>
      </c>
    </row>
    <row r="520" spans="1:17" ht="14.4" customHeight="1" x14ac:dyDescent="0.3">
      <c r="A520" s="566" t="s">
        <v>522</v>
      </c>
      <c r="B520" s="567" t="s">
        <v>4870</v>
      </c>
      <c r="C520" s="567" t="s">
        <v>4231</v>
      </c>
      <c r="D520" s="567" t="s">
        <v>4873</v>
      </c>
      <c r="E520" s="567" t="s">
        <v>4874</v>
      </c>
      <c r="F520" s="570"/>
      <c r="G520" s="570"/>
      <c r="H520" s="570"/>
      <c r="I520" s="570"/>
      <c r="J520" s="570">
        <v>1</v>
      </c>
      <c r="K520" s="570">
        <v>3966</v>
      </c>
      <c r="L520" s="570"/>
      <c r="M520" s="570">
        <v>3966</v>
      </c>
      <c r="N520" s="570"/>
      <c r="O520" s="570"/>
      <c r="P520" s="583"/>
      <c r="Q520" s="571"/>
    </row>
    <row r="521" spans="1:17" ht="14.4" customHeight="1" x14ac:dyDescent="0.3">
      <c r="A521" s="566" t="s">
        <v>522</v>
      </c>
      <c r="B521" s="567" t="s">
        <v>4870</v>
      </c>
      <c r="C521" s="567" t="s">
        <v>4231</v>
      </c>
      <c r="D521" s="567" t="s">
        <v>4875</v>
      </c>
      <c r="E521" s="567" t="s">
        <v>4876</v>
      </c>
      <c r="F521" s="570"/>
      <c r="G521" s="570"/>
      <c r="H521" s="570"/>
      <c r="I521" s="570"/>
      <c r="J521" s="570"/>
      <c r="K521" s="570"/>
      <c r="L521" s="570"/>
      <c r="M521" s="570"/>
      <c r="N521" s="570">
        <v>2</v>
      </c>
      <c r="O521" s="570">
        <v>9898</v>
      </c>
      <c r="P521" s="583"/>
      <c r="Q521" s="571">
        <v>4949</v>
      </c>
    </row>
    <row r="522" spans="1:17" ht="14.4" customHeight="1" x14ac:dyDescent="0.3">
      <c r="A522" s="566" t="s">
        <v>522</v>
      </c>
      <c r="B522" s="567" t="s">
        <v>4870</v>
      </c>
      <c r="C522" s="567" t="s">
        <v>4231</v>
      </c>
      <c r="D522" s="567" t="s">
        <v>4877</v>
      </c>
      <c r="E522" s="567" t="s">
        <v>4878</v>
      </c>
      <c r="F522" s="570"/>
      <c r="G522" s="570"/>
      <c r="H522" s="570"/>
      <c r="I522" s="570"/>
      <c r="J522" s="570">
        <v>1</v>
      </c>
      <c r="K522" s="570">
        <v>349</v>
      </c>
      <c r="L522" s="570"/>
      <c r="M522" s="570">
        <v>349</v>
      </c>
      <c r="N522" s="570"/>
      <c r="O522" s="570"/>
      <c r="P522" s="583"/>
      <c r="Q522" s="571"/>
    </row>
    <row r="523" spans="1:17" ht="14.4" customHeight="1" x14ac:dyDescent="0.3">
      <c r="A523" s="566" t="s">
        <v>522</v>
      </c>
      <c r="B523" s="567" t="s">
        <v>4870</v>
      </c>
      <c r="C523" s="567" t="s">
        <v>4231</v>
      </c>
      <c r="D523" s="567" t="s">
        <v>4879</v>
      </c>
      <c r="E523" s="567" t="s">
        <v>4880</v>
      </c>
      <c r="F523" s="570"/>
      <c r="G523" s="570"/>
      <c r="H523" s="570"/>
      <c r="I523" s="570"/>
      <c r="J523" s="570"/>
      <c r="K523" s="570"/>
      <c r="L523" s="570"/>
      <c r="M523" s="570"/>
      <c r="N523" s="570">
        <v>1</v>
      </c>
      <c r="O523" s="570">
        <v>1186</v>
      </c>
      <c r="P523" s="583"/>
      <c r="Q523" s="571">
        <v>1186</v>
      </c>
    </row>
    <row r="524" spans="1:17" ht="14.4" customHeight="1" x14ac:dyDescent="0.3">
      <c r="A524" s="566" t="s">
        <v>522</v>
      </c>
      <c r="B524" s="567" t="s">
        <v>4870</v>
      </c>
      <c r="C524" s="567" t="s">
        <v>4231</v>
      </c>
      <c r="D524" s="567" t="s">
        <v>4881</v>
      </c>
      <c r="E524" s="567" t="s">
        <v>4882</v>
      </c>
      <c r="F524" s="570"/>
      <c r="G524" s="570"/>
      <c r="H524" s="570"/>
      <c r="I524" s="570"/>
      <c r="J524" s="570"/>
      <c r="K524" s="570"/>
      <c r="L524" s="570"/>
      <c r="M524" s="570"/>
      <c r="N524" s="570">
        <v>2</v>
      </c>
      <c r="O524" s="570">
        <v>3592</v>
      </c>
      <c r="P524" s="583"/>
      <c r="Q524" s="571">
        <v>1796</v>
      </c>
    </row>
    <row r="525" spans="1:17" ht="14.4" customHeight="1" x14ac:dyDescent="0.3">
      <c r="A525" s="566" t="s">
        <v>522</v>
      </c>
      <c r="B525" s="567" t="s">
        <v>4870</v>
      </c>
      <c r="C525" s="567" t="s">
        <v>4231</v>
      </c>
      <c r="D525" s="567" t="s">
        <v>4883</v>
      </c>
      <c r="E525" s="567" t="s">
        <v>4884</v>
      </c>
      <c r="F525" s="570"/>
      <c r="G525" s="570"/>
      <c r="H525" s="570"/>
      <c r="I525" s="570"/>
      <c r="J525" s="570"/>
      <c r="K525" s="570"/>
      <c r="L525" s="570"/>
      <c r="M525" s="570"/>
      <c r="N525" s="570">
        <v>2</v>
      </c>
      <c r="O525" s="570">
        <v>1372</v>
      </c>
      <c r="P525" s="583"/>
      <c r="Q525" s="571">
        <v>686</v>
      </c>
    </row>
    <row r="526" spans="1:17" ht="14.4" customHeight="1" x14ac:dyDescent="0.3">
      <c r="A526" s="566" t="s">
        <v>522</v>
      </c>
      <c r="B526" s="567" t="s">
        <v>4870</v>
      </c>
      <c r="C526" s="567" t="s">
        <v>4231</v>
      </c>
      <c r="D526" s="567" t="s">
        <v>4885</v>
      </c>
      <c r="E526" s="567" t="s">
        <v>4886</v>
      </c>
      <c r="F526" s="570"/>
      <c r="G526" s="570"/>
      <c r="H526" s="570"/>
      <c r="I526" s="570"/>
      <c r="J526" s="570"/>
      <c r="K526" s="570"/>
      <c r="L526" s="570"/>
      <c r="M526" s="570"/>
      <c r="N526" s="570">
        <v>2</v>
      </c>
      <c r="O526" s="570">
        <v>3058</v>
      </c>
      <c r="P526" s="583"/>
      <c r="Q526" s="571">
        <v>1529</v>
      </c>
    </row>
    <row r="527" spans="1:17" ht="14.4" customHeight="1" x14ac:dyDescent="0.3">
      <c r="A527" s="566" t="s">
        <v>522</v>
      </c>
      <c r="B527" s="567" t="s">
        <v>4887</v>
      </c>
      <c r="C527" s="567" t="s">
        <v>4231</v>
      </c>
      <c r="D527" s="567" t="s">
        <v>4720</v>
      </c>
      <c r="E527" s="567" t="s">
        <v>4721</v>
      </c>
      <c r="F527" s="570"/>
      <c r="G527" s="570"/>
      <c r="H527" s="570"/>
      <c r="I527" s="570"/>
      <c r="J527" s="570"/>
      <c r="K527" s="570"/>
      <c r="L527" s="570"/>
      <c r="M527" s="570"/>
      <c r="N527" s="570">
        <v>248</v>
      </c>
      <c r="O527" s="570">
        <v>57536</v>
      </c>
      <c r="P527" s="583"/>
      <c r="Q527" s="571">
        <v>232</v>
      </c>
    </row>
    <row r="528" spans="1:17" ht="14.4" customHeight="1" x14ac:dyDescent="0.3">
      <c r="A528" s="566" t="s">
        <v>522</v>
      </c>
      <c r="B528" s="567" t="s">
        <v>4887</v>
      </c>
      <c r="C528" s="567" t="s">
        <v>4231</v>
      </c>
      <c r="D528" s="567" t="s">
        <v>4722</v>
      </c>
      <c r="E528" s="567" t="s">
        <v>4723</v>
      </c>
      <c r="F528" s="570"/>
      <c r="G528" s="570"/>
      <c r="H528" s="570"/>
      <c r="I528" s="570"/>
      <c r="J528" s="570"/>
      <c r="K528" s="570"/>
      <c r="L528" s="570"/>
      <c r="M528" s="570"/>
      <c r="N528" s="570">
        <v>231</v>
      </c>
      <c r="O528" s="570">
        <v>26796</v>
      </c>
      <c r="P528" s="583"/>
      <c r="Q528" s="571">
        <v>116</v>
      </c>
    </row>
    <row r="529" spans="1:17" ht="14.4" customHeight="1" x14ac:dyDescent="0.3">
      <c r="A529" s="566" t="s">
        <v>522</v>
      </c>
      <c r="B529" s="567" t="s">
        <v>4887</v>
      </c>
      <c r="C529" s="567" t="s">
        <v>4231</v>
      </c>
      <c r="D529" s="567" t="s">
        <v>4726</v>
      </c>
      <c r="E529" s="567" t="s">
        <v>4727</v>
      </c>
      <c r="F529" s="570"/>
      <c r="G529" s="570"/>
      <c r="H529" s="570"/>
      <c r="I529" s="570"/>
      <c r="J529" s="570"/>
      <c r="K529" s="570"/>
      <c r="L529" s="570"/>
      <c r="M529" s="570"/>
      <c r="N529" s="570">
        <v>95</v>
      </c>
      <c r="O529" s="570">
        <v>81700</v>
      </c>
      <c r="P529" s="583"/>
      <c r="Q529" s="571">
        <v>860</v>
      </c>
    </row>
    <row r="530" spans="1:17" ht="14.4" customHeight="1" x14ac:dyDescent="0.3">
      <c r="A530" s="566" t="s">
        <v>522</v>
      </c>
      <c r="B530" s="567" t="s">
        <v>4887</v>
      </c>
      <c r="C530" s="567" t="s">
        <v>4231</v>
      </c>
      <c r="D530" s="567" t="s">
        <v>4728</v>
      </c>
      <c r="E530" s="567" t="s">
        <v>4727</v>
      </c>
      <c r="F530" s="570"/>
      <c r="G530" s="570"/>
      <c r="H530" s="570"/>
      <c r="I530" s="570"/>
      <c r="J530" s="570"/>
      <c r="K530" s="570"/>
      <c r="L530" s="570"/>
      <c r="M530" s="570"/>
      <c r="N530" s="570">
        <v>2907</v>
      </c>
      <c r="O530" s="570">
        <v>2741301</v>
      </c>
      <c r="P530" s="583"/>
      <c r="Q530" s="571">
        <v>943</v>
      </c>
    </row>
    <row r="531" spans="1:17" ht="14.4" customHeight="1" x14ac:dyDescent="0.3">
      <c r="A531" s="566" t="s">
        <v>522</v>
      </c>
      <c r="B531" s="567" t="s">
        <v>4887</v>
      </c>
      <c r="C531" s="567" t="s">
        <v>4231</v>
      </c>
      <c r="D531" s="567" t="s">
        <v>4729</v>
      </c>
      <c r="E531" s="567" t="s">
        <v>4730</v>
      </c>
      <c r="F531" s="570"/>
      <c r="G531" s="570"/>
      <c r="H531" s="570"/>
      <c r="I531" s="570"/>
      <c r="J531" s="570"/>
      <c r="K531" s="570"/>
      <c r="L531" s="570"/>
      <c r="M531" s="570"/>
      <c r="N531" s="570">
        <v>2967</v>
      </c>
      <c r="O531" s="570">
        <v>243294</v>
      </c>
      <c r="P531" s="583"/>
      <c r="Q531" s="571">
        <v>82</v>
      </c>
    </row>
    <row r="532" spans="1:17" ht="14.4" customHeight="1" x14ac:dyDescent="0.3">
      <c r="A532" s="566" t="s">
        <v>522</v>
      </c>
      <c r="B532" s="567" t="s">
        <v>4887</v>
      </c>
      <c r="C532" s="567" t="s">
        <v>4231</v>
      </c>
      <c r="D532" s="567" t="s">
        <v>4731</v>
      </c>
      <c r="E532" s="567" t="s">
        <v>4732</v>
      </c>
      <c r="F532" s="570"/>
      <c r="G532" s="570"/>
      <c r="H532" s="570"/>
      <c r="I532" s="570"/>
      <c r="J532" s="570"/>
      <c r="K532" s="570"/>
      <c r="L532" s="570"/>
      <c r="M532" s="570"/>
      <c r="N532" s="570">
        <v>2989</v>
      </c>
      <c r="O532" s="570">
        <v>1566236</v>
      </c>
      <c r="P532" s="583"/>
      <c r="Q532" s="571">
        <v>524</v>
      </c>
    </row>
    <row r="533" spans="1:17" ht="14.4" customHeight="1" x14ac:dyDescent="0.3">
      <c r="A533" s="566" t="s">
        <v>522</v>
      </c>
      <c r="B533" s="567" t="s">
        <v>4887</v>
      </c>
      <c r="C533" s="567" t="s">
        <v>4231</v>
      </c>
      <c r="D533" s="567" t="s">
        <v>4733</v>
      </c>
      <c r="E533" s="567" t="s">
        <v>4734</v>
      </c>
      <c r="F533" s="570"/>
      <c r="G533" s="570"/>
      <c r="H533" s="570"/>
      <c r="I533" s="570"/>
      <c r="J533" s="570"/>
      <c r="K533" s="570"/>
      <c r="L533" s="570"/>
      <c r="M533" s="570"/>
      <c r="N533" s="570">
        <v>14</v>
      </c>
      <c r="O533" s="570">
        <v>4690</v>
      </c>
      <c r="P533" s="583"/>
      <c r="Q533" s="571">
        <v>335</v>
      </c>
    </row>
    <row r="534" spans="1:17" ht="14.4" customHeight="1" x14ac:dyDescent="0.3">
      <c r="A534" s="566" t="s">
        <v>522</v>
      </c>
      <c r="B534" s="567" t="s">
        <v>4887</v>
      </c>
      <c r="C534" s="567" t="s">
        <v>4231</v>
      </c>
      <c r="D534" s="567" t="s">
        <v>4735</v>
      </c>
      <c r="E534" s="567" t="s">
        <v>4736</v>
      </c>
      <c r="F534" s="570"/>
      <c r="G534" s="570"/>
      <c r="H534" s="570"/>
      <c r="I534" s="570"/>
      <c r="J534" s="570"/>
      <c r="K534" s="570"/>
      <c r="L534" s="570"/>
      <c r="M534" s="570"/>
      <c r="N534" s="570">
        <v>1</v>
      </c>
      <c r="O534" s="570">
        <v>606</v>
      </c>
      <c r="P534" s="583"/>
      <c r="Q534" s="571">
        <v>606</v>
      </c>
    </row>
    <row r="535" spans="1:17" ht="14.4" customHeight="1" x14ac:dyDescent="0.3">
      <c r="A535" s="566" t="s">
        <v>522</v>
      </c>
      <c r="B535" s="567" t="s">
        <v>4887</v>
      </c>
      <c r="C535" s="567" t="s">
        <v>4231</v>
      </c>
      <c r="D535" s="567" t="s">
        <v>4738</v>
      </c>
      <c r="E535" s="567" t="s">
        <v>4739</v>
      </c>
      <c r="F535" s="570"/>
      <c r="G535" s="570"/>
      <c r="H535" s="570"/>
      <c r="I535" s="570"/>
      <c r="J535" s="570"/>
      <c r="K535" s="570"/>
      <c r="L535" s="570"/>
      <c r="M535" s="570"/>
      <c r="N535" s="570">
        <v>296</v>
      </c>
      <c r="O535" s="570">
        <v>114552</v>
      </c>
      <c r="P535" s="583"/>
      <c r="Q535" s="571">
        <v>387</v>
      </c>
    </row>
    <row r="536" spans="1:17" ht="14.4" customHeight="1" x14ac:dyDescent="0.3">
      <c r="A536" s="566" t="s">
        <v>522</v>
      </c>
      <c r="B536" s="567" t="s">
        <v>4887</v>
      </c>
      <c r="C536" s="567" t="s">
        <v>4231</v>
      </c>
      <c r="D536" s="567" t="s">
        <v>4740</v>
      </c>
      <c r="E536" s="567" t="s">
        <v>4741</v>
      </c>
      <c r="F536" s="570"/>
      <c r="G536" s="570"/>
      <c r="H536" s="570"/>
      <c r="I536" s="570"/>
      <c r="J536" s="570"/>
      <c r="K536" s="570"/>
      <c r="L536" s="570"/>
      <c r="M536" s="570"/>
      <c r="N536" s="570">
        <v>150</v>
      </c>
      <c r="O536" s="570">
        <v>134250</v>
      </c>
      <c r="P536" s="583"/>
      <c r="Q536" s="571">
        <v>895</v>
      </c>
    </row>
    <row r="537" spans="1:17" ht="14.4" customHeight="1" x14ac:dyDescent="0.3">
      <c r="A537" s="566" t="s">
        <v>522</v>
      </c>
      <c r="B537" s="567" t="s">
        <v>4887</v>
      </c>
      <c r="C537" s="567" t="s">
        <v>4231</v>
      </c>
      <c r="D537" s="567" t="s">
        <v>4742</v>
      </c>
      <c r="E537" s="567" t="s">
        <v>4743</v>
      </c>
      <c r="F537" s="570"/>
      <c r="G537" s="570"/>
      <c r="H537" s="570"/>
      <c r="I537" s="570"/>
      <c r="J537" s="570"/>
      <c r="K537" s="570"/>
      <c r="L537" s="570"/>
      <c r="M537" s="570"/>
      <c r="N537" s="570">
        <v>9</v>
      </c>
      <c r="O537" s="570">
        <v>15111</v>
      </c>
      <c r="P537" s="583"/>
      <c r="Q537" s="571">
        <v>1679</v>
      </c>
    </row>
    <row r="538" spans="1:17" ht="14.4" customHeight="1" x14ac:dyDescent="0.3">
      <c r="A538" s="566" t="s">
        <v>522</v>
      </c>
      <c r="B538" s="567" t="s">
        <v>4887</v>
      </c>
      <c r="C538" s="567" t="s">
        <v>4231</v>
      </c>
      <c r="D538" s="567" t="s">
        <v>4744</v>
      </c>
      <c r="E538" s="567" t="s">
        <v>4745</v>
      </c>
      <c r="F538" s="570"/>
      <c r="G538" s="570"/>
      <c r="H538" s="570"/>
      <c r="I538" s="570"/>
      <c r="J538" s="570"/>
      <c r="K538" s="570"/>
      <c r="L538" s="570"/>
      <c r="M538" s="570"/>
      <c r="N538" s="570">
        <v>260</v>
      </c>
      <c r="O538" s="570">
        <v>44720</v>
      </c>
      <c r="P538" s="583"/>
      <c r="Q538" s="571">
        <v>172</v>
      </c>
    </row>
    <row r="539" spans="1:17" ht="14.4" customHeight="1" x14ac:dyDescent="0.3">
      <c r="A539" s="566" t="s">
        <v>4888</v>
      </c>
      <c r="B539" s="567" t="s">
        <v>4230</v>
      </c>
      <c r="C539" s="567" t="s">
        <v>4231</v>
      </c>
      <c r="D539" s="567" t="s">
        <v>4248</v>
      </c>
      <c r="E539" s="567" t="s">
        <v>4249</v>
      </c>
      <c r="F539" s="570"/>
      <c r="G539" s="570"/>
      <c r="H539" s="570"/>
      <c r="I539" s="570"/>
      <c r="J539" s="570"/>
      <c r="K539" s="570"/>
      <c r="L539" s="570"/>
      <c r="M539" s="570"/>
      <c r="N539" s="570">
        <v>1</v>
      </c>
      <c r="O539" s="570">
        <v>980</v>
      </c>
      <c r="P539" s="583"/>
      <c r="Q539" s="571">
        <v>980</v>
      </c>
    </row>
    <row r="540" spans="1:17" ht="14.4" customHeight="1" x14ac:dyDescent="0.3">
      <c r="A540" s="566" t="s">
        <v>4888</v>
      </c>
      <c r="B540" s="567" t="s">
        <v>4260</v>
      </c>
      <c r="C540" s="567" t="s">
        <v>4231</v>
      </c>
      <c r="D540" s="567" t="s">
        <v>4248</v>
      </c>
      <c r="E540" s="567" t="s">
        <v>4249</v>
      </c>
      <c r="F540" s="570">
        <v>1</v>
      </c>
      <c r="G540" s="570">
        <v>976</v>
      </c>
      <c r="H540" s="570">
        <v>1</v>
      </c>
      <c r="I540" s="570">
        <v>976</v>
      </c>
      <c r="J540" s="570">
        <v>1</v>
      </c>
      <c r="K540" s="570">
        <v>978</v>
      </c>
      <c r="L540" s="570">
        <v>1.0020491803278688</v>
      </c>
      <c r="M540" s="570">
        <v>978</v>
      </c>
      <c r="N540" s="570">
        <v>1</v>
      </c>
      <c r="O540" s="570">
        <v>980</v>
      </c>
      <c r="P540" s="583">
        <v>1.0040983606557377</v>
      </c>
      <c r="Q540" s="571">
        <v>980</v>
      </c>
    </row>
    <row r="541" spans="1:17" ht="14.4" customHeight="1" thickBot="1" x14ac:dyDescent="0.35">
      <c r="A541" s="572" t="s">
        <v>4888</v>
      </c>
      <c r="B541" s="573" t="s">
        <v>4260</v>
      </c>
      <c r="C541" s="573" t="s">
        <v>4231</v>
      </c>
      <c r="D541" s="573" t="s">
        <v>4293</v>
      </c>
      <c r="E541" s="573" t="s">
        <v>4294</v>
      </c>
      <c r="F541" s="576"/>
      <c r="G541" s="576"/>
      <c r="H541" s="576"/>
      <c r="I541" s="576"/>
      <c r="J541" s="576"/>
      <c r="K541" s="576"/>
      <c r="L541" s="576"/>
      <c r="M541" s="576"/>
      <c r="N541" s="576">
        <v>1</v>
      </c>
      <c r="O541" s="576">
        <v>116</v>
      </c>
      <c r="P541" s="584"/>
      <c r="Q541" s="577">
        <v>116</v>
      </c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2">
    <tabColor theme="5" tint="0.39997558519241921"/>
    <pageSetUpPr fitToPage="1"/>
  </sheetPr>
  <dimension ref="A1:AU309"/>
  <sheetViews>
    <sheetView showGridLines="0" showRowColHeaders="0" zoomScaleNormal="100" workbookViewId="0">
      <selection sqref="A1:M1"/>
    </sheetView>
  </sheetViews>
  <sheetFormatPr defaultColWidth="9.33203125" defaultRowHeight="14.4" customHeight="1" x14ac:dyDescent="0.25"/>
  <cols>
    <col min="1" max="1" width="26.5546875" style="139" bestFit="1" customWidth="1"/>
    <col min="2" max="4" width="7.88671875" style="139" customWidth="1"/>
    <col min="5" max="5" width="7.88671875" style="144" customWidth="1"/>
    <col min="6" max="8" width="7.88671875" style="139" customWidth="1"/>
    <col min="9" max="9" width="7.88671875" style="145" customWidth="1"/>
    <col min="10" max="13" width="7.88671875" style="139" customWidth="1"/>
    <col min="14" max="16384" width="9.33203125" style="139"/>
  </cols>
  <sheetData>
    <row r="1" spans="1:47" ht="18.600000000000001" customHeight="1" thickBot="1" x14ac:dyDescent="0.4">
      <c r="A1" s="474" t="s">
        <v>225</v>
      </c>
      <c r="B1" s="475"/>
      <c r="C1" s="475"/>
      <c r="D1" s="475"/>
      <c r="E1" s="475"/>
      <c r="F1" s="475"/>
      <c r="G1" s="475"/>
      <c r="H1" s="475"/>
      <c r="I1" s="475"/>
      <c r="J1" s="475"/>
      <c r="K1" s="475"/>
      <c r="L1" s="475"/>
      <c r="M1" s="475"/>
      <c r="N1" s="138"/>
      <c r="O1" s="138"/>
      <c r="P1" s="138"/>
      <c r="Q1" s="138"/>
      <c r="R1" s="138"/>
      <c r="S1" s="138"/>
      <c r="T1" s="138"/>
      <c r="U1" s="138"/>
      <c r="V1" s="138"/>
      <c r="W1" s="138"/>
      <c r="X1" s="138"/>
      <c r="Y1" s="138"/>
      <c r="Z1" s="138"/>
      <c r="AA1" s="138"/>
      <c r="AB1" s="138"/>
      <c r="AC1" s="138"/>
      <c r="AD1" s="138"/>
      <c r="AE1" s="138"/>
      <c r="AF1" s="138"/>
      <c r="AG1" s="138"/>
      <c r="AH1" s="138"/>
      <c r="AI1" s="138"/>
      <c r="AJ1" s="138"/>
      <c r="AK1" s="138"/>
      <c r="AL1" s="138"/>
      <c r="AM1" s="138"/>
      <c r="AN1" s="138"/>
      <c r="AO1" s="138"/>
      <c r="AP1" s="138"/>
      <c r="AQ1" s="138"/>
      <c r="AR1" s="138"/>
      <c r="AS1" s="138"/>
      <c r="AT1" s="138"/>
      <c r="AU1" s="138"/>
    </row>
    <row r="2" spans="1:47" ht="14.4" customHeight="1" thickBot="1" x14ac:dyDescent="0.4">
      <c r="A2" s="522" t="s">
        <v>290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38"/>
      <c r="O2" s="138"/>
      <c r="P2" s="138"/>
      <c r="Q2" s="138"/>
      <c r="R2" s="138"/>
      <c r="S2" s="138"/>
      <c r="T2" s="138"/>
      <c r="U2" s="138"/>
      <c r="V2" s="138"/>
      <c r="W2" s="138"/>
      <c r="X2" s="138"/>
      <c r="Y2" s="138"/>
      <c r="Z2" s="138"/>
      <c r="AA2" s="138"/>
      <c r="AB2" s="138"/>
      <c r="AC2" s="138"/>
      <c r="AD2" s="138"/>
      <c r="AE2" s="138"/>
      <c r="AF2" s="138"/>
      <c r="AG2" s="138"/>
      <c r="AH2" s="138"/>
      <c r="AI2" s="138"/>
      <c r="AJ2" s="138"/>
      <c r="AK2" s="138"/>
      <c r="AL2" s="138"/>
      <c r="AM2" s="138"/>
      <c r="AN2" s="138"/>
      <c r="AO2" s="138"/>
      <c r="AP2" s="138"/>
      <c r="AQ2" s="138"/>
      <c r="AR2" s="138"/>
      <c r="AS2" s="138"/>
      <c r="AT2" s="138"/>
      <c r="AU2" s="138"/>
    </row>
    <row r="3" spans="1:47" ht="14.4" customHeight="1" thickBot="1" x14ac:dyDescent="0.35">
      <c r="A3" s="476" t="s">
        <v>140</v>
      </c>
      <c r="B3" s="458" t="s">
        <v>141</v>
      </c>
      <c r="C3" s="459"/>
      <c r="D3" s="459"/>
      <c r="E3" s="460"/>
      <c r="F3" s="458" t="s">
        <v>142</v>
      </c>
      <c r="G3" s="459"/>
      <c r="H3" s="459"/>
      <c r="I3" s="460"/>
      <c r="J3" s="223"/>
      <c r="K3" s="224"/>
      <c r="L3" s="223"/>
      <c r="M3" s="225"/>
      <c r="N3" s="138"/>
      <c r="O3" s="138"/>
      <c r="P3" s="138"/>
      <c r="Q3" s="138"/>
      <c r="R3" s="138"/>
      <c r="S3" s="138"/>
      <c r="T3" s="138"/>
      <c r="U3" s="138"/>
      <c r="V3" s="138"/>
      <c r="W3" s="138"/>
      <c r="X3" s="138"/>
      <c r="Y3" s="138"/>
      <c r="Z3" s="138"/>
      <c r="AA3" s="138"/>
      <c r="AB3" s="138"/>
      <c r="AC3" s="138"/>
      <c r="AD3" s="138"/>
      <c r="AE3" s="138"/>
      <c r="AF3" s="138"/>
      <c r="AG3" s="138"/>
      <c r="AH3" s="138"/>
      <c r="AI3" s="138"/>
      <c r="AJ3" s="138"/>
      <c r="AK3" s="138"/>
      <c r="AL3" s="138"/>
      <c r="AM3" s="138"/>
      <c r="AN3" s="138"/>
      <c r="AO3" s="138"/>
      <c r="AP3" s="138"/>
      <c r="AQ3" s="138"/>
      <c r="AR3" s="138"/>
      <c r="AS3" s="138"/>
      <c r="AT3" s="138"/>
      <c r="AU3" s="138"/>
    </row>
    <row r="4" spans="1:47" ht="14.4" customHeight="1" thickBot="1" x14ac:dyDescent="0.35">
      <c r="A4" s="477"/>
      <c r="B4" s="226">
        <v>2011</v>
      </c>
      <c r="C4" s="227">
        <v>2012</v>
      </c>
      <c r="D4" s="227">
        <v>2013</v>
      </c>
      <c r="E4" s="228" t="s">
        <v>5</v>
      </c>
      <c r="F4" s="227">
        <v>2011</v>
      </c>
      <c r="G4" s="227">
        <v>2012</v>
      </c>
      <c r="H4" s="227">
        <v>2013</v>
      </c>
      <c r="I4" s="228" t="s">
        <v>5</v>
      </c>
      <c r="J4" s="223"/>
      <c r="K4" s="223"/>
      <c r="L4" s="229" t="s">
        <v>143</v>
      </c>
      <c r="M4" s="230" t="s">
        <v>144</v>
      </c>
      <c r="N4" s="138"/>
      <c r="O4" s="138"/>
      <c r="P4" s="138"/>
      <c r="Q4" s="138"/>
      <c r="R4" s="138"/>
      <c r="S4" s="138"/>
      <c r="T4" s="138"/>
      <c r="U4" s="138"/>
      <c r="V4" s="138"/>
      <c r="W4" s="138"/>
      <c r="X4" s="138"/>
      <c r="Y4" s="138"/>
      <c r="Z4" s="138"/>
      <c r="AA4" s="138"/>
      <c r="AB4" s="138"/>
      <c r="AC4" s="138"/>
      <c r="AD4" s="138"/>
      <c r="AE4" s="138"/>
      <c r="AF4" s="138"/>
      <c r="AG4" s="138"/>
      <c r="AH4" s="138"/>
      <c r="AI4" s="138"/>
      <c r="AJ4" s="138"/>
      <c r="AK4" s="138"/>
      <c r="AL4" s="138"/>
      <c r="AM4" s="138"/>
      <c r="AN4" s="138"/>
      <c r="AO4" s="138"/>
      <c r="AP4" s="138"/>
      <c r="AQ4" s="138"/>
      <c r="AR4" s="138"/>
      <c r="AS4" s="138"/>
      <c r="AT4" s="138"/>
      <c r="AU4" s="138"/>
    </row>
    <row r="5" spans="1:47" ht="14.4" customHeight="1" x14ac:dyDescent="0.3">
      <c r="A5" s="218" t="s">
        <v>145</v>
      </c>
      <c r="B5" s="221">
        <v>2135.3829999999998</v>
      </c>
      <c r="C5" s="214">
        <v>2962.174</v>
      </c>
      <c r="D5" s="214">
        <v>2431.0549999999998</v>
      </c>
      <c r="E5" s="231">
        <v>1.13846321713716</v>
      </c>
      <c r="F5" s="232">
        <v>223</v>
      </c>
      <c r="G5" s="214">
        <v>273</v>
      </c>
      <c r="H5" s="214">
        <v>218</v>
      </c>
      <c r="I5" s="233">
        <v>0.97757847533632292</v>
      </c>
      <c r="J5" s="223"/>
      <c r="K5" s="223"/>
      <c r="L5" s="8">
        <f>D5-B5</f>
        <v>295.67200000000003</v>
      </c>
      <c r="M5" s="9">
        <f>H5-F5</f>
        <v>-5</v>
      </c>
      <c r="N5" s="138"/>
      <c r="O5" s="138"/>
      <c r="P5" s="138"/>
      <c r="Q5" s="138"/>
      <c r="R5" s="138"/>
      <c r="S5" s="138"/>
      <c r="T5" s="138"/>
      <c r="U5" s="138"/>
      <c r="V5" s="138"/>
      <c r="W5" s="138"/>
      <c r="X5" s="138"/>
      <c r="Y5" s="138"/>
      <c r="Z5" s="138"/>
      <c r="AA5" s="138"/>
      <c r="AB5" s="138"/>
      <c r="AC5" s="138"/>
      <c r="AD5" s="138"/>
      <c r="AE5" s="138"/>
      <c r="AF5" s="138"/>
      <c r="AG5" s="138"/>
      <c r="AH5" s="138"/>
      <c r="AI5" s="138"/>
      <c r="AJ5" s="138"/>
      <c r="AK5" s="138"/>
      <c r="AL5" s="138"/>
      <c r="AM5" s="138"/>
      <c r="AN5" s="138"/>
      <c r="AO5" s="138"/>
      <c r="AP5" s="138"/>
      <c r="AQ5" s="138"/>
      <c r="AR5" s="138"/>
      <c r="AS5" s="138"/>
      <c r="AT5" s="138"/>
      <c r="AU5" s="138"/>
    </row>
    <row r="6" spans="1:47" ht="14.4" customHeight="1" x14ac:dyDescent="0.3">
      <c r="A6" s="219" t="s">
        <v>146</v>
      </c>
      <c r="B6" s="222">
        <v>200.37899999999999</v>
      </c>
      <c r="C6" s="213">
        <v>397.55900000000003</v>
      </c>
      <c r="D6" s="213">
        <v>342.505</v>
      </c>
      <c r="E6" s="234">
        <v>1.7092859032134107</v>
      </c>
      <c r="F6" s="235">
        <v>20</v>
      </c>
      <c r="G6" s="213">
        <v>36</v>
      </c>
      <c r="H6" s="213">
        <v>33</v>
      </c>
      <c r="I6" s="236">
        <v>1.65</v>
      </c>
      <c r="J6" s="223"/>
      <c r="K6" s="223"/>
      <c r="L6" s="6">
        <f t="shared" ref="L6:L11" si="0">D6-B6</f>
        <v>142.126</v>
      </c>
      <c r="M6" s="7">
        <f t="shared" ref="M6:M12" si="1">H6-F6</f>
        <v>13</v>
      </c>
      <c r="N6" s="138"/>
      <c r="O6" s="138"/>
      <c r="P6" s="138"/>
      <c r="Q6" s="138"/>
      <c r="R6" s="138"/>
      <c r="S6" s="138"/>
      <c r="T6" s="138"/>
      <c r="U6" s="138"/>
      <c r="V6" s="138"/>
      <c r="W6" s="138"/>
      <c r="X6" s="138"/>
      <c r="Y6" s="138"/>
      <c r="Z6" s="138"/>
      <c r="AA6" s="138"/>
      <c r="AB6" s="138"/>
      <c r="AC6" s="138"/>
      <c r="AD6" s="138"/>
      <c r="AE6" s="138"/>
      <c r="AF6" s="138"/>
      <c r="AG6" s="138"/>
      <c r="AH6" s="138"/>
      <c r="AI6" s="138"/>
      <c r="AJ6" s="138"/>
      <c r="AK6" s="138"/>
      <c r="AL6" s="138"/>
      <c r="AM6" s="138"/>
      <c r="AN6" s="138"/>
      <c r="AO6" s="138"/>
      <c r="AP6" s="138"/>
      <c r="AQ6" s="138"/>
      <c r="AR6" s="138"/>
      <c r="AS6" s="138"/>
      <c r="AT6" s="138"/>
      <c r="AU6" s="138"/>
    </row>
    <row r="7" spans="1:47" ht="14.4" customHeight="1" x14ac:dyDescent="0.3">
      <c r="A7" s="219" t="s">
        <v>147</v>
      </c>
      <c r="B7" s="222">
        <v>650.95399999999995</v>
      </c>
      <c r="C7" s="213">
        <v>650.58600000000001</v>
      </c>
      <c r="D7" s="213">
        <v>754.27499999999998</v>
      </c>
      <c r="E7" s="234">
        <v>1.1587224289273896</v>
      </c>
      <c r="F7" s="235">
        <v>68</v>
      </c>
      <c r="G7" s="213">
        <v>62</v>
      </c>
      <c r="H7" s="213">
        <v>75</v>
      </c>
      <c r="I7" s="236">
        <v>1.1029411764705883</v>
      </c>
      <c r="J7" s="223"/>
      <c r="K7" s="223"/>
      <c r="L7" s="6">
        <f t="shared" si="0"/>
        <v>103.32100000000003</v>
      </c>
      <c r="M7" s="7">
        <f t="shared" si="1"/>
        <v>7</v>
      </c>
      <c r="N7" s="138"/>
      <c r="O7" s="138"/>
      <c r="P7" s="138"/>
      <c r="Q7" s="138"/>
      <c r="R7" s="138"/>
      <c r="S7" s="138"/>
      <c r="T7" s="138"/>
      <c r="U7" s="138"/>
      <c r="V7" s="138"/>
      <c r="W7" s="138"/>
      <c r="X7" s="138"/>
      <c r="Y7" s="138"/>
      <c r="Z7" s="138"/>
      <c r="AA7" s="138"/>
      <c r="AB7" s="138"/>
      <c r="AC7" s="138"/>
      <c r="AD7" s="138"/>
      <c r="AE7" s="138"/>
      <c r="AF7" s="138"/>
      <c r="AG7" s="138"/>
      <c r="AH7" s="138"/>
      <c r="AI7" s="138"/>
      <c r="AJ7" s="138"/>
      <c r="AK7" s="138"/>
      <c r="AL7" s="138"/>
      <c r="AM7" s="138"/>
      <c r="AN7" s="138"/>
      <c r="AO7" s="138"/>
      <c r="AP7" s="138"/>
      <c r="AQ7" s="138"/>
      <c r="AR7" s="138"/>
      <c r="AS7" s="138"/>
      <c r="AT7" s="138"/>
      <c r="AU7" s="138"/>
    </row>
    <row r="8" spans="1:47" ht="14.4" customHeight="1" x14ac:dyDescent="0.3">
      <c r="A8" s="219" t="s">
        <v>148</v>
      </c>
      <c r="B8" s="222">
        <v>132.91499999999999</v>
      </c>
      <c r="C8" s="213">
        <v>108.274</v>
      </c>
      <c r="D8" s="213">
        <v>21.332000000000001</v>
      </c>
      <c r="E8" s="234">
        <v>0.16049354850844527</v>
      </c>
      <c r="F8" s="235">
        <v>17</v>
      </c>
      <c r="G8" s="213">
        <v>10</v>
      </c>
      <c r="H8" s="213">
        <v>4</v>
      </c>
      <c r="I8" s="236">
        <v>0.23529411764705882</v>
      </c>
      <c r="J8" s="223"/>
      <c r="K8" s="223"/>
      <c r="L8" s="6">
        <f t="shared" si="0"/>
        <v>-111.583</v>
      </c>
      <c r="M8" s="7">
        <f t="shared" si="1"/>
        <v>-13</v>
      </c>
      <c r="N8" s="138"/>
      <c r="O8" s="138"/>
      <c r="P8" s="138"/>
      <c r="Q8" s="138"/>
      <c r="R8" s="138"/>
      <c r="S8" s="138"/>
      <c r="T8" s="138"/>
      <c r="U8" s="138"/>
      <c r="V8" s="138"/>
      <c r="W8" s="138"/>
      <c r="X8" s="138"/>
      <c r="Y8" s="138"/>
      <c r="Z8" s="138"/>
      <c r="AA8" s="138"/>
      <c r="AB8" s="138"/>
      <c r="AC8" s="138"/>
      <c r="AD8" s="138"/>
      <c r="AE8" s="138"/>
      <c r="AF8" s="138"/>
      <c r="AG8" s="138"/>
      <c r="AH8" s="138"/>
      <c r="AI8" s="138"/>
      <c r="AJ8" s="138"/>
      <c r="AK8" s="138"/>
      <c r="AL8" s="138"/>
      <c r="AM8" s="138"/>
      <c r="AN8" s="138"/>
      <c r="AO8" s="138"/>
      <c r="AP8" s="138"/>
      <c r="AQ8" s="138"/>
      <c r="AR8" s="138"/>
      <c r="AS8" s="138"/>
      <c r="AT8" s="138"/>
      <c r="AU8" s="138"/>
    </row>
    <row r="9" spans="1:47" ht="14.4" customHeight="1" x14ac:dyDescent="0.3">
      <c r="A9" s="219" t="s">
        <v>149</v>
      </c>
      <c r="B9" s="222">
        <v>0</v>
      </c>
      <c r="C9" s="213">
        <v>0</v>
      </c>
      <c r="D9" s="213">
        <v>0</v>
      </c>
      <c r="E9" s="234" t="s">
        <v>523</v>
      </c>
      <c r="F9" s="235">
        <v>0</v>
      </c>
      <c r="G9" s="213">
        <v>0</v>
      </c>
      <c r="H9" s="213">
        <v>0</v>
      </c>
      <c r="I9" s="236" t="s">
        <v>523</v>
      </c>
      <c r="J9" s="223"/>
      <c r="K9" s="223"/>
      <c r="L9" s="6">
        <f t="shared" si="0"/>
        <v>0</v>
      </c>
      <c r="M9" s="7">
        <f t="shared" si="1"/>
        <v>0</v>
      </c>
      <c r="N9" s="138"/>
      <c r="O9" s="138"/>
      <c r="P9" s="138"/>
      <c r="Q9" s="138"/>
      <c r="R9" s="138"/>
      <c r="S9" s="138"/>
      <c r="T9" s="138"/>
      <c r="U9" s="138"/>
      <c r="V9" s="138"/>
      <c r="W9" s="138"/>
      <c r="X9" s="138"/>
      <c r="Y9" s="138"/>
      <c r="Z9" s="138"/>
      <c r="AA9" s="138"/>
      <c r="AB9" s="138"/>
      <c r="AC9" s="138"/>
      <c r="AD9" s="138"/>
      <c r="AE9" s="138"/>
      <c r="AF9" s="138"/>
      <c r="AG9" s="138"/>
      <c r="AH9" s="138"/>
      <c r="AI9" s="138"/>
      <c r="AJ9" s="138"/>
      <c r="AK9" s="138"/>
      <c r="AL9" s="138"/>
      <c r="AM9" s="138"/>
      <c r="AN9" s="138"/>
      <c r="AO9" s="138"/>
      <c r="AP9" s="138"/>
      <c r="AQ9" s="138"/>
      <c r="AR9" s="138"/>
      <c r="AS9" s="138"/>
      <c r="AT9" s="138"/>
      <c r="AU9" s="138"/>
    </row>
    <row r="10" spans="1:47" ht="14.4" customHeight="1" x14ac:dyDescent="0.3">
      <c r="A10" s="219" t="s">
        <v>150</v>
      </c>
      <c r="B10" s="222">
        <v>291.315</v>
      </c>
      <c r="C10" s="213">
        <v>311.58600000000001</v>
      </c>
      <c r="D10" s="213">
        <v>310.726</v>
      </c>
      <c r="E10" s="234">
        <v>1.0666323395637025</v>
      </c>
      <c r="F10" s="235">
        <v>26</v>
      </c>
      <c r="G10" s="213">
        <v>31</v>
      </c>
      <c r="H10" s="213">
        <v>30</v>
      </c>
      <c r="I10" s="236">
        <v>1.1538461538461537</v>
      </c>
      <c r="J10" s="223"/>
      <c r="K10" s="223"/>
      <c r="L10" s="6">
        <f t="shared" si="0"/>
        <v>19.411000000000001</v>
      </c>
      <c r="M10" s="7">
        <f t="shared" si="1"/>
        <v>4</v>
      </c>
      <c r="N10" s="138"/>
      <c r="O10" s="138"/>
      <c r="P10" s="138"/>
      <c r="Q10" s="138"/>
      <c r="R10" s="138"/>
      <c r="S10" s="138"/>
      <c r="T10" s="138"/>
      <c r="U10" s="138"/>
      <c r="V10" s="138"/>
      <c r="W10" s="138"/>
      <c r="X10" s="138"/>
      <c r="Y10" s="138"/>
      <c r="Z10" s="138"/>
      <c r="AA10" s="138"/>
      <c r="AB10" s="138"/>
      <c r="AC10" s="138"/>
      <c r="AD10" s="138"/>
      <c r="AE10" s="138"/>
      <c r="AF10" s="138"/>
      <c r="AG10" s="138"/>
      <c r="AH10" s="138"/>
      <c r="AI10" s="138"/>
      <c r="AJ10" s="138"/>
      <c r="AK10" s="138"/>
      <c r="AL10" s="138"/>
      <c r="AM10" s="138"/>
      <c r="AN10" s="138"/>
      <c r="AO10" s="138"/>
      <c r="AP10" s="138"/>
      <c r="AQ10" s="138"/>
      <c r="AR10" s="138"/>
      <c r="AS10" s="138"/>
      <c r="AT10" s="138"/>
      <c r="AU10" s="138"/>
    </row>
    <row r="11" spans="1:47" ht="14.4" customHeight="1" thickBot="1" x14ac:dyDescent="0.35">
      <c r="A11" s="219" t="s">
        <v>151</v>
      </c>
      <c r="B11" s="222">
        <v>104.39700000000001</v>
      </c>
      <c r="C11" s="213">
        <v>161.57499999999999</v>
      </c>
      <c r="D11" s="213">
        <v>200.43799999999999</v>
      </c>
      <c r="E11" s="234">
        <v>1.9199593858061053</v>
      </c>
      <c r="F11" s="235">
        <v>10</v>
      </c>
      <c r="G11" s="213">
        <v>12</v>
      </c>
      <c r="H11" s="213">
        <v>14</v>
      </c>
      <c r="I11" s="236">
        <v>1.4</v>
      </c>
      <c r="J11" s="223"/>
      <c r="K11" s="223"/>
      <c r="L11" s="6">
        <f t="shared" si="0"/>
        <v>96.040999999999983</v>
      </c>
      <c r="M11" s="7">
        <f t="shared" si="1"/>
        <v>4</v>
      </c>
      <c r="N11" s="138"/>
      <c r="O11" s="138"/>
      <c r="P11" s="138"/>
      <c r="Q11" s="138"/>
      <c r="R11" s="138"/>
      <c r="S11" s="138"/>
      <c r="T11" s="138"/>
      <c r="U11" s="138"/>
      <c r="V11" s="138"/>
      <c r="W11" s="138"/>
      <c r="X11" s="138"/>
      <c r="Y11" s="138"/>
      <c r="Z11" s="138"/>
      <c r="AA11" s="138"/>
      <c r="AB11" s="138"/>
      <c r="AC11" s="138"/>
      <c r="AD11" s="138"/>
      <c r="AE11" s="138"/>
      <c r="AF11" s="138"/>
      <c r="AG11" s="138"/>
      <c r="AH11" s="138"/>
      <c r="AI11" s="138"/>
      <c r="AJ11" s="138"/>
      <c r="AK11" s="138"/>
      <c r="AL11" s="138"/>
      <c r="AM11" s="138"/>
      <c r="AN11" s="138"/>
      <c r="AO11" s="138"/>
      <c r="AP11" s="138"/>
      <c r="AQ11" s="138"/>
      <c r="AR11" s="138"/>
      <c r="AS11" s="138"/>
      <c r="AT11" s="138"/>
      <c r="AU11" s="138"/>
    </row>
    <row r="12" spans="1:47" ht="14.4" customHeight="1" thickBot="1" x14ac:dyDescent="0.35">
      <c r="A12" s="220" t="s">
        <v>6</v>
      </c>
      <c r="B12" s="215">
        <f>SUM(B5:B11)</f>
        <v>3515.3429999999994</v>
      </c>
      <c r="C12" s="216">
        <f>SUM(C5:C11)</f>
        <v>4591.7540000000008</v>
      </c>
      <c r="D12" s="216">
        <f>SUM(D5:D11)</f>
        <v>4060.3310000000001</v>
      </c>
      <c r="E12" s="237">
        <f>IF(OR(D12=0,B12=0),0,D12/B12)</f>
        <v>1.1550312444617783</v>
      </c>
      <c r="F12" s="238">
        <f>SUM(F5:F11)</f>
        <v>364</v>
      </c>
      <c r="G12" s="216">
        <f>SUM(G5:G11)</f>
        <v>424</v>
      </c>
      <c r="H12" s="216">
        <f>SUM(H5:H11)</f>
        <v>374</v>
      </c>
      <c r="I12" s="239">
        <f>IF(OR(H12=0,F12=0),0,H12/F12)</f>
        <v>1.0274725274725274</v>
      </c>
      <c r="J12" s="223"/>
      <c r="K12" s="223"/>
      <c r="L12" s="229">
        <f>D12-B12</f>
        <v>544.98800000000074</v>
      </c>
      <c r="M12" s="240">
        <f t="shared" si="1"/>
        <v>10</v>
      </c>
      <c r="N12" s="138"/>
      <c r="O12" s="138"/>
      <c r="P12" s="138"/>
      <c r="Q12" s="138"/>
      <c r="R12" s="138"/>
      <c r="S12" s="138"/>
      <c r="T12" s="138"/>
      <c r="U12" s="138"/>
      <c r="V12" s="138"/>
      <c r="W12" s="138"/>
      <c r="X12" s="138"/>
      <c r="Y12" s="138"/>
      <c r="Z12" s="138"/>
      <c r="AA12" s="138"/>
      <c r="AB12" s="138"/>
      <c r="AC12" s="138"/>
      <c r="AD12" s="138"/>
      <c r="AE12" s="138"/>
      <c r="AF12" s="138"/>
      <c r="AG12" s="138"/>
      <c r="AH12" s="138"/>
      <c r="AI12" s="138"/>
      <c r="AJ12" s="138"/>
      <c r="AK12" s="138"/>
      <c r="AL12" s="138"/>
      <c r="AM12" s="138"/>
      <c r="AN12" s="138"/>
      <c r="AO12" s="138"/>
      <c r="AP12" s="138"/>
      <c r="AQ12" s="138"/>
      <c r="AR12" s="138"/>
      <c r="AS12" s="138"/>
      <c r="AT12" s="138"/>
      <c r="AU12" s="138"/>
    </row>
    <row r="13" spans="1:47" ht="14.4" customHeight="1" x14ac:dyDescent="0.3">
      <c r="A13" s="241"/>
      <c r="B13" s="478" t="s">
        <v>152</v>
      </c>
      <c r="C13" s="478"/>
      <c r="D13" s="478"/>
      <c r="E13" s="478"/>
      <c r="F13" s="478" t="s">
        <v>153</v>
      </c>
      <c r="G13" s="478"/>
      <c r="H13" s="478"/>
      <c r="I13" s="478"/>
      <c r="J13" s="223"/>
      <c r="K13" s="223"/>
      <c r="L13" s="223"/>
      <c r="M13" s="225"/>
      <c r="N13" s="138"/>
      <c r="O13" s="138"/>
      <c r="P13" s="138"/>
      <c r="Q13" s="138"/>
      <c r="R13" s="138"/>
      <c r="S13" s="138"/>
      <c r="T13" s="138"/>
      <c r="U13" s="138"/>
      <c r="V13" s="138"/>
      <c r="W13" s="138"/>
      <c r="X13" s="138"/>
      <c r="Y13" s="138"/>
      <c r="Z13" s="138"/>
      <c r="AA13" s="138"/>
      <c r="AB13" s="138"/>
      <c r="AC13" s="138"/>
      <c r="AD13" s="138"/>
      <c r="AE13" s="138"/>
      <c r="AF13" s="138"/>
      <c r="AG13" s="138"/>
      <c r="AH13" s="138"/>
      <c r="AI13" s="138"/>
      <c r="AJ13" s="138"/>
      <c r="AK13" s="138"/>
      <c r="AL13" s="138"/>
      <c r="AM13" s="138"/>
      <c r="AN13" s="138"/>
      <c r="AO13" s="138"/>
      <c r="AP13" s="138"/>
      <c r="AQ13" s="138"/>
      <c r="AR13" s="138"/>
      <c r="AS13" s="138"/>
      <c r="AT13" s="138"/>
    </row>
    <row r="14" spans="1:47" ht="14.4" customHeight="1" thickBot="1" x14ac:dyDescent="0.35">
      <c r="A14" s="241"/>
      <c r="B14" s="288"/>
      <c r="C14" s="289"/>
      <c r="D14" s="289"/>
      <c r="E14" s="289"/>
      <c r="F14" s="288"/>
      <c r="G14" s="289"/>
      <c r="H14" s="289"/>
      <c r="I14" s="289"/>
      <c r="J14" s="223"/>
      <c r="K14" s="223"/>
      <c r="L14" s="223"/>
      <c r="M14" s="225"/>
      <c r="N14" s="138"/>
      <c r="O14" s="138"/>
      <c r="P14" s="138"/>
      <c r="Q14" s="138"/>
      <c r="R14" s="138"/>
      <c r="S14" s="138"/>
      <c r="T14" s="138"/>
      <c r="U14" s="138"/>
      <c r="V14" s="138"/>
      <c r="W14" s="138"/>
      <c r="X14" s="138"/>
      <c r="Y14" s="138"/>
      <c r="Z14" s="138"/>
      <c r="AA14" s="138"/>
      <c r="AB14" s="138"/>
      <c r="AC14" s="138"/>
      <c r="AD14" s="138"/>
      <c r="AE14" s="138"/>
      <c r="AF14" s="138"/>
      <c r="AG14" s="138"/>
      <c r="AH14" s="138"/>
      <c r="AI14" s="138"/>
      <c r="AJ14" s="138"/>
      <c r="AK14" s="138"/>
      <c r="AL14" s="138"/>
      <c r="AM14" s="138"/>
      <c r="AN14" s="138"/>
      <c r="AO14" s="138"/>
      <c r="AP14" s="138"/>
      <c r="AQ14" s="138"/>
      <c r="AR14" s="138"/>
      <c r="AS14" s="138"/>
      <c r="AT14" s="138"/>
    </row>
    <row r="15" spans="1:47" ht="14.4" customHeight="1" thickBot="1" x14ac:dyDescent="0.35">
      <c r="A15" s="485" t="s">
        <v>154</v>
      </c>
      <c r="B15" s="487" t="s">
        <v>141</v>
      </c>
      <c r="C15" s="488"/>
      <c r="D15" s="488"/>
      <c r="E15" s="489"/>
      <c r="F15" s="487" t="s">
        <v>142</v>
      </c>
      <c r="G15" s="488"/>
      <c r="H15" s="488"/>
      <c r="I15" s="489"/>
      <c r="J15" s="495" t="s">
        <v>274</v>
      </c>
      <c r="K15" s="496"/>
      <c r="L15" s="242"/>
      <c r="M15" s="242"/>
      <c r="N15" s="138"/>
      <c r="O15" s="138"/>
      <c r="P15" s="138"/>
      <c r="Q15" s="138"/>
      <c r="R15" s="138"/>
      <c r="S15" s="138"/>
      <c r="T15" s="138"/>
      <c r="U15" s="138"/>
      <c r="V15" s="138"/>
      <c r="W15" s="138"/>
      <c r="X15" s="138"/>
      <c r="Y15" s="138"/>
      <c r="Z15" s="138"/>
      <c r="AA15" s="138"/>
      <c r="AB15" s="138"/>
      <c r="AC15" s="138"/>
      <c r="AD15" s="138"/>
      <c r="AE15" s="138"/>
      <c r="AF15" s="138"/>
      <c r="AG15" s="138"/>
      <c r="AH15" s="138"/>
      <c r="AI15" s="138"/>
      <c r="AJ15" s="138"/>
      <c r="AK15" s="138"/>
      <c r="AL15" s="138"/>
      <c r="AM15" s="138"/>
      <c r="AN15" s="138"/>
      <c r="AO15" s="138"/>
      <c r="AP15" s="138"/>
      <c r="AQ15" s="138"/>
      <c r="AR15" s="138"/>
      <c r="AS15" s="138"/>
      <c r="AT15" s="138"/>
    </row>
    <row r="16" spans="1:47" ht="14.4" customHeight="1" thickBot="1" x14ac:dyDescent="0.35">
      <c r="A16" s="486"/>
      <c r="B16" s="243">
        <v>2011</v>
      </c>
      <c r="C16" s="244">
        <v>2012</v>
      </c>
      <c r="D16" s="244">
        <v>2013</v>
      </c>
      <c r="E16" s="245" t="s">
        <v>5</v>
      </c>
      <c r="F16" s="243">
        <v>2011</v>
      </c>
      <c r="G16" s="244">
        <v>2012</v>
      </c>
      <c r="H16" s="244">
        <v>2013</v>
      </c>
      <c r="I16" s="245" t="s">
        <v>5</v>
      </c>
      <c r="J16" s="497" t="s">
        <v>275</v>
      </c>
      <c r="K16" s="473"/>
      <c r="L16" s="246" t="s">
        <v>143</v>
      </c>
      <c r="M16" s="247" t="s">
        <v>144</v>
      </c>
      <c r="N16" s="138"/>
      <c r="O16" s="138"/>
      <c r="P16" s="138"/>
      <c r="Q16" s="138"/>
      <c r="R16" s="138"/>
      <c r="S16" s="138"/>
      <c r="T16" s="138"/>
      <c r="U16" s="138"/>
      <c r="V16" s="138"/>
      <c r="W16" s="138"/>
      <c r="X16" s="138"/>
      <c r="Y16" s="138"/>
      <c r="Z16" s="138"/>
      <c r="AA16" s="138"/>
      <c r="AB16" s="138"/>
      <c r="AC16" s="138"/>
      <c r="AD16" s="138"/>
      <c r="AE16" s="138"/>
      <c r="AF16" s="138"/>
      <c r="AG16" s="138"/>
      <c r="AH16" s="138"/>
      <c r="AI16" s="138"/>
      <c r="AJ16" s="138"/>
      <c r="AK16" s="138"/>
      <c r="AL16" s="138"/>
      <c r="AM16" s="138"/>
      <c r="AN16" s="138"/>
      <c r="AO16" s="138"/>
      <c r="AP16" s="138"/>
      <c r="AQ16" s="138"/>
      <c r="AR16" s="138"/>
      <c r="AS16" s="138"/>
      <c r="AT16" s="138"/>
    </row>
    <row r="17" spans="1:47" ht="14.4" customHeight="1" x14ac:dyDescent="0.3">
      <c r="A17" s="218" t="s">
        <v>145</v>
      </c>
      <c r="B17" s="221">
        <v>2049.319</v>
      </c>
      <c r="C17" s="214">
        <v>2840.962</v>
      </c>
      <c r="D17" s="214">
        <v>2263.4810000000002</v>
      </c>
      <c r="E17" s="231">
        <v>1.1045039840063944</v>
      </c>
      <c r="F17" s="221">
        <v>218</v>
      </c>
      <c r="G17" s="214">
        <v>266</v>
      </c>
      <c r="H17" s="214">
        <v>211</v>
      </c>
      <c r="I17" s="233">
        <v>0.9678899082568807</v>
      </c>
      <c r="J17" s="472">
        <f>0.93*0.95</f>
        <v>0.88349999999999995</v>
      </c>
      <c r="K17" s="473"/>
      <c r="L17" s="248">
        <f>D17-B17</f>
        <v>214.16200000000026</v>
      </c>
      <c r="M17" s="249">
        <f>H17-F17</f>
        <v>-7</v>
      </c>
      <c r="N17" s="138"/>
      <c r="O17" s="138"/>
      <c r="P17" s="138"/>
      <c r="Q17" s="138"/>
      <c r="R17" s="138"/>
      <c r="S17" s="138"/>
      <c r="T17" s="138"/>
      <c r="U17" s="138"/>
      <c r="V17" s="138"/>
      <c r="W17" s="138"/>
      <c r="X17" s="138"/>
      <c r="Y17" s="138"/>
      <c r="Z17" s="138"/>
      <c r="AA17" s="138"/>
      <c r="AB17" s="138"/>
      <c r="AC17" s="138"/>
      <c r="AD17" s="138"/>
      <c r="AE17" s="138"/>
      <c r="AF17" s="138"/>
      <c r="AG17" s="138"/>
      <c r="AH17" s="138"/>
      <c r="AI17" s="138"/>
      <c r="AJ17" s="138"/>
      <c r="AK17" s="138"/>
      <c r="AL17" s="138"/>
      <c r="AM17" s="138"/>
      <c r="AN17" s="138"/>
      <c r="AO17" s="138"/>
      <c r="AP17" s="138"/>
      <c r="AQ17" s="138"/>
      <c r="AR17" s="138"/>
      <c r="AS17" s="138"/>
      <c r="AT17" s="138"/>
    </row>
    <row r="18" spans="1:47" ht="14.4" customHeight="1" x14ac:dyDescent="0.3">
      <c r="A18" s="219" t="s">
        <v>146</v>
      </c>
      <c r="B18" s="222">
        <v>200.37899999999999</v>
      </c>
      <c r="C18" s="213">
        <v>366.08699999999999</v>
      </c>
      <c r="D18" s="213">
        <v>342.505</v>
      </c>
      <c r="E18" s="234">
        <v>1.7092859032134107</v>
      </c>
      <c r="F18" s="222">
        <v>20</v>
      </c>
      <c r="G18" s="213">
        <v>34</v>
      </c>
      <c r="H18" s="213">
        <v>33</v>
      </c>
      <c r="I18" s="236">
        <v>1.65</v>
      </c>
      <c r="J18" s="472">
        <f>1.07*0.95</f>
        <v>1.0165</v>
      </c>
      <c r="K18" s="473"/>
      <c r="L18" s="250">
        <f t="shared" ref="L18:L24" si="2">D18-B18</f>
        <v>142.126</v>
      </c>
      <c r="M18" s="251">
        <f t="shared" ref="M18:M24" si="3">H18-F18</f>
        <v>13</v>
      </c>
      <c r="N18" s="138"/>
      <c r="O18" s="138"/>
      <c r="P18" s="138"/>
      <c r="Q18" s="138"/>
      <c r="R18" s="138"/>
      <c r="S18" s="138"/>
      <c r="T18" s="138"/>
      <c r="U18" s="138"/>
      <c r="V18" s="138"/>
      <c r="W18" s="138"/>
      <c r="X18" s="138"/>
      <c r="Y18" s="138"/>
      <c r="Z18" s="138"/>
      <c r="AA18" s="138"/>
      <c r="AB18" s="138"/>
      <c r="AC18" s="138"/>
      <c r="AD18" s="138"/>
      <c r="AE18" s="138"/>
      <c r="AF18" s="138"/>
      <c r="AG18" s="138"/>
      <c r="AH18" s="138"/>
      <c r="AI18" s="138"/>
      <c r="AJ18" s="138"/>
      <c r="AK18" s="138"/>
      <c r="AL18" s="138"/>
      <c r="AM18" s="138"/>
      <c r="AN18" s="138"/>
      <c r="AO18" s="138"/>
      <c r="AP18" s="138"/>
      <c r="AQ18" s="138"/>
      <c r="AR18" s="138"/>
      <c r="AS18" s="138"/>
      <c r="AT18" s="138"/>
    </row>
    <row r="19" spans="1:47" ht="14.4" customHeight="1" x14ac:dyDescent="0.3">
      <c r="A19" s="219" t="s">
        <v>147</v>
      </c>
      <c r="B19" s="222">
        <v>610.33799999999997</v>
      </c>
      <c r="C19" s="213">
        <v>645.92399999999998</v>
      </c>
      <c r="D19" s="213">
        <v>686.28200000000004</v>
      </c>
      <c r="E19" s="234">
        <v>1.1244294145211344</v>
      </c>
      <c r="F19" s="222">
        <v>66</v>
      </c>
      <c r="G19" s="213">
        <v>61</v>
      </c>
      <c r="H19" s="213">
        <v>72</v>
      </c>
      <c r="I19" s="236">
        <v>1.0909090909090908</v>
      </c>
      <c r="J19" s="472">
        <f>1.04*0.95</f>
        <v>0.98799999999999999</v>
      </c>
      <c r="K19" s="473"/>
      <c r="L19" s="250">
        <f t="shared" si="2"/>
        <v>75.944000000000074</v>
      </c>
      <c r="M19" s="251">
        <f t="shared" si="3"/>
        <v>6</v>
      </c>
      <c r="N19" s="138"/>
      <c r="O19" s="138"/>
      <c r="P19" s="138"/>
      <c r="Q19" s="138"/>
      <c r="R19" s="138"/>
      <c r="S19" s="138"/>
      <c r="T19" s="138"/>
      <c r="U19" s="138"/>
      <c r="V19" s="138"/>
      <c r="W19" s="138"/>
      <c r="X19" s="138"/>
      <c r="Y19" s="138"/>
      <c r="Z19" s="138"/>
      <c r="AA19" s="138"/>
      <c r="AB19" s="138"/>
      <c r="AC19" s="138"/>
      <c r="AD19" s="138"/>
      <c r="AE19" s="138"/>
      <c r="AF19" s="138"/>
      <c r="AG19" s="138"/>
      <c r="AH19" s="138"/>
      <c r="AI19" s="138"/>
      <c r="AJ19" s="138"/>
      <c r="AK19" s="138"/>
      <c r="AL19" s="138"/>
      <c r="AM19" s="138"/>
      <c r="AN19" s="138"/>
      <c r="AO19" s="138"/>
      <c r="AP19" s="138"/>
      <c r="AQ19" s="138"/>
      <c r="AR19" s="138"/>
      <c r="AS19" s="138"/>
      <c r="AT19" s="138"/>
    </row>
    <row r="20" spans="1:47" ht="14.4" customHeight="1" x14ac:dyDescent="0.3">
      <c r="A20" s="219" t="s">
        <v>148</v>
      </c>
      <c r="B20" s="222">
        <v>132.91499999999999</v>
      </c>
      <c r="C20" s="213">
        <v>108.274</v>
      </c>
      <c r="D20" s="213">
        <v>21.332000000000001</v>
      </c>
      <c r="E20" s="234">
        <v>0.16049354850844527</v>
      </c>
      <c r="F20" s="222">
        <v>17</v>
      </c>
      <c r="G20" s="213">
        <v>10</v>
      </c>
      <c r="H20" s="213">
        <v>4</v>
      </c>
      <c r="I20" s="236">
        <v>0.23529411764705882</v>
      </c>
      <c r="J20" s="472">
        <f>0.96*0.95</f>
        <v>0.91199999999999992</v>
      </c>
      <c r="K20" s="473"/>
      <c r="L20" s="250">
        <f t="shared" si="2"/>
        <v>-111.583</v>
      </c>
      <c r="M20" s="251">
        <f t="shared" si="3"/>
        <v>-13</v>
      </c>
      <c r="N20" s="138"/>
      <c r="O20" s="138"/>
      <c r="P20" s="138"/>
      <c r="Q20" s="138"/>
      <c r="R20" s="138"/>
      <c r="S20" s="138"/>
      <c r="T20" s="138"/>
      <c r="U20" s="138"/>
      <c r="V20" s="138"/>
      <c r="W20" s="138"/>
      <c r="X20" s="138"/>
      <c r="Y20" s="138"/>
      <c r="Z20" s="138"/>
      <c r="AA20" s="138"/>
      <c r="AB20" s="138"/>
      <c r="AC20" s="138"/>
      <c r="AD20" s="138"/>
      <c r="AE20" s="138"/>
      <c r="AF20" s="138"/>
      <c r="AG20" s="138"/>
      <c r="AH20" s="138"/>
      <c r="AI20" s="138"/>
      <c r="AJ20" s="138"/>
      <c r="AK20" s="138"/>
      <c r="AL20" s="138"/>
      <c r="AM20" s="138"/>
      <c r="AN20" s="138"/>
      <c r="AO20" s="138"/>
      <c r="AP20" s="138"/>
      <c r="AQ20" s="138"/>
      <c r="AR20" s="138"/>
      <c r="AS20" s="138"/>
      <c r="AT20" s="138"/>
    </row>
    <row r="21" spans="1:47" ht="14.4" customHeight="1" x14ac:dyDescent="0.3">
      <c r="A21" s="219" t="s">
        <v>149</v>
      </c>
      <c r="B21" s="222">
        <v>0</v>
      </c>
      <c r="C21" s="213">
        <v>0</v>
      </c>
      <c r="D21" s="213">
        <v>0</v>
      </c>
      <c r="E21" s="234" t="s">
        <v>523</v>
      </c>
      <c r="F21" s="222">
        <v>0</v>
      </c>
      <c r="G21" s="213">
        <v>0</v>
      </c>
      <c r="H21" s="213">
        <v>0</v>
      </c>
      <c r="I21" s="236" t="s">
        <v>523</v>
      </c>
      <c r="J21" s="472">
        <f>1*0.95</f>
        <v>0.95</v>
      </c>
      <c r="K21" s="473"/>
      <c r="L21" s="250">
        <f t="shared" si="2"/>
        <v>0</v>
      </c>
      <c r="M21" s="251">
        <f t="shared" si="3"/>
        <v>0</v>
      </c>
      <c r="N21" s="138"/>
      <c r="O21" s="138"/>
      <c r="P21" s="138"/>
      <c r="Q21" s="138"/>
      <c r="R21" s="138"/>
      <c r="S21" s="138"/>
      <c r="T21" s="138"/>
      <c r="U21" s="138"/>
      <c r="V21" s="138"/>
      <c r="W21" s="138"/>
      <c r="X21" s="138"/>
      <c r="Y21" s="138"/>
      <c r="Z21" s="138"/>
      <c r="AA21" s="138"/>
      <c r="AB21" s="138"/>
      <c r="AC21" s="138"/>
      <c r="AD21" s="138"/>
      <c r="AE21" s="138"/>
      <c r="AF21" s="138"/>
      <c r="AG21" s="138"/>
      <c r="AH21" s="138"/>
      <c r="AI21" s="138"/>
      <c r="AJ21" s="138"/>
      <c r="AK21" s="138"/>
      <c r="AL21" s="138"/>
      <c r="AM21" s="138"/>
      <c r="AN21" s="138"/>
      <c r="AO21" s="138"/>
      <c r="AP21" s="138"/>
      <c r="AQ21" s="138"/>
      <c r="AR21" s="138"/>
      <c r="AS21" s="138"/>
      <c r="AT21" s="138"/>
    </row>
    <row r="22" spans="1:47" ht="14.4" customHeight="1" x14ac:dyDescent="0.3">
      <c r="A22" s="219" t="s">
        <v>150</v>
      </c>
      <c r="B22" s="222">
        <v>291.315</v>
      </c>
      <c r="C22" s="213">
        <v>311.58600000000001</v>
      </c>
      <c r="D22" s="213">
        <v>310.726</v>
      </c>
      <c r="E22" s="234">
        <v>1.0666323395637025</v>
      </c>
      <c r="F22" s="222">
        <v>26</v>
      </c>
      <c r="G22" s="213">
        <v>31</v>
      </c>
      <c r="H22" s="213">
        <v>30</v>
      </c>
      <c r="I22" s="236">
        <v>1.1538461538461537</v>
      </c>
      <c r="J22" s="472">
        <f>1.05*0.95</f>
        <v>0.99749999999999994</v>
      </c>
      <c r="K22" s="473"/>
      <c r="L22" s="250">
        <f t="shared" si="2"/>
        <v>19.411000000000001</v>
      </c>
      <c r="M22" s="251">
        <f t="shared" si="3"/>
        <v>4</v>
      </c>
      <c r="N22" s="138"/>
      <c r="O22" s="138"/>
      <c r="P22" s="138"/>
      <c r="Q22" s="138"/>
      <c r="R22" s="138"/>
      <c r="S22" s="138"/>
      <c r="T22" s="138"/>
      <c r="U22" s="138"/>
      <c r="V22" s="138"/>
      <c r="W22" s="138"/>
      <c r="X22" s="138"/>
      <c r="Y22" s="138"/>
      <c r="Z22" s="138"/>
      <c r="AA22" s="138"/>
      <c r="AB22" s="138"/>
      <c r="AC22" s="138"/>
      <c r="AD22" s="138"/>
      <c r="AE22" s="138"/>
      <c r="AF22" s="138"/>
      <c r="AG22" s="138"/>
      <c r="AH22" s="138"/>
      <c r="AI22" s="138"/>
      <c r="AJ22" s="138"/>
      <c r="AK22" s="138"/>
      <c r="AL22" s="138"/>
      <c r="AM22" s="138"/>
      <c r="AN22" s="138"/>
      <c r="AO22" s="138"/>
      <c r="AP22" s="138"/>
      <c r="AQ22" s="138"/>
      <c r="AR22" s="138"/>
      <c r="AS22" s="138"/>
      <c r="AT22" s="138"/>
    </row>
    <row r="23" spans="1:47" ht="14.4" customHeight="1" thickBot="1" x14ac:dyDescent="0.35">
      <c r="A23" s="219" t="s">
        <v>151</v>
      </c>
      <c r="B23" s="222">
        <v>104.39700000000001</v>
      </c>
      <c r="C23" s="213">
        <v>161.57499999999999</v>
      </c>
      <c r="D23" s="213">
        <v>200.43799999999999</v>
      </c>
      <c r="E23" s="234">
        <v>1.9199593858061053</v>
      </c>
      <c r="F23" s="222">
        <v>10</v>
      </c>
      <c r="G23" s="213">
        <v>12</v>
      </c>
      <c r="H23" s="213">
        <v>14</v>
      </c>
      <c r="I23" s="236">
        <v>1.4</v>
      </c>
      <c r="J23" s="472">
        <f>1*0.95</f>
        <v>0.95</v>
      </c>
      <c r="K23" s="473"/>
      <c r="L23" s="250">
        <f t="shared" si="2"/>
        <v>96.040999999999983</v>
      </c>
      <c r="M23" s="251">
        <f t="shared" si="3"/>
        <v>4</v>
      </c>
      <c r="N23" s="138"/>
      <c r="O23" s="138"/>
      <c r="P23" s="138"/>
      <c r="Q23" s="138"/>
      <c r="R23" s="138"/>
      <c r="S23" s="138"/>
      <c r="T23" s="138"/>
      <c r="U23" s="138"/>
      <c r="V23" s="138"/>
      <c r="W23" s="138"/>
      <c r="X23" s="138"/>
      <c r="Y23" s="138"/>
      <c r="Z23" s="138"/>
      <c r="AA23" s="138"/>
      <c r="AB23" s="138"/>
      <c r="AC23" s="138"/>
      <c r="AD23" s="138"/>
      <c r="AE23" s="138"/>
      <c r="AF23" s="138"/>
      <c r="AG23" s="138"/>
      <c r="AH23" s="138"/>
      <c r="AI23" s="138"/>
      <c r="AJ23" s="138"/>
      <c r="AK23" s="138"/>
      <c r="AL23" s="138"/>
      <c r="AM23" s="138"/>
      <c r="AN23" s="138"/>
      <c r="AO23" s="138"/>
      <c r="AP23" s="138"/>
      <c r="AQ23" s="138"/>
      <c r="AR23" s="138"/>
      <c r="AS23" s="138"/>
      <c r="AT23" s="138"/>
    </row>
    <row r="24" spans="1:47" ht="14.4" customHeight="1" thickBot="1" x14ac:dyDescent="0.35">
      <c r="A24" s="252" t="s">
        <v>6</v>
      </c>
      <c r="B24" s="253">
        <f>SUM(B17:B23)</f>
        <v>3388.663</v>
      </c>
      <c r="C24" s="254">
        <f>SUM(C17:C23)</f>
        <v>4434.4079999999994</v>
      </c>
      <c r="D24" s="254">
        <f>SUM(D17:D23)</f>
        <v>3824.7640000000006</v>
      </c>
      <c r="E24" s="255">
        <f>IF(OR(D24=0,B24=0),0,D24/B24)</f>
        <v>1.1286941191850592</v>
      </c>
      <c r="F24" s="253">
        <f>SUM(F17:F23)</f>
        <v>357</v>
      </c>
      <c r="G24" s="254">
        <f>SUM(G17:G23)</f>
        <v>414</v>
      </c>
      <c r="H24" s="254">
        <f>SUM(H17:H23)</f>
        <v>364</v>
      </c>
      <c r="I24" s="256">
        <f>IF(OR(H24=0,F24=0),0,H24/F24)</f>
        <v>1.0196078431372548</v>
      </c>
      <c r="J24" s="223"/>
      <c r="K24" s="223"/>
      <c r="L24" s="246">
        <f t="shared" si="2"/>
        <v>436.10100000000057</v>
      </c>
      <c r="M24" s="257">
        <f t="shared" si="3"/>
        <v>7</v>
      </c>
      <c r="N24" s="138"/>
      <c r="O24" s="138"/>
      <c r="P24" s="138"/>
      <c r="Q24" s="138"/>
      <c r="R24" s="138"/>
      <c r="S24" s="138"/>
      <c r="T24" s="138"/>
      <c r="U24" s="138"/>
      <c r="V24" s="138"/>
      <c r="W24" s="138"/>
      <c r="X24" s="138"/>
      <c r="Y24" s="138"/>
      <c r="Z24" s="138"/>
      <c r="AA24" s="138"/>
      <c r="AB24" s="138"/>
      <c r="AC24" s="138"/>
      <c r="AD24" s="138"/>
      <c r="AE24" s="138"/>
      <c r="AF24" s="138"/>
      <c r="AG24" s="138"/>
      <c r="AH24" s="138"/>
      <c r="AI24" s="138"/>
      <c r="AJ24" s="138"/>
      <c r="AK24" s="138"/>
      <c r="AL24" s="138"/>
      <c r="AM24" s="138"/>
      <c r="AN24" s="138"/>
      <c r="AO24" s="138"/>
      <c r="AP24" s="138"/>
      <c r="AQ24" s="138"/>
      <c r="AR24" s="138"/>
      <c r="AS24" s="138"/>
      <c r="AT24" s="138"/>
    </row>
    <row r="25" spans="1:47" ht="14.4" customHeight="1" x14ac:dyDescent="0.3">
      <c r="A25" s="258"/>
      <c r="B25" s="478" t="s">
        <v>152</v>
      </c>
      <c r="C25" s="479"/>
      <c r="D25" s="479"/>
      <c r="E25" s="479"/>
      <c r="F25" s="478" t="s">
        <v>153</v>
      </c>
      <c r="G25" s="479"/>
      <c r="H25" s="479"/>
      <c r="I25" s="479"/>
      <c r="J25" s="259"/>
      <c r="K25" s="259"/>
      <c r="L25" s="259"/>
      <c r="M25" s="260"/>
      <c r="N25" s="138"/>
      <c r="O25" s="138"/>
      <c r="P25" s="138"/>
      <c r="Q25" s="138"/>
      <c r="R25" s="138"/>
      <c r="S25" s="138"/>
      <c r="T25" s="138"/>
      <c r="U25" s="138"/>
      <c r="V25" s="138"/>
      <c r="W25" s="138"/>
      <c r="X25" s="138"/>
      <c r="Y25" s="138"/>
      <c r="Z25" s="138"/>
      <c r="AA25" s="138"/>
      <c r="AB25" s="138"/>
      <c r="AC25" s="138"/>
      <c r="AD25" s="138"/>
      <c r="AE25" s="138"/>
      <c r="AF25" s="138"/>
      <c r="AG25" s="138"/>
      <c r="AH25" s="138"/>
      <c r="AI25" s="138"/>
      <c r="AJ25" s="138"/>
      <c r="AK25" s="138"/>
      <c r="AL25" s="138"/>
      <c r="AM25" s="138"/>
      <c r="AN25" s="138"/>
      <c r="AO25" s="138"/>
      <c r="AP25" s="138"/>
      <c r="AQ25" s="138"/>
      <c r="AR25" s="138"/>
      <c r="AS25" s="138"/>
      <c r="AT25" s="138"/>
      <c r="AU25" s="138"/>
    </row>
    <row r="26" spans="1:47" ht="14.4" customHeight="1" thickBot="1" x14ac:dyDescent="0.35">
      <c r="A26" s="258"/>
      <c r="B26" s="288"/>
      <c r="C26" s="289"/>
      <c r="D26" s="289"/>
      <c r="E26" s="289"/>
      <c r="F26" s="288"/>
      <c r="G26" s="289"/>
      <c r="H26" s="289"/>
      <c r="I26" s="289"/>
      <c r="J26" s="259"/>
      <c r="K26" s="259"/>
      <c r="L26" s="259"/>
      <c r="M26" s="260"/>
      <c r="N26" s="138"/>
      <c r="O26" s="138"/>
      <c r="P26" s="138"/>
      <c r="Q26" s="138"/>
      <c r="R26" s="138"/>
      <c r="S26" s="138"/>
      <c r="T26" s="138"/>
      <c r="U26" s="138"/>
      <c r="V26" s="138"/>
      <c r="W26" s="138"/>
      <c r="X26" s="138"/>
      <c r="Y26" s="138"/>
      <c r="Z26" s="138"/>
      <c r="AA26" s="138"/>
      <c r="AB26" s="138"/>
      <c r="AC26" s="138"/>
      <c r="AD26" s="138"/>
      <c r="AE26" s="138"/>
      <c r="AF26" s="138"/>
      <c r="AG26" s="138"/>
      <c r="AH26" s="138"/>
      <c r="AI26" s="138"/>
      <c r="AJ26" s="138"/>
      <c r="AK26" s="138"/>
      <c r="AL26" s="138"/>
      <c r="AM26" s="138"/>
      <c r="AN26" s="138"/>
      <c r="AO26" s="138"/>
      <c r="AP26" s="138"/>
      <c r="AQ26" s="138"/>
      <c r="AR26" s="138"/>
      <c r="AS26" s="138"/>
      <c r="AT26" s="138"/>
      <c r="AU26" s="138"/>
    </row>
    <row r="27" spans="1:47" ht="14.4" customHeight="1" x14ac:dyDescent="0.3">
      <c r="A27" s="490" t="s">
        <v>204</v>
      </c>
      <c r="B27" s="492" t="s">
        <v>141</v>
      </c>
      <c r="C27" s="493"/>
      <c r="D27" s="493"/>
      <c r="E27" s="494"/>
      <c r="F27" s="493" t="s">
        <v>142</v>
      </c>
      <c r="G27" s="493"/>
      <c r="H27" s="493"/>
      <c r="I27" s="493"/>
      <c r="J27" s="492" t="s">
        <v>155</v>
      </c>
      <c r="K27" s="493"/>
      <c r="L27" s="493"/>
      <c r="M27" s="494"/>
      <c r="N27" s="138"/>
      <c r="O27" s="138"/>
      <c r="P27" s="138"/>
      <c r="Q27" s="138"/>
      <c r="R27" s="138"/>
      <c r="S27" s="138"/>
      <c r="T27" s="138"/>
      <c r="U27" s="138"/>
      <c r="V27" s="138"/>
      <c r="W27" s="138"/>
      <c r="X27" s="138"/>
      <c r="Y27" s="138"/>
      <c r="Z27" s="138"/>
      <c r="AA27" s="138"/>
      <c r="AB27" s="138"/>
      <c r="AC27" s="138"/>
      <c r="AD27" s="138"/>
      <c r="AE27" s="138"/>
      <c r="AF27" s="138"/>
      <c r="AG27" s="138"/>
      <c r="AH27" s="138"/>
      <c r="AI27" s="138"/>
      <c r="AJ27" s="138"/>
      <c r="AK27" s="138"/>
      <c r="AL27" s="138"/>
      <c r="AM27" s="138"/>
      <c r="AN27" s="138"/>
      <c r="AO27" s="138"/>
      <c r="AP27" s="138"/>
      <c r="AQ27" s="138"/>
    </row>
    <row r="28" spans="1:47" ht="14.4" customHeight="1" thickBot="1" x14ac:dyDescent="0.35">
      <c r="A28" s="491"/>
      <c r="B28" s="261">
        <v>2011</v>
      </c>
      <c r="C28" s="262">
        <v>2012</v>
      </c>
      <c r="D28" s="262">
        <v>2013</v>
      </c>
      <c r="E28" s="263" t="s">
        <v>5</v>
      </c>
      <c r="F28" s="262">
        <v>2011</v>
      </c>
      <c r="G28" s="262">
        <v>2012</v>
      </c>
      <c r="H28" s="262">
        <v>2013</v>
      </c>
      <c r="I28" s="262" t="s">
        <v>5</v>
      </c>
      <c r="J28" s="261">
        <v>2011</v>
      </c>
      <c r="K28" s="262">
        <v>2012</v>
      </c>
      <c r="L28" s="262">
        <v>2013</v>
      </c>
      <c r="M28" s="263" t="s">
        <v>5</v>
      </c>
      <c r="N28" s="138"/>
      <c r="O28" s="138"/>
      <c r="P28" s="138"/>
      <c r="Q28" s="138"/>
      <c r="R28" s="138"/>
      <c r="S28" s="138"/>
      <c r="T28" s="138"/>
      <c r="U28" s="138"/>
      <c r="V28" s="138"/>
      <c r="W28" s="138"/>
      <c r="X28" s="138"/>
      <c r="Y28" s="138"/>
      <c r="Z28" s="138"/>
      <c r="AA28" s="138"/>
      <c r="AB28" s="138"/>
      <c r="AC28" s="138"/>
      <c r="AD28" s="138"/>
      <c r="AE28" s="138"/>
      <c r="AF28" s="138"/>
      <c r="AG28" s="138"/>
      <c r="AH28" s="138"/>
      <c r="AI28" s="138"/>
      <c r="AJ28" s="138"/>
      <c r="AK28" s="138"/>
      <c r="AL28" s="138"/>
      <c r="AM28" s="138"/>
      <c r="AN28" s="138"/>
      <c r="AO28" s="138"/>
      <c r="AP28" s="138"/>
      <c r="AQ28" s="138"/>
    </row>
    <row r="29" spans="1:47" ht="14.4" customHeight="1" x14ac:dyDescent="0.3">
      <c r="A29" s="264" t="s">
        <v>145</v>
      </c>
      <c r="B29" s="221">
        <v>0.88400000000000001</v>
      </c>
      <c r="C29" s="214">
        <v>0</v>
      </c>
      <c r="D29" s="214">
        <v>0</v>
      </c>
      <c r="E29" s="231" t="s">
        <v>523</v>
      </c>
      <c r="F29" s="232">
        <v>1</v>
      </c>
      <c r="G29" s="214">
        <v>0</v>
      </c>
      <c r="H29" s="214">
        <v>0</v>
      </c>
      <c r="I29" s="265" t="s">
        <v>523</v>
      </c>
      <c r="J29" s="221">
        <v>25.702999999999999</v>
      </c>
      <c r="K29" s="214">
        <v>0</v>
      </c>
      <c r="L29" s="214">
        <v>0</v>
      </c>
      <c r="M29" s="231" t="s">
        <v>523</v>
      </c>
      <c r="N29" s="138"/>
      <c r="O29" s="138"/>
      <c r="P29" s="138"/>
      <c r="Q29" s="138"/>
      <c r="R29" s="138"/>
      <c r="S29" s="138"/>
      <c r="T29" s="138"/>
      <c r="U29" s="138"/>
      <c r="V29" s="138"/>
      <c r="W29" s="138"/>
      <c r="X29" s="138"/>
      <c r="Y29" s="138"/>
      <c r="Z29" s="138"/>
      <c r="AA29" s="138"/>
      <c r="AB29" s="138"/>
      <c r="AC29" s="138"/>
      <c r="AD29" s="138"/>
      <c r="AE29" s="138"/>
      <c r="AF29" s="138"/>
      <c r="AG29" s="138"/>
      <c r="AH29" s="138"/>
      <c r="AI29" s="138"/>
      <c r="AJ29" s="138"/>
      <c r="AK29" s="138"/>
      <c r="AL29" s="138"/>
      <c r="AM29" s="138"/>
      <c r="AN29" s="138"/>
      <c r="AO29" s="138"/>
      <c r="AP29" s="138"/>
      <c r="AQ29" s="138"/>
    </row>
    <row r="30" spans="1:47" ht="14.4" customHeight="1" x14ac:dyDescent="0.3">
      <c r="A30" s="266" t="s">
        <v>146</v>
      </c>
      <c r="B30" s="222">
        <v>0</v>
      </c>
      <c r="C30" s="213">
        <v>0</v>
      </c>
      <c r="D30" s="213">
        <v>0</v>
      </c>
      <c r="E30" s="234" t="s">
        <v>523</v>
      </c>
      <c r="F30" s="235">
        <v>0</v>
      </c>
      <c r="G30" s="213">
        <v>0</v>
      </c>
      <c r="H30" s="213">
        <v>0</v>
      </c>
      <c r="I30" s="267" t="s">
        <v>523</v>
      </c>
      <c r="J30" s="222">
        <v>0</v>
      </c>
      <c r="K30" s="213">
        <v>0</v>
      </c>
      <c r="L30" s="213">
        <v>0</v>
      </c>
      <c r="M30" s="234" t="s">
        <v>523</v>
      </c>
      <c r="N30" s="138"/>
      <c r="O30" s="138"/>
      <c r="P30" s="138"/>
      <c r="Q30" s="138"/>
      <c r="R30" s="138"/>
      <c r="S30" s="138"/>
      <c r="T30" s="138"/>
      <c r="U30" s="138"/>
      <c r="V30" s="138"/>
      <c r="W30" s="138"/>
      <c r="X30" s="138"/>
      <c r="Y30" s="138"/>
      <c r="Z30" s="138"/>
      <c r="AA30" s="138"/>
      <c r="AB30" s="138"/>
      <c r="AC30" s="138"/>
      <c r="AD30" s="138"/>
      <c r="AE30" s="138"/>
      <c r="AF30" s="138"/>
      <c r="AG30" s="138"/>
      <c r="AH30" s="138"/>
      <c r="AI30" s="138"/>
      <c r="AJ30" s="138"/>
      <c r="AK30" s="138"/>
      <c r="AL30" s="138"/>
      <c r="AM30" s="138"/>
      <c r="AN30" s="138"/>
      <c r="AO30" s="138"/>
      <c r="AP30" s="138"/>
      <c r="AQ30" s="138"/>
    </row>
    <row r="31" spans="1:47" ht="14.4" customHeight="1" x14ac:dyDescent="0.3">
      <c r="A31" s="266" t="s">
        <v>147</v>
      </c>
      <c r="B31" s="222">
        <v>2.8420000000000001</v>
      </c>
      <c r="C31" s="213">
        <v>0</v>
      </c>
      <c r="D31" s="213">
        <v>3.8220000000000001</v>
      </c>
      <c r="E31" s="234">
        <v>1.3448275862068966</v>
      </c>
      <c r="F31" s="235">
        <v>1</v>
      </c>
      <c r="G31" s="213">
        <v>0</v>
      </c>
      <c r="H31" s="213">
        <v>1</v>
      </c>
      <c r="I31" s="267">
        <v>1</v>
      </c>
      <c r="J31" s="222">
        <v>54.529000000000003</v>
      </c>
      <c r="K31" s="213">
        <v>0</v>
      </c>
      <c r="L31" s="213">
        <v>215.755</v>
      </c>
      <c r="M31" s="234">
        <v>3.9567019384180893</v>
      </c>
      <c r="N31" s="138"/>
      <c r="O31" s="138"/>
      <c r="P31" s="138"/>
      <c r="Q31" s="138"/>
      <c r="R31" s="138"/>
      <c r="S31" s="138"/>
      <c r="T31" s="138"/>
      <c r="U31" s="138"/>
      <c r="V31" s="138"/>
      <c r="W31" s="138"/>
      <c r="X31" s="138"/>
      <c r="Y31" s="138"/>
      <c r="Z31" s="138"/>
      <c r="AA31" s="138"/>
      <c r="AB31" s="138"/>
      <c r="AC31" s="138"/>
      <c r="AD31" s="138"/>
      <c r="AE31" s="138"/>
      <c r="AF31" s="138"/>
      <c r="AG31" s="138"/>
      <c r="AH31" s="138"/>
      <c r="AI31" s="138"/>
      <c r="AJ31" s="138"/>
      <c r="AK31" s="138"/>
      <c r="AL31" s="138"/>
      <c r="AM31" s="138"/>
      <c r="AN31" s="138"/>
      <c r="AO31" s="138"/>
      <c r="AP31" s="138"/>
      <c r="AQ31" s="138"/>
    </row>
    <row r="32" spans="1:47" ht="14.4" customHeight="1" x14ac:dyDescent="0.3">
      <c r="A32" s="266" t="s">
        <v>148</v>
      </c>
      <c r="B32" s="222">
        <v>0</v>
      </c>
      <c r="C32" s="213">
        <v>0</v>
      </c>
      <c r="D32" s="213">
        <v>0</v>
      </c>
      <c r="E32" s="234" t="s">
        <v>523</v>
      </c>
      <c r="F32" s="235">
        <v>0</v>
      </c>
      <c r="G32" s="213">
        <v>0</v>
      </c>
      <c r="H32" s="213">
        <v>0</v>
      </c>
      <c r="I32" s="267" t="s">
        <v>523</v>
      </c>
      <c r="J32" s="222">
        <v>0</v>
      </c>
      <c r="K32" s="213">
        <v>0</v>
      </c>
      <c r="L32" s="213">
        <v>0</v>
      </c>
      <c r="M32" s="234" t="s">
        <v>523</v>
      </c>
      <c r="N32" s="138"/>
      <c r="O32" s="138"/>
      <c r="P32" s="138"/>
      <c r="Q32" s="138"/>
      <c r="R32" s="138"/>
      <c r="S32" s="138"/>
      <c r="T32" s="138"/>
      <c r="U32" s="138"/>
      <c r="V32" s="138"/>
      <c r="W32" s="138"/>
      <c r="X32" s="138"/>
      <c r="Y32" s="138"/>
      <c r="Z32" s="138"/>
      <c r="AA32" s="138"/>
      <c r="AB32" s="138"/>
      <c r="AC32" s="138"/>
      <c r="AD32" s="138"/>
      <c r="AE32" s="138"/>
      <c r="AF32" s="138"/>
      <c r="AG32" s="138"/>
      <c r="AH32" s="138"/>
      <c r="AI32" s="138"/>
      <c r="AJ32" s="138"/>
      <c r="AK32" s="138"/>
      <c r="AL32" s="138"/>
      <c r="AM32" s="138"/>
      <c r="AN32" s="138"/>
      <c r="AO32" s="138"/>
      <c r="AP32" s="138"/>
      <c r="AQ32" s="138"/>
    </row>
    <row r="33" spans="1:47" ht="14.4" customHeight="1" x14ac:dyDescent="0.3">
      <c r="A33" s="266" t="s">
        <v>149</v>
      </c>
      <c r="B33" s="222">
        <v>0</v>
      </c>
      <c r="C33" s="213">
        <v>0</v>
      </c>
      <c r="D33" s="213">
        <v>0</v>
      </c>
      <c r="E33" s="234" t="s">
        <v>523</v>
      </c>
      <c r="F33" s="235">
        <v>0</v>
      </c>
      <c r="G33" s="213">
        <v>0</v>
      </c>
      <c r="H33" s="213">
        <v>0</v>
      </c>
      <c r="I33" s="267" t="s">
        <v>523</v>
      </c>
      <c r="J33" s="222">
        <v>0</v>
      </c>
      <c r="K33" s="213">
        <v>0</v>
      </c>
      <c r="L33" s="213">
        <v>0</v>
      </c>
      <c r="M33" s="234" t="s">
        <v>523</v>
      </c>
      <c r="N33" s="138"/>
      <c r="O33" s="138"/>
      <c r="P33" s="138"/>
      <c r="Q33" s="138"/>
      <c r="R33" s="138"/>
      <c r="S33" s="138"/>
      <c r="T33" s="138"/>
      <c r="U33" s="138"/>
      <c r="V33" s="138"/>
      <c r="W33" s="138"/>
      <c r="X33" s="138"/>
      <c r="Y33" s="138"/>
      <c r="Z33" s="138"/>
      <c r="AA33" s="138"/>
      <c r="AB33" s="138"/>
      <c r="AC33" s="138"/>
      <c r="AD33" s="138"/>
      <c r="AE33" s="138"/>
      <c r="AF33" s="138"/>
      <c r="AG33" s="138"/>
      <c r="AH33" s="138"/>
      <c r="AI33" s="138"/>
      <c r="AJ33" s="138"/>
      <c r="AK33" s="138"/>
      <c r="AL33" s="138"/>
      <c r="AM33" s="138"/>
      <c r="AN33" s="138"/>
      <c r="AO33" s="138"/>
      <c r="AP33" s="138"/>
      <c r="AQ33" s="138"/>
    </row>
    <row r="34" spans="1:47" ht="14.4" customHeight="1" x14ac:dyDescent="0.3">
      <c r="A34" s="266" t="s">
        <v>150</v>
      </c>
      <c r="B34" s="222">
        <v>0</v>
      </c>
      <c r="C34" s="213">
        <v>0</v>
      </c>
      <c r="D34" s="213">
        <v>0</v>
      </c>
      <c r="E34" s="234" t="s">
        <v>523</v>
      </c>
      <c r="F34" s="235">
        <v>0</v>
      </c>
      <c r="G34" s="213">
        <v>0</v>
      </c>
      <c r="H34" s="213">
        <v>0</v>
      </c>
      <c r="I34" s="267" t="s">
        <v>523</v>
      </c>
      <c r="J34" s="222">
        <v>0</v>
      </c>
      <c r="K34" s="213">
        <v>0</v>
      </c>
      <c r="L34" s="213">
        <v>0</v>
      </c>
      <c r="M34" s="234" t="s">
        <v>523</v>
      </c>
      <c r="N34" s="138"/>
      <c r="O34" s="138"/>
      <c r="P34" s="138"/>
      <c r="Q34" s="138"/>
      <c r="R34" s="138"/>
      <c r="S34" s="138"/>
      <c r="T34" s="138"/>
      <c r="U34" s="138"/>
      <c r="V34" s="138"/>
      <c r="W34" s="138"/>
      <c r="X34" s="138"/>
      <c r="Y34" s="138"/>
      <c r="Z34" s="138"/>
      <c r="AA34" s="138"/>
      <c r="AB34" s="138"/>
      <c r="AC34" s="138"/>
      <c r="AD34" s="138"/>
      <c r="AE34" s="138"/>
      <c r="AF34" s="138"/>
      <c r="AG34" s="138"/>
      <c r="AH34" s="138"/>
      <c r="AI34" s="138"/>
      <c r="AJ34" s="138"/>
      <c r="AK34" s="138"/>
      <c r="AL34" s="138"/>
      <c r="AM34" s="138"/>
      <c r="AN34" s="138"/>
      <c r="AO34" s="138"/>
      <c r="AP34" s="138"/>
      <c r="AQ34" s="138"/>
    </row>
    <row r="35" spans="1:47" ht="14.4" customHeight="1" thickBot="1" x14ac:dyDescent="0.35">
      <c r="A35" s="266" t="s">
        <v>151</v>
      </c>
      <c r="B35" s="222">
        <v>0</v>
      </c>
      <c r="C35" s="213">
        <v>0</v>
      </c>
      <c r="D35" s="213">
        <v>0</v>
      </c>
      <c r="E35" s="234" t="s">
        <v>523</v>
      </c>
      <c r="F35" s="235">
        <v>0</v>
      </c>
      <c r="G35" s="213">
        <v>0</v>
      </c>
      <c r="H35" s="213">
        <v>0</v>
      </c>
      <c r="I35" s="267" t="s">
        <v>523</v>
      </c>
      <c r="J35" s="222">
        <v>0</v>
      </c>
      <c r="K35" s="213">
        <v>0</v>
      </c>
      <c r="L35" s="213">
        <v>0</v>
      </c>
      <c r="M35" s="234" t="s">
        <v>523</v>
      </c>
      <c r="N35" s="138"/>
      <c r="O35" s="138"/>
      <c r="P35" s="138"/>
      <c r="Q35" s="138"/>
      <c r="R35" s="138"/>
      <c r="S35" s="138"/>
      <c r="T35" s="138"/>
      <c r="U35" s="138"/>
      <c r="V35" s="138"/>
      <c r="W35" s="138"/>
      <c r="X35" s="138"/>
      <c r="Y35" s="138"/>
      <c r="Z35" s="138"/>
      <c r="AA35" s="138"/>
      <c r="AB35" s="138"/>
      <c r="AC35" s="138"/>
      <c r="AD35" s="138"/>
      <c r="AE35" s="138"/>
      <c r="AF35" s="138"/>
      <c r="AG35" s="138"/>
      <c r="AH35" s="138"/>
      <c r="AI35" s="138"/>
      <c r="AJ35" s="138"/>
      <c r="AK35" s="138"/>
      <c r="AL35" s="138"/>
      <c r="AM35" s="138"/>
      <c r="AN35" s="138"/>
      <c r="AO35" s="138"/>
      <c r="AP35" s="138"/>
      <c r="AQ35" s="138"/>
    </row>
    <row r="36" spans="1:47" ht="14.4" customHeight="1" thickBot="1" x14ac:dyDescent="0.35">
      <c r="A36" s="268" t="s">
        <v>6</v>
      </c>
      <c r="B36" s="269">
        <f>SUM(B29:B35)</f>
        <v>3.726</v>
      </c>
      <c r="C36" s="270">
        <f>SUM(C29:C35)</f>
        <v>0</v>
      </c>
      <c r="D36" s="270">
        <f>SUM(D29:D35)</f>
        <v>3.8220000000000001</v>
      </c>
      <c r="E36" s="271">
        <f>IF(OR(D36=0,B36=0),0,D36/B36)</f>
        <v>1.0257648953301128</v>
      </c>
      <c r="F36" s="272">
        <f>SUM(F29:F35)</f>
        <v>2</v>
      </c>
      <c r="G36" s="270">
        <f>SUM(G29:G35)</f>
        <v>0</v>
      </c>
      <c r="H36" s="270">
        <f>SUM(H29:H35)</f>
        <v>1</v>
      </c>
      <c r="I36" s="273">
        <f>IF(OR(H36=0,F36=0),0,H36/F36)</f>
        <v>0.5</v>
      </c>
      <c r="J36" s="269">
        <f>SUM(J29:J35)</f>
        <v>80.231999999999999</v>
      </c>
      <c r="K36" s="270">
        <f>SUM(K29:K35)</f>
        <v>0</v>
      </c>
      <c r="L36" s="270">
        <f>SUM(L29:L35)</f>
        <v>215.755</v>
      </c>
      <c r="M36" s="271">
        <f>IF(OR(L36=0,J36=0),0,L36/J36)</f>
        <v>2.6891389969089641</v>
      </c>
      <c r="N36" s="138"/>
      <c r="O36" s="138"/>
      <c r="P36" s="138"/>
      <c r="Q36" s="138"/>
      <c r="R36" s="138"/>
      <c r="S36" s="138"/>
      <c r="T36" s="138"/>
      <c r="U36" s="138"/>
      <c r="V36" s="138"/>
      <c r="W36" s="138"/>
      <c r="X36" s="138"/>
      <c r="Y36" s="138"/>
      <c r="Z36" s="138"/>
      <c r="AA36" s="138"/>
      <c r="AB36" s="138"/>
      <c r="AC36" s="138"/>
      <c r="AD36" s="138"/>
      <c r="AE36" s="138"/>
      <c r="AF36" s="138"/>
      <c r="AG36" s="138"/>
      <c r="AH36" s="138"/>
      <c r="AI36" s="138"/>
      <c r="AJ36" s="138"/>
      <c r="AK36" s="138"/>
      <c r="AL36" s="138"/>
      <c r="AM36" s="138"/>
      <c r="AN36" s="138"/>
      <c r="AO36" s="138"/>
      <c r="AP36" s="138"/>
      <c r="AQ36" s="138"/>
    </row>
    <row r="37" spans="1:47" ht="14.4" customHeight="1" x14ac:dyDescent="0.3">
      <c r="A37" s="259"/>
      <c r="B37" s="259"/>
      <c r="C37" s="259"/>
      <c r="D37" s="259"/>
      <c r="E37" s="274"/>
      <c r="F37" s="259"/>
      <c r="G37" s="259"/>
      <c r="H37" s="259"/>
      <c r="I37" s="260"/>
      <c r="J37" s="478" t="s">
        <v>156</v>
      </c>
      <c r="K37" s="479"/>
      <c r="L37" s="479"/>
      <c r="M37" s="479"/>
      <c r="N37" s="138"/>
      <c r="O37" s="138"/>
      <c r="P37" s="138"/>
      <c r="Q37" s="138"/>
      <c r="R37" s="138"/>
      <c r="S37" s="138"/>
      <c r="T37" s="138"/>
      <c r="U37" s="138"/>
      <c r="V37" s="138"/>
      <c r="W37" s="138"/>
      <c r="X37" s="138"/>
      <c r="Y37" s="138"/>
      <c r="Z37" s="138"/>
      <c r="AA37" s="138"/>
      <c r="AB37" s="138"/>
      <c r="AC37" s="138"/>
      <c r="AD37" s="138"/>
      <c r="AE37" s="138"/>
      <c r="AF37" s="138"/>
      <c r="AG37" s="138"/>
      <c r="AH37" s="138"/>
      <c r="AI37" s="138"/>
      <c r="AJ37" s="138"/>
      <c r="AK37" s="138"/>
      <c r="AL37" s="138"/>
      <c r="AM37" s="138"/>
      <c r="AN37" s="138"/>
      <c r="AO37" s="138"/>
      <c r="AP37" s="138"/>
      <c r="AQ37" s="138"/>
      <c r="AR37" s="138"/>
      <c r="AS37" s="138"/>
      <c r="AT37" s="138"/>
      <c r="AU37" s="138"/>
    </row>
    <row r="38" spans="1:47" ht="14.4" customHeight="1" thickBot="1" x14ac:dyDescent="0.35">
      <c r="A38" s="259"/>
      <c r="B38" s="259"/>
      <c r="C38" s="259"/>
      <c r="D38" s="259"/>
      <c r="E38" s="274"/>
      <c r="F38" s="259"/>
      <c r="G38" s="259"/>
      <c r="H38" s="259"/>
      <c r="I38" s="260"/>
      <c r="J38" s="286"/>
      <c r="K38" s="287"/>
      <c r="L38" s="287"/>
      <c r="M38" s="287"/>
      <c r="N38" s="138"/>
      <c r="O38" s="138"/>
      <c r="P38" s="138"/>
      <c r="Q38" s="138"/>
      <c r="R38" s="138"/>
      <c r="S38" s="138"/>
      <c r="T38" s="138"/>
      <c r="U38" s="138"/>
      <c r="V38" s="138"/>
      <c r="W38" s="138"/>
      <c r="X38" s="138"/>
      <c r="Y38" s="138"/>
      <c r="Z38" s="138"/>
      <c r="AA38" s="138"/>
      <c r="AB38" s="138"/>
      <c r="AC38" s="138"/>
      <c r="AD38" s="138"/>
      <c r="AE38" s="138"/>
      <c r="AF38" s="138"/>
      <c r="AG38" s="138"/>
      <c r="AH38" s="138"/>
      <c r="AI38" s="138"/>
      <c r="AJ38" s="138"/>
      <c r="AK38" s="138"/>
      <c r="AL38" s="138"/>
      <c r="AM38" s="138"/>
      <c r="AN38" s="138"/>
      <c r="AO38" s="138"/>
      <c r="AP38" s="138"/>
      <c r="AQ38" s="138"/>
      <c r="AR38" s="138"/>
      <c r="AS38" s="138"/>
      <c r="AT38" s="138"/>
      <c r="AU38" s="138"/>
    </row>
    <row r="39" spans="1:47" ht="14.4" customHeight="1" thickBot="1" x14ac:dyDescent="0.35">
      <c r="A39" s="480" t="s">
        <v>157</v>
      </c>
      <c r="B39" s="482" t="s">
        <v>141</v>
      </c>
      <c r="C39" s="483"/>
      <c r="D39" s="483"/>
      <c r="E39" s="484"/>
      <c r="F39" s="483" t="s">
        <v>142</v>
      </c>
      <c r="G39" s="483"/>
      <c r="H39" s="483"/>
      <c r="I39" s="484"/>
      <c r="J39" s="259"/>
      <c r="K39" s="259"/>
      <c r="L39" s="259"/>
      <c r="M39" s="260"/>
      <c r="N39" s="138"/>
      <c r="O39" s="138"/>
      <c r="P39" s="138"/>
      <c r="Q39" s="138"/>
      <c r="R39" s="138"/>
      <c r="S39" s="138"/>
      <c r="T39" s="138"/>
      <c r="U39" s="138"/>
      <c r="V39" s="138"/>
      <c r="W39" s="138"/>
      <c r="X39" s="138"/>
      <c r="Y39" s="138"/>
      <c r="Z39" s="138"/>
      <c r="AA39" s="138"/>
      <c r="AB39" s="138"/>
      <c r="AC39" s="138"/>
      <c r="AD39" s="138"/>
      <c r="AE39" s="138"/>
      <c r="AF39" s="138"/>
      <c r="AG39" s="138"/>
      <c r="AH39" s="138"/>
      <c r="AI39" s="138"/>
      <c r="AJ39" s="138"/>
      <c r="AK39" s="138"/>
      <c r="AL39" s="138"/>
      <c r="AM39" s="138"/>
      <c r="AN39" s="138"/>
      <c r="AO39" s="138"/>
      <c r="AP39" s="138"/>
      <c r="AQ39" s="138"/>
      <c r="AR39" s="138"/>
      <c r="AS39" s="138"/>
      <c r="AT39" s="138"/>
      <c r="AU39" s="138"/>
    </row>
    <row r="40" spans="1:47" ht="14.4" customHeight="1" thickBot="1" x14ac:dyDescent="0.35">
      <c r="A40" s="481"/>
      <c r="B40" s="275">
        <v>2011</v>
      </c>
      <c r="C40" s="276">
        <v>2012</v>
      </c>
      <c r="D40" s="276">
        <v>2013</v>
      </c>
      <c r="E40" s="277" t="s">
        <v>5</v>
      </c>
      <c r="F40" s="276">
        <v>2011</v>
      </c>
      <c r="G40" s="276">
        <v>2012</v>
      </c>
      <c r="H40" s="276">
        <v>2013</v>
      </c>
      <c r="I40" s="277" t="s">
        <v>5</v>
      </c>
      <c r="J40" s="259"/>
      <c r="K40" s="259"/>
      <c r="L40" s="278" t="s">
        <v>143</v>
      </c>
      <c r="M40" s="279" t="s">
        <v>144</v>
      </c>
      <c r="N40" s="138"/>
      <c r="O40" s="138"/>
      <c r="P40" s="138"/>
      <c r="Q40" s="138"/>
      <c r="R40" s="138"/>
      <c r="S40" s="138"/>
      <c r="T40" s="138"/>
      <c r="U40" s="138"/>
      <c r="V40" s="138"/>
      <c r="W40" s="138"/>
      <c r="X40" s="138"/>
      <c r="Y40" s="138"/>
      <c r="Z40" s="138"/>
      <c r="AA40" s="138"/>
      <c r="AB40" s="138"/>
      <c r="AC40" s="138"/>
      <c r="AD40" s="138"/>
      <c r="AE40" s="138"/>
      <c r="AF40" s="138"/>
      <c r="AG40" s="138"/>
      <c r="AH40" s="138"/>
      <c r="AI40" s="138"/>
      <c r="AJ40" s="138"/>
      <c r="AK40" s="138"/>
      <c r="AL40" s="138"/>
      <c r="AM40" s="138"/>
      <c r="AN40" s="138"/>
      <c r="AO40" s="138"/>
      <c r="AP40" s="138"/>
      <c r="AQ40" s="138"/>
      <c r="AR40" s="138"/>
      <c r="AS40" s="138"/>
      <c r="AT40" s="138"/>
      <c r="AU40" s="138"/>
    </row>
    <row r="41" spans="1:47" ht="14.4" customHeight="1" x14ac:dyDescent="0.3">
      <c r="A41" s="218" t="s">
        <v>145</v>
      </c>
      <c r="B41" s="221">
        <v>85.18</v>
      </c>
      <c r="C41" s="214">
        <v>121.212</v>
      </c>
      <c r="D41" s="214">
        <v>167.57400000000001</v>
      </c>
      <c r="E41" s="231">
        <v>1.967292791735149</v>
      </c>
      <c r="F41" s="232">
        <v>4</v>
      </c>
      <c r="G41" s="214">
        <v>7</v>
      </c>
      <c r="H41" s="214">
        <v>7</v>
      </c>
      <c r="I41" s="233">
        <v>1.75</v>
      </c>
      <c r="J41" s="259"/>
      <c r="K41" s="259"/>
      <c r="L41" s="248">
        <f t="shared" ref="L41:L48" si="4">D41-B41</f>
        <v>82.394000000000005</v>
      </c>
      <c r="M41" s="249">
        <f t="shared" ref="M41:M48" si="5">H41-F41</f>
        <v>3</v>
      </c>
      <c r="N41" s="138"/>
      <c r="O41" s="138"/>
      <c r="P41" s="138"/>
      <c r="Q41" s="138"/>
      <c r="R41" s="138"/>
      <c r="S41" s="138"/>
      <c r="T41" s="138"/>
      <c r="U41" s="138"/>
      <c r="V41" s="138"/>
      <c r="W41" s="138"/>
      <c r="X41" s="138"/>
      <c r="Y41" s="138"/>
      <c r="Z41" s="138"/>
      <c r="AA41" s="138"/>
      <c r="AB41" s="138"/>
      <c r="AC41" s="138"/>
      <c r="AD41" s="138"/>
      <c r="AE41" s="138"/>
      <c r="AF41" s="138"/>
      <c r="AG41" s="138"/>
      <c r="AH41" s="138"/>
      <c r="AI41" s="138"/>
      <c r="AJ41" s="138"/>
      <c r="AK41" s="138"/>
      <c r="AL41" s="138"/>
      <c r="AM41" s="138"/>
      <c r="AN41" s="138"/>
      <c r="AO41" s="138"/>
      <c r="AP41" s="138"/>
      <c r="AQ41" s="138"/>
      <c r="AR41" s="138"/>
      <c r="AS41" s="138"/>
      <c r="AT41" s="138"/>
      <c r="AU41" s="138"/>
    </row>
    <row r="42" spans="1:47" ht="14.4" customHeight="1" x14ac:dyDescent="0.3">
      <c r="A42" s="219" t="s">
        <v>146</v>
      </c>
      <c r="B42" s="222">
        <v>0</v>
      </c>
      <c r="C42" s="213">
        <v>31.472000000000001</v>
      </c>
      <c r="D42" s="213">
        <v>0</v>
      </c>
      <c r="E42" s="234" t="s">
        <v>523</v>
      </c>
      <c r="F42" s="235">
        <v>0</v>
      </c>
      <c r="G42" s="213">
        <v>2</v>
      </c>
      <c r="H42" s="213">
        <v>0</v>
      </c>
      <c r="I42" s="236" t="s">
        <v>523</v>
      </c>
      <c r="J42" s="259"/>
      <c r="K42" s="259"/>
      <c r="L42" s="250">
        <f t="shared" si="4"/>
        <v>0</v>
      </c>
      <c r="M42" s="251">
        <f t="shared" si="5"/>
        <v>0</v>
      </c>
      <c r="N42" s="138"/>
      <c r="O42" s="138"/>
      <c r="P42" s="138"/>
      <c r="Q42" s="138"/>
      <c r="R42" s="138"/>
      <c r="S42" s="138"/>
      <c r="T42" s="138"/>
      <c r="U42" s="138"/>
      <c r="V42" s="138"/>
      <c r="W42" s="138"/>
      <c r="X42" s="138"/>
      <c r="Y42" s="138"/>
      <c r="Z42" s="138"/>
      <c r="AA42" s="138"/>
      <c r="AB42" s="138"/>
      <c r="AC42" s="138"/>
      <c r="AD42" s="138"/>
      <c r="AE42" s="138"/>
      <c r="AF42" s="138"/>
      <c r="AG42" s="138"/>
      <c r="AH42" s="138"/>
      <c r="AI42" s="138"/>
      <c r="AJ42" s="138"/>
      <c r="AK42" s="138"/>
      <c r="AL42" s="138"/>
      <c r="AM42" s="138"/>
      <c r="AN42" s="138"/>
      <c r="AO42" s="138"/>
      <c r="AP42" s="138"/>
      <c r="AQ42" s="138"/>
      <c r="AR42" s="138"/>
      <c r="AS42" s="138"/>
      <c r="AT42" s="138"/>
      <c r="AU42" s="138"/>
    </row>
    <row r="43" spans="1:47" ht="14.4" customHeight="1" x14ac:dyDescent="0.3">
      <c r="A43" s="219" t="s">
        <v>147</v>
      </c>
      <c r="B43" s="222">
        <v>37.774000000000001</v>
      </c>
      <c r="C43" s="213">
        <v>4.6619999999999999</v>
      </c>
      <c r="D43" s="213">
        <v>64.171000000000006</v>
      </c>
      <c r="E43" s="234">
        <v>1.6988139990469637</v>
      </c>
      <c r="F43" s="235">
        <v>1</v>
      </c>
      <c r="G43" s="213">
        <v>1</v>
      </c>
      <c r="H43" s="213">
        <v>2</v>
      </c>
      <c r="I43" s="236">
        <v>2</v>
      </c>
      <c r="J43" s="259"/>
      <c r="K43" s="259"/>
      <c r="L43" s="250">
        <f t="shared" si="4"/>
        <v>26.397000000000006</v>
      </c>
      <c r="M43" s="251">
        <f t="shared" si="5"/>
        <v>1</v>
      </c>
      <c r="N43" s="138"/>
      <c r="O43" s="138"/>
      <c r="P43" s="138"/>
      <c r="Q43" s="138"/>
      <c r="R43" s="138"/>
      <c r="S43" s="138"/>
      <c r="T43" s="138"/>
      <c r="U43" s="138"/>
      <c r="V43" s="138"/>
      <c r="W43" s="138"/>
      <c r="X43" s="138"/>
      <c r="Y43" s="138"/>
      <c r="Z43" s="138"/>
      <c r="AA43" s="138"/>
      <c r="AB43" s="138"/>
      <c r="AC43" s="138"/>
      <c r="AD43" s="138"/>
      <c r="AE43" s="138"/>
      <c r="AF43" s="138"/>
      <c r="AG43" s="138"/>
      <c r="AH43" s="138"/>
      <c r="AI43" s="138"/>
      <c r="AJ43" s="138"/>
      <c r="AK43" s="138"/>
      <c r="AL43" s="138"/>
      <c r="AM43" s="138"/>
      <c r="AN43" s="138"/>
      <c r="AO43" s="138"/>
      <c r="AP43" s="138"/>
      <c r="AQ43" s="138"/>
      <c r="AR43" s="138"/>
      <c r="AS43" s="138"/>
      <c r="AT43" s="138"/>
      <c r="AU43" s="138"/>
    </row>
    <row r="44" spans="1:47" ht="14.4" customHeight="1" x14ac:dyDescent="0.3">
      <c r="A44" s="219" t="s">
        <v>148</v>
      </c>
      <c r="B44" s="222">
        <v>0</v>
      </c>
      <c r="C44" s="213">
        <v>0</v>
      </c>
      <c r="D44" s="213">
        <v>0</v>
      </c>
      <c r="E44" s="234" t="s">
        <v>523</v>
      </c>
      <c r="F44" s="235">
        <v>0</v>
      </c>
      <c r="G44" s="213">
        <v>0</v>
      </c>
      <c r="H44" s="213">
        <v>0</v>
      </c>
      <c r="I44" s="236" t="s">
        <v>523</v>
      </c>
      <c r="J44" s="259"/>
      <c r="K44" s="259"/>
      <c r="L44" s="250">
        <f t="shared" si="4"/>
        <v>0</v>
      </c>
      <c r="M44" s="251">
        <f t="shared" si="5"/>
        <v>0</v>
      </c>
      <c r="N44" s="138"/>
      <c r="O44" s="138"/>
      <c r="P44" s="138"/>
      <c r="Q44" s="138"/>
      <c r="R44" s="138"/>
      <c r="S44" s="138"/>
      <c r="T44" s="138"/>
      <c r="U44" s="138"/>
      <c r="V44" s="138"/>
      <c r="W44" s="138"/>
      <c r="X44" s="138"/>
      <c r="Y44" s="138"/>
      <c r="Z44" s="138"/>
      <c r="AA44" s="138"/>
      <c r="AB44" s="138"/>
      <c r="AC44" s="138"/>
      <c r="AD44" s="138"/>
      <c r="AE44" s="138"/>
      <c r="AF44" s="138"/>
      <c r="AG44" s="138"/>
      <c r="AH44" s="138"/>
      <c r="AI44" s="138"/>
      <c r="AJ44" s="138"/>
      <c r="AK44" s="138"/>
      <c r="AL44" s="138"/>
      <c r="AM44" s="138"/>
      <c r="AN44" s="138"/>
      <c r="AO44" s="138"/>
      <c r="AP44" s="138"/>
      <c r="AQ44" s="138"/>
      <c r="AR44" s="138"/>
      <c r="AS44" s="138"/>
      <c r="AT44" s="138"/>
      <c r="AU44" s="138"/>
    </row>
    <row r="45" spans="1:47" ht="14.4" customHeight="1" x14ac:dyDescent="0.3">
      <c r="A45" s="219" t="s">
        <v>149</v>
      </c>
      <c r="B45" s="222">
        <v>0</v>
      </c>
      <c r="C45" s="213">
        <v>0</v>
      </c>
      <c r="D45" s="213">
        <v>0</v>
      </c>
      <c r="E45" s="234" t="s">
        <v>523</v>
      </c>
      <c r="F45" s="235">
        <v>0</v>
      </c>
      <c r="G45" s="213">
        <v>0</v>
      </c>
      <c r="H45" s="213">
        <v>0</v>
      </c>
      <c r="I45" s="236" t="s">
        <v>523</v>
      </c>
      <c r="J45" s="259"/>
      <c r="K45" s="259"/>
      <c r="L45" s="250">
        <f t="shared" si="4"/>
        <v>0</v>
      </c>
      <c r="M45" s="251">
        <f t="shared" si="5"/>
        <v>0</v>
      </c>
      <c r="N45" s="138"/>
      <c r="O45" s="138"/>
      <c r="P45" s="138"/>
      <c r="Q45" s="138"/>
      <c r="R45" s="138"/>
      <c r="S45" s="138"/>
      <c r="T45" s="138"/>
      <c r="U45" s="138"/>
      <c r="V45" s="138"/>
      <c r="W45" s="138"/>
      <c r="X45" s="138"/>
      <c r="Y45" s="138"/>
      <c r="Z45" s="138"/>
      <c r="AA45" s="138"/>
      <c r="AB45" s="138"/>
      <c r="AC45" s="138"/>
      <c r="AD45" s="138"/>
      <c r="AE45" s="138"/>
      <c r="AF45" s="138"/>
      <c r="AG45" s="138"/>
      <c r="AH45" s="138"/>
      <c r="AI45" s="138"/>
      <c r="AJ45" s="138"/>
      <c r="AK45" s="138"/>
      <c r="AL45" s="138"/>
      <c r="AM45" s="138"/>
      <c r="AN45" s="138"/>
      <c r="AO45" s="138"/>
      <c r="AP45" s="138"/>
      <c r="AQ45" s="138"/>
      <c r="AR45" s="138"/>
      <c r="AS45" s="138"/>
      <c r="AT45" s="138"/>
      <c r="AU45" s="138"/>
    </row>
    <row r="46" spans="1:47" ht="14.4" customHeight="1" x14ac:dyDescent="0.3">
      <c r="A46" s="219" t="s">
        <v>150</v>
      </c>
      <c r="B46" s="222">
        <v>0</v>
      </c>
      <c r="C46" s="213">
        <v>0</v>
      </c>
      <c r="D46" s="213">
        <v>0</v>
      </c>
      <c r="E46" s="234" t="s">
        <v>523</v>
      </c>
      <c r="F46" s="235">
        <v>0</v>
      </c>
      <c r="G46" s="213">
        <v>0</v>
      </c>
      <c r="H46" s="213">
        <v>0</v>
      </c>
      <c r="I46" s="236" t="s">
        <v>523</v>
      </c>
      <c r="J46" s="259"/>
      <c r="K46" s="259"/>
      <c r="L46" s="250">
        <f t="shared" si="4"/>
        <v>0</v>
      </c>
      <c r="M46" s="251">
        <f t="shared" si="5"/>
        <v>0</v>
      </c>
      <c r="N46" s="138"/>
      <c r="O46" s="138"/>
      <c r="P46" s="138"/>
      <c r="Q46" s="138"/>
      <c r="R46" s="138"/>
      <c r="S46" s="138"/>
      <c r="T46" s="138"/>
      <c r="U46" s="138"/>
      <c r="V46" s="138"/>
      <c r="W46" s="138"/>
      <c r="X46" s="138"/>
      <c r="Y46" s="138"/>
      <c r="Z46" s="138"/>
      <c r="AA46" s="138"/>
      <c r="AB46" s="138"/>
      <c r="AC46" s="138"/>
      <c r="AD46" s="138"/>
      <c r="AE46" s="138"/>
      <c r="AF46" s="138"/>
      <c r="AG46" s="138"/>
      <c r="AH46" s="138"/>
      <c r="AI46" s="138"/>
      <c r="AJ46" s="138"/>
      <c r="AK46" s="138"/>
      <c r="AL46" s="138"/>
      <c r="AM46" s="138"/>
      <c r="AN46" s="138"/>
      <c r="AO46" s="138"/>
      <c r="AP46" s="138"/>
      <c r="AQ46" s="138"/>
      <c r="AR46" s="138"/>
      <c r="AS46" s="138"/>
      <c r="AT46" s="138"/>
      <c r="AU46" s="138"/>
    </row>
    <row r="47" spans="1:47" ht="14.4" customHeight="1" thickBot="1" x14ac:dyDescent="0.35">
      <c r="A47" s="219" t="s">
        <v>151</v>
      </c>
      <c r="B47" s="222">
        <v>0</v>
      </c>
      <c r="C47" s="213">
        <v>0</v>
      </c>
      <c r="D47" s="213">
        <v>0</v>
      </c>
      <c r="E47" s="234" t="s">
        <v>523</v>
      </c>
      <c r="F47" s="235">
        <v>0</v>
      </c>
      <c r="G47" s="213">
        <v>0</v>
      </c>
      <c r="H47" s="213">
        <v>0</v>
      </c>
      <c r="I47" s="236" t="s">
        <v>523</v>
      </c>
      <c r="J47" s="259"/>
      <c r="K47" s="259"/>
      <c r="L47" s="250">
        <f t="shared" si="4"/>
        <v>0</v>
      </c>
      <c r="M47" s="251">
        <f t="shared" si="5"/>
        <v>0</v>
      </c>
      <c r="N47" s="138"/>
      <c r="O47" s="138"/>
      <c r="P47" s="138"/>
      <c r="Q47" s="138"/>
      <c r="R47" s="138"/>
      <c r="S47" s="138"/>
      <c r="T47" s="138"/>
      <c r="U47" s="138"/>
      <c r="V47" s="138"/>
      <c r="W47" s="138"/>
      <c r="X47" s="138"/>
      <c r="Y47" s="138"/>
      <c r="Z47" s="138"/>
      <c r="AA47" s="138"/>
      <c r="AB47" s="138"/>
      <c r="AC47" s="138"/>
      <c r="AD47" s="138"/>
      <c r="AE47" s="138"/>
      <c r="AF47" s="138"/>
      <c r="AG47" s="138"/>
      <c r="AH47" s="138"/>
      <c r="AI47" s="138"/>
      <c r="AJ47" s="138"/>
      <c r="AK47" s="138"/>
      <c r="AL47" s="138"/>
      <c r="AM47" s="138"/>
      <c r="AN47" s="138"/>
      <c r="AO47" s="138"/>
      <c r="AP47" s="138"/>
      <c r="AQ47" s="138"/>
      <c r="AR47" s="138"/>
      <c r="AS47" s="138"/>
      <c r="AT47" s="138"/>
      <c r="AU47" s="138"/>
    </row>
    <row r="48" spans="1:47" ht="14.4" customHeight="1" thickBot="1" x14ac:dyDescent="0.35">
      <c r="A48" s="280" t="s">
        <v>6</v>
      </c>
      <c r="B48" s="217">
        <f>SUM(B41:B47)</f>
        <v>122.95400000000001</v>
      </c>
      <c r="C48" s="281">
        <f>SUM(C41:C47)</f>
        <v>157.346</v>
      </c>
      <c r="D48" s="281">
        <f>SUM(D41:D47)</f>
        <v>231.745</v>
      </c>
      <c r="E48" s="282">
        <f>IF(OR(D48=0,B48=0),0,D48/B48)</f>
        <v>1.8848105795663419</v>
      </c>
      <c r="F48" s="283">
        <f>SUM(F41:F47)</f>
        <v>5</v>
      </c>
      <c r="G48" s="281">
        <f>SUM(G41:G47)</f>
        <v>10</v>
      </c>
      <c r="H48" s="281">
        <f>SUM(H41:H47)</f>
        <v>9</v>
      </c>
      <c r="I48" s="284">
        <f>IF(OR(H48=0,F48=0),0,H48/F48)</f>
        <v>1.8</v>
      </c>
      <c r="J48" s="259"/>
      <c r="K48" s="259"/>
      <c r="L48" s="278">
        <f t="shared" si="4"/>
        <v>108.791</v>
      </c>
      <c r="M48" s="285">
        <f t="shared" si="5"/>
        <v>4</v>
      </c>
      <c r="N48" s="138"/>
      <c r="O48" s="138"/>
      <c r="P48" s="138"/>
      <c r="Q48" s="138"/>
      <c r="R48" s="138"/>
      <c r="S48" s="138"/>
      <c r="T48" s="138"/>
      <c r="U48" s="138"/>
      <c r="V48" s="138"/>
      <c r="W48" s="138"/>
      <c r="X48" s="138"/>
      <c r="Y48" s="138"/>
      <c r="Z48" s="138"/>
      <c r="AA48" s="138"/>
      <c r="AB48" s="138"/>
      <c r="AC48" s="138"/>
      <c r="AD48" s="138"/>
      <c r="AE48" s="138"/>
      <c r="AF48" s="138"/>
      <c r="AG48" s="138"/>
      <c r="AH48" s="138"/>
      <c r="AI48" s="138"/>
      <c r="AJ48" s="138"/>
      <c r="AK48" s="138"/>
      <c r="AL48" s="138"/>
      <c r="AM48" s="138"/>
      <c r="AN48" s="138"/>
      <c r="AO48" s="138"/>
      <c r="AP48" s="138"/>
      <c r="AQ48" s="138"/>
      <c r="AR48" s="138"/>
      <c r="AS48" s="138"/>
      <c r="AT48" s="138"/>
      <c r="AU48" s="138"/>
    </row>
    <row r="49" spans="1:47" ht="14.4" customHeight="1" x14ac:dyDescent="0.25">
      <c r="A49" s="138"/>
      <c r="B49" s="138"/>
      <c r="C49" s="138"/>
      <c r="D49" s="138"/>
      <c r="E49" s="142"/>
      <c r="F49" s="138"/>
      <c r="G49" s="138"/>
      <c r="H49" s="138"/>
      <c r="I49" s="143"/>
      <c r="J49" s="138"/>
      <c r="K49" s="138"/>
      <c r="L49" s="138"/>
      <c r="M49" s="138"/>
      <c r="N49" s="138"/>
      <c r="O49" s="138"/>
      <c r="P49" s="138"/>
      <c r="Q49" s="138"/>
      <c r="R49" s="138"/>
      <c r="S49" s="138"/>
      <c r="T49" s="138"/>
      <c r="U49" s="138"/>
      <c r="V49" s="138"/>
      <c r="W49" s="138"/>
      <c r="X49" s="138"/>
      <c r="Y49" s="138"/>
      <c r="Z49" s="138"/>
      <c r="AA49" s="138"/>
      <c r="AB49" s="138"/>
      <c r="AC49" s="138"/>
      <c r="AD49" s="138"/>
      <c r="AE49" s="138"/>
      <c r="AF49" s="138"/>
      <c r="AG49" s="138"/>
      <c r="AH49" s="138"/>
      <c r="AI49" s="138"/>
      <c r="AJ49" s="138"/>
      <c r="AK49" s="138"/>
      <c r="AL49" s="138"/>
      <c r="AM49" s="138"/>
      <c r="AN49" s="138"/>
      <c r="AO49" s="138"/>
      <c r="AP49" s="138"/>
      <c r="AQ49" s="138"/>
      <c r="AR49" s="138"/>
      <c r="AS49" s="138"/>
      <c r="AT49" s="138"/>
      <c r="AU49" s="138"/>
    </row>
    <row r="50" spans="1:47" ht="14.4" customHeight="1" x14ac:dyDescent="0.25">
      <c r="A50" s="138"/>
      <c r="B50" s="138"/>
      <c r="C50" s="138"/>
      <c r="D50" s="138"/>
      <c r="E50" s="142"/>
      <c r="F50" s="138"/>
      <c r="G50" s="138"/>
      <c r="H50" s="138"/>
      <c r="I50" s="143"/>
      <c r="J50" s="138"/>
      <c r="K50" s="138"/>
      <c r="L50" s="138"/>
      <c r="M50" s="138"/>
      <c r="N50" s="138"/>
      <c r="O50" s="138"/>
      <c r="P50" s="138"/>
      <c r="Q50" s="138"/>
      <c r="R50" s="138"/>
      <c r="S50" s="138"/>
      <c r="T50" s="138"/>
      <c r="U50" s="138"/>
      <c r="V50" s="138"/>
      <c r="W50" s="138"/>
      <c r="X50" s="138"/>
      <c r="Y50" s="138"/>
      <c r="Z50" s="138"/>
      <c r="AA50" s="138"/>
      <c r="AB50" s="138"/>
      <c r="AC50" s="138"/>
      <c r="AD50" s="138"/>
      <c r="AE50" s="138"/>
      <c r="AF50" s="138"/>
      <c r="AG50" s="138"/>
      <c r="AH50" s="138"/>
      <c r="AI50" s="138"/>
      <c r="AJ50" s="138"/>
      <c r="AK50" s="138"/>
      <c r="AL50" s="138"/>
      <c r="AM50" s="138"/>
      <c r="AN50" s="138"/>
      <c r="AO50" s="138"/>
      <c r="AP50" s="138"/>
      <c r="AQ50" s="138"/>
      <c r="AR50" s="138"/>
      <c r="AS50" s="138"/>
      <c r="AT50" s="138"/>
      <c r="AU50" s="138"/>
    </row>
    <row r="51" spans="1:47" ht="14.4" customHeight="1" x14ac:dyDescent="0.25">
      <c r="A51" s="138"/>
      <c r="B51" s="138"/>
      <c r="C51" s="138"/>
      <c r="D51" s="138"/>
      <c r="E51" s="142"/>
      <c r="F51" s="138"/>
      <c r="G51" s="138"/>
      <c r="H51" s="138"/>
      <c r="I51" s="143"/>
      <c r="J51" s="138"/>
      <c r="K51" s="138"/>
      <c r="L51" s="138"/>
      <c r="M51" s="138"/>
      <c r="N51" s="138"/>
      <c r="O51" s="138"/>
      <c r="P51" s="138"/>
      <c r="Q51" s="138"/>
      <c r="R51" s="138"/>
      <c r="S51" s="138"/>
      <c r="T51" s="138"/>
      <c r="U51" s="138"/>
      <c r="V51" s="138"/>
      <c r="W51" s="138"/>
      <c r="X51" s="138"/>
      <c r="Y51" s="138"/>
      <c r="Z51" s="138"/>
      <c r="AA51" s="138"/>
      <c r="AB51" s="138"/>
      <c r="AC51" s="138"/>
      <c r="AD51" s="138"/>
      <c r="AE51" s="138"/>
      <c r="AF51" s="138"/>
      <c r="AG51" s="138"/>
      <c r="AH51" s="138"/>
      <c r="AI51" s="138"/>
      <c r="AJ51" s="138"/>
      <c r="AK51" s="138"/>
      <c r="AL51" s="138"/>
      <c r="AM51" s="138"/>
      <c r="AN51" s="138"/>
      <c r="AO51" s="138"/>
      <c r="AP51" s="138"/>
      <c r="AQ51" s="138"/>
      <c r="AR51" s="138"/>
      <c r="AS51" s="138"/>
      <c r="AT51" s="138"/>
      <c r="AU51" s="138"/>
    </row>
    <row r="52" spans="1:47" ht="14.4" customHeight="1" x14ac:dyDescent="0.25">
      <c r="A52" s="138"/>
      <c r="B52" s="138"/>
      <c r="C52" s="138"/>
      <c r="D52" s="138"/>
      <c r="E52" s="142"/>
      <c r="F52" s="138"/>
      <c r="G52" s="138"/>
      <c r="H52" s="138"/>
      <c r="I52" s="143"/>
      <c r="J52" s="138"/>
      <c r="K52" s="138"/>
      <c r="L52" s="138"/>
      <c r="M52" s="138"/>
      <c r="N52" s="138"/>
      <c r="O52" s="138"/>
      <c r="P52" s="138"/>
      <c r="Q52" s="138"/>
      <c r="R52" s="138"/>
      <c r="S52" s="138"/>
      <c r="T52" s="138"/>
      <c r="U52" s="138"/>
      <c r="V52" s="138"/>
      <c r="W52" s="138"/>
      <c r="X52" s="138"/>
      <c r="Y52" s="138"/>
      <c r="Z52" s="138"/>
      <c r="AA52" s="138"/>
      <c r="AB52" s="138"/>
      <c r="AC52" s="138"/>
      <c r="AD52" s="138"/>
      <c r="AE52" s="138"/>
      <c r="AF52" s="138"/>
      <c r="AG52" s="138"/>
      <c r="AH52" s="138"/>
      <c r="AI52" s="138"/>
      <c r="AJ52" s="138"/>
      <c r="AK52" s="138"/>
      <c r="AL52" s="138"/>
      <c r="AM52" s="138"/>
      <c r="AN52" s="138"/>
      <c r="AO52" s="138"/>
      <c r="AP52" s="138"/>
      <c r="AQ52" s="138"/>
      <c r="AR52" s="138"/>
      <c r="AS52" s="138"/>
      <c r="AT52" s="138"/>
      <c r="AU52" s="138"/>
    </row>
    <row r="53" spans="1:47" ht="14.4" customHeight="1" x14ac:dyDescent="0.25">
      <c r="A53" s="138"/>
      <c r="B53" s="138"/>
      <c r="C53" s="138"/>
      <c r="D53" s="138"/>
      <c r="E53" s="142"/>
      <c r="F53" s="138"/>
      <c r="G53" s="138"/>
      <c r="H53" s="138"/>
      <c r="I53" s="143"/>
      <c r="J53" s="138"/>
      <c r="K53" s="138"/>
      <c r="L53" s="138"/>
      <c r="M53" s="138"/>
      <c r="N53" s="138"/>
      <c r="O53" s="138"/>
      <c r="P53" s="138"/>
      <c r="Q53" s="138"/>
      <c r="R53" s="138"/>
      <c r="S53" s="138"/>
      <c r="T53" s="138"/>
      <c r="U53" s="138"/>
      <c r="V53" s="138"/>
      <c r="W53" s="138"/>
      <c r="X53" s="138"/>
      <c r="Y53" s="138"/>
      <c r="Z53" s="138"/>
      <c r="AA53" s="138"/>
      <c r="AB53" s="138"/>
      <c r="AC53" s="138"/>
      <c r="AD53" s="138"/>
      <c r="AE53" s="138"/>
      <c r="AF53" s="138"/>
      <c r="AG53" s="138"/>
      <c r="AH53" s="138"/>
      <c r="AI53" s="138"/>
      <c r="AJ53" s="138"/>
      <c r="AK53" s="138"/>
      <c r="AL53" s="138"/>
      <c r="AM53" s="138"/>
      <c r="AN53" s="138"/>
      <c r="AO53" s="138"/>
      <c r="AP53" s="138"/>
      <c r="AQ53" s="138"/>
      <c r="AR53" s="138"/>
      <c r="AS53" s="138"/>
      <c r="AT53" s="138"/>
      <c r="AU53" s="138"/>
    </row>
    <row r="54" spans="1:47" ht="14.4" customHeight="1" x14ac:dyDescent="0.25">
      <c r="A54" s="138"/>
      <c r="B54" s="138"/>
      <c r="C54" s="138"/>
      <c r="D54" s="138"/>
      <c r="E54" s="142"/>
      <c r="F54" s="138"/>
      <c r="G54" s="138"/>
      <c r="H54" s="138"/>
      <c r="I54" s="143"/>
      <c r="J54" s="138"/>
      <c r="K54" s="138"/>
      <c r="L54" s="138"/>
      <c r="M54" s="138"/>
      <c r="N54" s="138"/>
      <c r="O54" s="138"/>
      <c r="P54" s="138"/>
      <c r="Q54" s="138"/>
      <c r="R54" s="138"/>
      <c r="S54" s="138"/>
      <c r="T54" s="138"/>
      <c r="U54" s="138"/>
      <c r="V54" s="138"/>
      <c r="W54" s="138"/>
      <c r="X54" s="138"/>
      <c r="Y54" s="138"/>
      <c r="Z54" s="138"/>
      <c r="AA54" s="138"/>
      <c r="AB54" s="138"/>
      <c r="AC54" s="138"/>
      <c r="AD54" s="138"/>
      <c r="AE54" s="138"/>
      <c r="AF54" s="138"/>
      <c r="AG54" s="138"/>
      <c r="AH54" s="138"/>
      <c r="AI54" s="138"/>
      <c r="AJ54" s="138"/>
      <c r="AK54" s="138"/>
      <c r="AL54" s="138"/>
      <c r="AM54" s="138"/>
      <c r="AN54" s="138"/>
      <c r="AO54" s="138"/>
      <c r="AP54" s="138"/>
      <c r="AQ54" s="138"/>
      <c r="AR54" s="138"/>
      <c r="AS54" s="138"/>
      <c r="AT54" s="138"/>
      <c r="AU54" s="138"/>
    </row>
    <row r="55" spans="1:47" ht="14.4" customHeight="1" x14ac:dyDescent="0.25">
      <c r="A55" s="138"/>
      <c r="B55" s="138"/>
      <c r="C55" s="138"/>
      <c r="D55" s="138"/>
      <c r="E55" s="142"/>
      <c r="F55" s="138"/>
      <c r="G55" s="138"/>
      <c r="H55" s="138"/>
      <c r="I55" s="143"/>
      <c r="J55" s="138"/>
      <c r="K55" s="138"/>
      <c r="L55" s="138"/>
      <c r="M55" s="138"/>
      <c r="N55" s="138"/>
      <c r="O55" s="138"/>
      <c r="P55" s="138"/>
      <c r="Q55" s="138"/>
      <c r="R55" s="138"/>
      <c r="S55" s="138"/>
      <c r="T55" s="138"/>
      <c r="U55" s="138"/>
      <c r="V55" s="138"/>
      <c r="W55" s="138"/>
      <c r="X55" s="138"/>
      <c r="Y55" s="138"/>
      <c r="Z55" s="138"/>
      <c r="AA55" s="138"/>
      <c r="AB55" s="138"/>
      <c r="AC55" s="138"/>
      <c r="AD55" s="138"/>
      <c r="AE55" s="138"/>
      <c r="AF55" s="138"/>
      <c r="AG55" s="138"/>
      <c r="AH55" s="138"/>
      <c r="AI55" s="138"/>
      <c r="AJ55" s="138"/>
      <c r="AK55" s="138"/>
      <c r="AL55" s="138"/>
      <c r="AM55" s="138"/>
      <c r="AN55" s="138"/>
      <c r="AO55" s="138"/>
      <c r="AP55" s="138"/>
      <c r="AQ55" s="138"/>
      <c r="AR55" s="138"/>
      <c r="AS55" s="138"/>
      <c r="AT55" s="138"/>
      <c r="AU55" s="138"/>
    </row>
    <row r="56" spans="1:47" ht="14.4" customHeight="1" x14ac:dyDescent="0.25">
      <c r="A56" s="138"/>
      <c r="B56" s="138"/>
      <c r="C56" s="138"/>
      <c r="D56" s="138"/>
      <c r="E56" s="142"/>
      <c r="F56" s="138"/>
      <c r="G56" s="138"/>
      <c r="H56" s="138"/>
      <c r="I56" s="143"/>
      <c r="J56" s="138"/>
      <c r="K56" s="138"/>
      <c r="L56" s="138"/>
      <c r="M56" s="138"/>
      <c r="N56" s="138"/>
      <c r="O56" s="138"/>
      <c r="P56" s="138"/>
      <c r="Q56" s="138"/>
      <c r="R56" s="138"/>
      <c r="S56" s="138"/>
      <c r="T56" s="138"/>
      <c r="U56" s="138"/>
      <c r="V56" s="138"/>
      <c r="W56" s="138"/>
      <c r="X56" s="138"/>
      <c r="Y56" s="138"/>
      <c r="Z56" s="138"/>
      <c r="AA56" s="138"/>
      <c r="AB56" s="138"/>
      <c r="AC56" s="138"/>
      <c r="AD56" s="138"/>
      <c r="AE56" s="138"/>
      <c r="AF56" s="138"/>
      <c r="AG56" s="138"/>
      <c r="AH56" s="138"/>
      <c r="AI56" s="138"/>
      <c r="AJ56" s="138"/>
      <c r="AK56" s="138"/>
      <c r="AL56" s="138"/>
      <c r="AM56" s="138"/>
      <c r="AN56" s="138"/>
      <c r="AO56" s="138"/>
      <c r="AP56" s="138"/>
      <c r="AQ56" s="138"/>
      <c r="AR56" s="138"/>
      <c r="AS56" s="138"/>
      <c r="AT56" s="138"/>
      <c r="AU56" s="138"/>
    </row>
    <row r="57" spans="1:47" ht="14.4" customHeight="1" x14ac:dyDescent="0.25">
      <c r="A57" s="138"/>
      <c r="B57" s="138"/>
      <c r="C57" s="138"/>
      <c r="D57" s="138"/>
      <c r="E57" s="142"/>
      <c r="F57" s="138"/>
      <c r="G57" s="138"/>
      <c r="H57" s="138"/>
      <c r="I57" s="143"/>
      <c r="J57" s="138"/>
      <c r="K57" s="138"/>
      <c r="L57" s="138"/>
      <c r="M57" s="138"/>
      <c r="N57" s="138"/>
      <c r="O57" s="138"/>
      <c r="P57" s="138"/>
      <c r="Q57" s="138"/>
      <c r="R57" s="138"/>
      <c r="S57" s="138"/>
      <c r="T57" s="138"/>
      <c r="U57" s="138"/>
      <c r="V57" s="138"/>
      <c r="W57" s="138"/>
      <c r="X57" s="138"/>
      <c r="Y57" s="138"/>
      <c r="Z57" s="138"/>
      <c r="AA57" s="138"/>
      <c r="AB57" s="138"/>
      <c r="AC57" s="138"/>
      <c r="AD57" s="138"/>
      <c r="AE57" s="138"/>
      <c r="AF57" s="138"/>
      <c r="AG57" s="138"/>
      <c r="AH57" s="138"/>
      <c r="AI57" s="138"/>
      <c r="AJ57" s="138"/>
      <c r="AK57" s="138"/>
      <c r="AL57" s="138"/>
      <c r="AM57" s="138"/>
      <c r="AN57" s="138"/>
      <c r="AO57" s="138"/>
      <c r="AP57" s="138"/>
      <c r="AQ57" s="138"/>
      <c r="AR57" s="138"/>
      <c r="AS57" s="138"/>
      <c r="AT57" s="138"/>
      <c r="AU57" s="138"/>
    </row>
    <row r="58" spans="1:47" ht="14.4" customHeight="1" x14ac:dyDescent="0.25">
      <c r="A58" s="138"/>
      <c r="B58" s="138"/>
      <c r="C58" s="138"/>
      <c r="D58" s="138"/>
      <c r="E58" s="142"/>
      <c r="F58" s="138"/>
      <c r="G58" s="138"/>
      <c r="H58" s="138"/>
      <c r="I58" s="143"/>
      <c r="J58" s="138"/>
      <c r="K58" s="138"/>
      <c r="L58" s="138"/>
      <c r="M58" s="138"/>
      <c r="N58" s="138"/>
      <c r="O58" s="138"/>
      <c r="P58" s="138"/>
      <c r="Q58" s="138"/>
      <c r="R58" s="138"/>
      <c r="S58" s="138"/>
      <c r="T58" s="138"/>
      <c r="U58" s="138"/>
      <c r="V58" s="138"/>
      <c r="W58" s="138"/>
      <c r="X58" s="138"/>
      <c r="Y58" s="138"/>
      <c r="Z58" s="138"/>
      <c r="AA58" s="138"/>
      <c r="AB58" s="138"/>
      <c r="AC58" s="138"/>
      <c r="AD58" s="138"/>
      <c r="AE58" s="138"/>
      <c r="AF58" s="138"/>
      <c r="AG58" s="138"/>
      <c r="AH58" s="138"/>
      <c r="AI58" s="138"/>
      <c r="AJ58" s="138"/>
      <c r="AK58" s="138"/>
      <c r="AL58" s="138"/>
      <c r="AM58" s="138"/>
      <c r="AN58" s="138"/>
      <c r="AO58" s="138"/>
      <c r="AP58" s="138"/>
      <c r="AQ58" s="138"/>
      <c r="AR58" s="138"/>
      <c r="AS58" s="138"/>
      <c r="AT58" s="138"/>
      <c r="AU58" s="138"/>
    </row>
    <row r="59" spans="1:47" ht="14.4" customHeight="1" x14ac:dyDescent="0.25">
      <c r="A59" s="138"/>
      <c r="B59" s="138"/>
      <c r="C59" s="138"/>
      <c r="D59" s="138"/>
      <c r="E59" s="142"/>
      <c r="F59" s="138"/>
      <c r="G59" s="138"/>
      <c r="H59" s="138"/>
      <c r="I59" s="143"/>
      <c r="J59" s="138"/>
      <c r="K59" s="138"/>
      <c r="L59" s="138"/>
      <c r="M59" s="138"/>
      <c r="N59" s="138"/>
      <c r="O59" s="138"/>
      <c r="P59" s="138"/>
      <c r="Q59" s="138"/>
      <c r="R59" s="138"/>
      <c r="S59" s="138"/>
      <c r="T59" s="138"/>
      <c r="U59" s="138"/>
      <c r="V59" s="138"/>
      <c r="W59" s="138"/>
      <c r="X59" s="138"/>
      <c r="Y59" s="138"/>
      <c r="Z59" s="138"/>
      <c r="AA59" s="138"/>
      <c r="AB59" s="138"/>
      <c r="AC59" s="138"/>
      <c r="AD59" s="138"/>
      <c r="AE59" s="138"/>
      <c r="AF59" s="138"/>
      <c r="AG59" s="138"/>
      <c r="AH59" s="138"/>
      <c r="AI59" s="138"/>
      <c r="AJ59" s="138"/>
      <c r="AK59" s="138"/>
      <c r="AL59" s="138"/>
      <c r="AM59" s="138"/>
      <c r="AN59" s="138"/>
      <c r="AO59" s="138"/>
      <c r="AP59" s="138"/>
      <c r="AQ59" s="138"/>
      <c r="AR59" s="138"/>
      <c r="AS59" s="138"/>
      <c r="AT59" s="138"/>
      <c r="AU59" s="138"/>
    </row>
    <row r="60" spans="1:47" ht="14.4" customHeight="1" x14ac:dyDescent="0.25">
      <c r="A60" s="138"/>
      <c r="B60" s="138"/>
      <c r="C60" s="138"/>
      <c r="D60" s="138"/>
      <c r="E60" s="142"/>
      <c r="F60" s="138"/>
      <c r="G60" s="138"/>
      <c r="H60" s="138"/>
      <c r="I60" s="143"/>
      <c r="J60" s="138"/>
      <c r="K60" s="138"/>
      <c r="L60" s="138"/>
      <c r="M60" s="138"/>
      <c r="N60" s="138"/>
      <c r="O60" s="138"/>
      <c r="P60" s="138"/>
      <c r="Q60" s="138"/>
      <c r="R60" s="138"/>
      <c r="S60" s="138"/>
      <c r="T60" s="138"/>
      <c r="U60" s="138"/>
      <c r="V60" s="138"/>
      <c r="W60" s="138"/>
      <c r="X60" s="138"/>
      <c r="Y60" s="138"/>
      <c r="Z60" s="138"/>
      <c r="AA60" s="138"/>
      <c r="AB60" s="138"/>
      <c r="AC60" s="138"/>
      <c r="AD60" s="138"/>
      <c r="AE60" s="138"/>
      <c r="AF60" s="138"/>
      <c r="AG60" s="138"/>
      <c r="AH60" s="138"/>
      <c r="AI60" s="138"/>
      <c r="AJ60" s="138"/>
      <c r="AK60" s="138"/>
      <c r="AL60" s="138"/>
      <c r="AM60" s="138"/>
      <c r="AN60" s="138"/>
      <c r="AO60" s="138"/>
      <c r="AP60" s="138"/>
      <c r="AQ60" s="138"/>
      <c r="AR60" s="138"/>
      <c r="AS60" s="138"/>
      <c r="AT60" s="138"/>
      <c r="AU60" s="138"/>
    </row>
    <row r="61" spans="1:47" ht="14.4" customHeight="1" x14ac:dyDescent="0.25">
      <c r="A61" s="138"/>
      <c r="B61" s="138"/>
      <c r="C61" s="138"/>
      <c r="D61" s="138"/>
      <c r="E61" s="142"/>
      <c r="F61" s="138"/>
      <c r="G61" s="138"/>
      <c r="H61" s="138"/>
      <c r="I61" s="143"/>
      <c r="J61" s="138"/>
      <c r="K61" s="138"/>
      <c r="L61" s="138"/>
      <c r="M61" s="138"/>
      <c r="N61" s="138"/>
      <c r="O61" s="138"/>
      <c r="P61" s="138"/>
      <c r="Q61" s="138"/>
      <c r="R61" s="138"/>
      <c r="S61" s="138"/>
      <c r="T61" s="138"/>
      <c r="U61" s="138"/>
      <c r="V61" s="138"/>
      <c r="W61" s="138"/>
      <c r="X61" s="138"/>
      <c r="Y61" s="138"/>
      <c r="Z61" s="138"/>
      <c r="AA61" s="138"/>
      <c r="AB61" s="138"/>
      <c r="AC61" s="138"/>
      <c r="AD61" s="138"/>
      <c r="AE61" s="138"/>
      <c r="AF61" s="138"/>
      <c r="AG61" s="138"/>
      <c r="AH61" s="138"/>
      <c r="AI61" s="138"/>
      <c r="AJ61" s="138"/>
      <c r="AK61" s="138"/>
      <c r="AL61" s="138"/>
      <c r="AM61" s="138"/>
      <c r="AN61" s="138"/>
      <c r="AO61" s="138"/>
      <c r="AP61" s="138"/>
      <c r="AQ61" s="138"/>
      <c r="AR61" s="138"/>
      <c r="AS61" s="138"/>
      <c r="AT61" s="138"/>
      <c r="AU61" s="138"/>
    </row>
    <row r="62" spans="1:47" ht="14.4" customHeight="1" x14ac:dyDescent="0.25">
      <c r="A62" s="138"/>
      <c r="B62" s="138"/>
      <c r="C62" s="138"/>
      <c r="D62" s="138"/>
      <c r="E62" s="142"/>
      <c r="F62" s="138"/>
      <c r="G62" s="138"/>
      <c r="H62" s="138"/>
      <c r="I62" s="143"/>
      <c r="J62" s="138"/>
      <c r="K62" s="138"/>
      <c r="L62" s="138"/>
      <c r="M62" s="138"/>
      <c r="N62" s="138"/>
      <c r="O62" s="138"/>
      <c r="P62" s="138"/>
      <c r="Q62" s="138"/>
      <c r="R62" s="138"/>
      <c r="S62" s="138"/>
      <c r="T62" s="138"/>
      <c r="U62" s="138"/>
      <c r="V62" s="138"/>
      <c r="W62" s="138"/>
      <c r="X62" s="138"/>
      <c r="Y62" s="138"/>
      <c r="Z62" s="138"/>
      <c r="AA62" s="138"/>
      <c r="AB62" s="138"/>
      <c r="AC62" s="138"/>
      <c r="AD62" s="138"/>
      <c r="AE62" s="138"/>
      <c r="AF62" s="138"/>
      <c r="AG62" s="138"/>
      <c r="AH62" s="138"/>
      <c r="AI62" s="138"/>
      <c r="AJ62" s="138"/>
      <c r="AK62" s="138"/>
      <c r="AL62" s="138"/>
      <c r="AM62" s="138"/>
      <c r="AN62" s="138"/>
      <c r="AO62" s="138"/>
      <c r="AP62" s="138"/>
      <c r="AQ62" s="138"/>
      <c r="AR62" s="138"/>
      <c r="AS62" s="138"/>
      <c r="AT62" s="138"/>
      <c r="AU62" s="138"/>
    </row>
    <row r="63" spans="1:47" ht="14.4" customHeight="1" x14ac:dyDescent="0.25">
      <c r="A63" s="138"/>
      <c r="B63" s="138"/>
      <c r="C63" s="138"/>
      <c r="D63" s="138"/>
      <c r="E63" s="142"/>
      <c r="F63" s="138"/>
      <c r="G63" s="138"/>
      <c r="H63" s="138"/>
      <c r="I63" s="143"/>
      <c r="J63" s="138"/>
      <c r="K63" s="138"/>
      <c r="L63" s="138"/>
      <c r="M63" s="138"/>
      <c r="N63" s="138"/>
      <c r="O63" s="138"/>
      <c r="P63" s="138"/>
      <c r="Q63" s="138"/>
      <c r="R63" s="138"/>
      <c r="S63" s="138"/>
      <c r="T63" s="138"/>
      <c r="U63" s="138"/>
      <c r="V63" s="138"/>
      <c r="W63" s="138"/>
      <c r="X63" s="138"/>
      <c r="Y63" s="138"/>
      <c r="Z63" s="138"/>
      <c r="AA63" s="138"/>
      <c r="AB63" s="138"/>
      <c r="AC63" s="138"/>
      <c r="AD63" s="138"/>
      <c r="AE63" s="138"/>
      <c r="AF63" s="138"/>
      <c r="AG63" s="138"/>
      <c r="AH63" s="138"/>
      <c r="AI63" s="138"/>
      <c r="AJ63" s="138"/>
      <c r="AK63" s="138"/>
      <c r="AL63" s="138"/>
      <c r="AM63" s="138"/>
      <c r="AN63" s="138"/>
      <c r="AO63" s="138"/>
      <c r="AP63" s="138"/>
      <c r="AQ63" s="138"/>
      <c r="AR63" s="138"/>
      <c r="AS63" s="138"/>
      <c r="AT63" s="138"/>
      <c r="AU63" s="138"/>
    </row>
    <row r="64" spans="1:47" ht="14.4" customHeight="1" x14ac:dyDescent="0.25">
      <c r="A64" s="138"/>
      <c r="B64" s="138"/>
      <c r="C64" s="138"/>
      <c r="D64" s="138"/>
      <c r="E64" s="142"/>
      <c r="F64" s="138"/>
      <c r="G64" s="138"/>
      <c r="H64" s="138"/>
      <c r="I64" s="143"/>
      <c r="J64" s="138"/>
      <c r="K64" s="138"/>
      <c r="L64" s="138"/>
      <c r="M64" s="138"/>
      <c r="N64" s="138"/>
      <c r="O64" s="138"/>
      <c r="P64" s="138"/>
      <c r="Q64" s="138"/>
      <c r="R64" s="138"/>
      <c r="S64" s="138"/>
      <c r="T64" s="138"/>
      <c r="U64" s="138"/>
      <c r="V64" s="138"/>
      <c r="W64" s="138"/>
      <c r="X64" s="138"/>
      <c r="Y64" s="138"/>
      <c r="Z64" s="138"/>
      <c r="AA64" s="138"/>
      <c r="AB64" s="138"/>
      <c r="AC64" s="138"/>
      <c r="AD64" s="138"/>
      <c r="AE64" s="138"/>
      <c r="AF64" s="138"/>
      <c r="AG64" s="138"/>
      <c r="AH64" s="138"/>
      <c r="AI64" s="138"/>
      <c r="AJ64" s="138"/>
      <c r="AK64" s="138"/>
      <c r="AL64" s="138"/>
      <c r="AM64" s="138"/>
      <c r="AN64" s="138"/>
      <c r="AO64" s="138"/>
      <c r="AP64" s="138"/>
      <c r="AQ64" s="138"/>
      <c r="AR64" s="138"/>
      <c r="AS64" s="138"/>
      <c r="AT64" s="138"/>
      <c r="AU64" s="138"/>
    </row>
    <row r="65" spans="1:47" ht="14.4" customHeight="1" x14ac:dyDescent="0.25">
      <c r="A65" s="138"/>
      <c r="B65" s="138"/>
      <c r="C65" s="138"/>
      <c r="D65" s="138"/>
      <c r="E65" s="142"/>
      <c r="F65" s="138"/>
      <c r="G65" s="138"/>
      <c r="H65" s="138"/>
      <c r="I65" s="143"/>
      <c r="J65" s="138"/>
      <c r="K65" s="138"/>
      <c r="L65" s="138"/>
      <c r="M65" s="138"/>
      <c r="N65" s="138"/>
      <c r="O65" s="138"/>
      <c r="P65" s="138"/>
      <c r="Q65" s="138"/>
      <c r="R65" s="138"/>
      <c r="S65" s="138"/>
      <c r="T65" s="138"/>
      <c r="U65" s="138"/>
      <c r="V65" s="138"/>
      <c r="W65" s="138"/>
      <c r="X65" s="138"/>
      <c r="Y65" s="138"/>
      <c r="Z65" s="138"/>
      <c r="AA65" s="138"/>
      <c r="AB65" s="138"/>
      <c r="AC65" s="138"/>
      <c r="AD65" s="138"/>
      <c r="AE65" s="138"/>
      <c r="AF65" s="138"/>
      <c r="AG65" s="138"/>
      <c r="AH65" s="138"/>
      <c r="AI65" s="138"/>
      <c r="AJ65" s="138"/>
      <c r="AK65" s="138"/>
      <c r="AL65" s="138"/>
      <c r="AM65" s="138"/>
      <c r="AN65" s="138"/>
      <c r="AO65" s="138"/>
      <c r="AP65" s="138"/>
      <c r="AQ65" s="138"/>
      <c r="AR65" s="138"/>
      <c r="AS65" s="138"/>
      <c r="AT65" s="138"/>
      <c r="AU65" s="138"/>
    </row>
    <row r="66" spans="1:47" ht="14.4" customHeight="1" x14ac:dyDescent="0.25">
      <c r="A66" s="138"/>
      <c r="B66" s="138"/>
      <c r="C66" s="138"/>
      <c r="D66" s="138"/>
      <c r="E66" s="142"/>
      <c r="F66" s="138"/>
      <c r="G66" s="138"/>
      <c r="H66" s="138"/>
      <c r="I66" s="143"/>
      <c r="J66" s="138"/>
      <c r="K66" s="138"/>
      <c r="L66" s="138"/>
      <c r="M66" s="138"/>
      <c r="N66" s="138"/>
      <c r="O66" s="138"/>
      <c r="P66" s="138"/>
      <c r="Q66" s="138"/>
      <c r="R66" s="138"/>
      <c r="S66" s="138"/>
      <c r="T66" s="138"/>
      <c r="U66" s="138"/>
      <c r="V66" s="138"/>
      <c r="W66" s="138"/>
      <c r="X66" s="138"/>
      <c r="Y66" s="138"/>
      <c r="Z66" s="138"/>
      <c r="AA66" s="138"/>
      <c r="AB66" s="138"/>
      <c r="AC66" s="138"/>
      <c r="AD66" s="138"/>
      <c r="AE66" s="138"/>
      <c r="AF66" s="138"/>
      <c r="AG66" s="138"/>
      <c r="AH66" s="138"/>
      <c r="AI66" s="138"/>
      <c r="AJ66" s="138"/>
      <c r="AK66" s="138"/>
      <c r="AL66" s="138"/>
      <c r="AM66" s="138"/>
      <c r="AN66" s="138"/>
      <c r="AO66" s="138"/>
      <c r="AP66" s="138"/>
      <c r="AQ66" s="138"/>
      <c r="AR66" s="138"/>
      <c r="AS66" s="138"/>
      <c r="AT66" s="138"/>
      <c r="AU66" s="138"/>
    </row>
    <row r="67" spans="1:47" ht="14.4" customHeight="1" x14ac:dyDescent="0.25">
      <c r="A67" s="138"/>
      <c r="B67" s="138"/>
      <c r="C67" s="138"/>
      <c r="D67" s="138"/>
      <c r="E67" s="142"/>
      <c r="F67" s="138"/>
      <c r="G67" s="138"/>
      <c r="H67" s="138"/>
      <c r="I67" s="143"/>
      <c r="J67" s="138"/>
      <c r="K67" s="138"/>
      <c r="L67" s="138"/>
      <c r="M67" s="138"/>
      <c r="N67" s="138"/>
      <c r="O67" s="138"/>
      <c r="P67" s="138"/>
      <c r="Q67" s="138"/>
      <c r="R67" s="138"/>
      <c r="S67" s="138"/>
      <c r="T67" s="138"/>
      <c r="U67" s="138"/>
      <c r="V67" s="138"/>
      <c r="W67" s="138"/>
      <c r="X67" s="138"/>
      <c r="Y67" s="138"/>
      <c r="Z67" s="138"/>
      <c r="AA67" s="138"/>
      <c r="AB67" s="138"/>
      <c r="AC67" s="138"/>
      <c r="AD67" s="138"/>
      <c r="AE67" s="138"/>
      <c r="AF67" s="138"/>
      <c r="AG67" s="138"/>
      <c r="AH67" s="138"/>
      <c r="AI67" s="138"/>
      <c r="AJ67" s="138"/>
      <c r="AK67" s="138"/>
      <c r="AL67" s="138"/>
      <c r="AM67" s="138"/>
      <c r="AN67" s="138"/>
      <c r="AO67" s="138"/>
      <c r="AP67" s="138"/>
      <c r="AQ67" s="138"/>
      <c r="AR67" s="138"/>
      <c r="AS67" s="138"/>
      <c r="AT67" s="138"/>
      <c r="AU67" s="138"/>
    </row>
    <row r="68" spans="1:47" ht="14.4" customHeight="1" x14ac:dyDescent="0.25">
      <c r="A68" s="138"/>
      <c r="B68" s="138"/>
      <c r="C68" s="138"/>
      <c r="D68" s="138"/>
      <c r="E68" s="142"/>
      <c r="F68" s="138"/>
      <c r="G68" s="138"/>
      <c r="H68" s="138"/>
      <c r="I68" s="143"/>
      <c r="J68" s="138"/>
      <c r="K68" s="138"/>
      <c r="L68" s="138"/>
      <c r="M68" s="138"/>
      <c r="N68" s="138"/>
      <c r="O68" s="138"/>
      <c r="P68" s="138"/>
      <c r="Q68" s="138"/>
      <c r="R68" s="138"/>
      <c r="S68" s="138"/>
      <c r="T68" s="138"/>
      <c r="U68" s="138"/>
      <c r="V68" s="138"/>
      <c r="W68" s="138"/>
      <c r="X68" s="138"/>
      <c r="Y68" s="138"/>
      <c r="Z68" s="138"/>
      <c r="AA68" s="138"/>
      <c r="AB68" s="138"/>
      <c r="AC68" s="138"/>
      <c r="AD68" s="138"/>
      <c r="AE68" s="138"/>
      <c r="AF68" s="138"/>
      <c r="AG68" s="138"/>
      <c r="AH68" s="138"/>
      <c r="AI68" s="138"/>
      <c r="AJ68" s="138"/>
      <c r="AK68" s="138"/>
      <c r="AL68" s="138"/>
      <c r="AM68" s="138"/>
      <c r="AN68" s="138"/>
      <c r="AO68" s="138"/>
      <c r="AP68" s="138"/>
      <c r="AQ68" s="138"/>
      <c r="AR68" s="138"/>
      <c r="AS68" s="138"/>
      <c r="AT68" s="138"/>
      <c r="AU68" s="138"/>
    </row>
    <row r="69" spans="1:47" ht="14.4" customHeight="1" x14ac:dyDescent="0.25">
      <c r="A69" s="138"/>
      <c r="B69" s="138"/>
      <c r="C69" s="138"/>
      <c r="D69" s="138"/>
      <c r="E69" s="142"/>
      <c r="F69" s="138"/>
      <c r="G69" s="138"/>
      <c r="H69" s="138"/>
      <c r="I69" s="143"/>
      <c r="J69" s="138"/>
      <c r="K69" s="138"/>
      <c r="L69" s="138"/>
      <c r="M69" s="138"/>
      <c r="N69" s="138"/>
      <c r="O69" s="138"/>
      <c r="P69" s="138"/>
      <c r="Q69" s="138"/>
      <c r="R69" s="138"/>
      <c r="S69" s="138"/>
      <c r="T69" s="138"/>
      <c r="U69" s="138"/>
      <c r="V69" s="138"/>
      <c r="W69" s="138"/>
      <c r="X69" s="138"/>
      <c r="Y69" s="138"/>
      <c r="Z69" s="138"/>
      <c r="AA69" s="138"/>
      <c r="AB69" s="138"/>
      <c r="AC69" s="138"/>
      <c r="AD69" s="138"/>
      <c r="AE69" s="138"/>
      <c r="AF69" s="138"/>
      <c r="AG69" s="138"/>
      <c r="AH69" s="138"/>
      <c r="AI69" s="138"/>
      <c r="AJ69" s="138"/>
      <c r="AK69" s="138"/>
      <c r="AL69" s="138"/>
      <c r="AM69" s="138"/>
      <c r="AN69" s="138"/>
      <c r="AO69" s="138"/>
      <c r="AP69" s="138"/>
      <c r="AQ69" s="138"/>
      <c r="AR69" s="138"/>
      <c r="AS69" s="138"/>
      <c r="AT69" s="138"/>
      <c r="AU69" s="138"/>
    </row>
    <row r="70" spans="1:47" ht="14.4" customHeight="1" x14ac:dyDescent="0.25">
      <c r="A70" s="138"/>
      <c r="B70" s="138"/>
      <c r="C70" s="138"/>
      <c r="D70" s="138"/>
      <c r="E70" s="142"/>
      <c r="F70" s="138"/>
      <c r="G70" s="138"/>
      <c r="H70" s="138"/>
      <c r="I70" s="143"/>
      <c r="J70" s="138"/>
      <c r="K70" s="138"/>
      <c r="L70" s="138"/>
      <c r="M70" s="138"/>
      <c r="N70" s="138"/>
      <c r="O70" s="138"/>
      <c r="P70" s="138"/>
      <c r="Q70" s="138"/>
      <c r="R70" s="138"/>
      <c r="S70" s="138"/>
      <c r="T70" s="138"/>
      <c r="U70" s="138"/>
      <c r="V70" s="138"/>
      <c r="W70" s="138"/>
      <c r="X70" s="138"/>
      <c r="Y70" s="138"/>
      <c r="Z70" s="138"/>
      <c r="AA70" s="138"/>
      <c r="AB70" s="138"/>
      <c r="AC70" s="138"/>
      <c r="AD70" s="138"/>
      <c r="AE70" s="138"/>
      <c r="AF70" s="138"/>
      <c r="AG70" s="138"/>
      <c r="AH70" s="138"/>
      <c r="AI70" s="138"/>
      <c r="AJ70" s="138"/>
      <c r="AK70" s="138"/>
      <c r="AL70" s="138"/>
      <c r="AM70" s="138"/>
      <c r="AN70" s="138"/>
      <c r="AO70" s="138"/>
      <c r="AP70" s="138"/>
      <c r="AQ70" s="138"/>
      <c r="AR70" s="138"/>
      <c r="AS70" s="138"/>
      <c r="AT70" s="138"/>
      <c r="AU70" s="138"/>
    </row>
    <row r="71" spans="1:47" ht="14.4" customHeight="1" x14ac:dyDescent="0.25">
      <c r="A71" s="138"/>
      <c r="B71" s="138"/>
      <c r="C71" s="138"/>
      <c r="D71" s="138"/>
      <c r="E71" s="142"/>
      <c r="F71" s="138"/>
      <c r="G71" s="138"/>
      <c r="H71" s="138"/>
      <c r="I71" s="143"/>
      <c r="J71" s="138"/>
      <c r="K71" s="138"/>
      <c r="L71" s="138"/>
      <c r="M71" s="138"/>
      <c r="N71" s="138"/>
      <c r="O71" s="138"/>
      <c r="P71" s="138"/>
      <c r="Q71" s="138"/>
      <c r="R71" s="138"/>
      <c r="S71" s="138"/>
      <c r="T71" s="138"/>
      <c r="U71" s="138"/>
      <c r="V71" s="138"/>
      <c r="W71" s="138"/>
      <c r="X71" s="138"/>
      <c r="Y71" s="138"/>
      <c r="Z71" s="138"/>
      <c r="AA71" s="138"/>
      <c r="AB71" s="138"/>
      <c r="AC71" s="138"/>
      <c r="AD71" s="138"/>
      <c r="AE71" s="138"/>
      <c r="AF71" s="138"/>
      <c r="AG71" s="138"/>
      <c r="AH71" s="138"/>
      <c r="AI71" s="138"/>
      <c r="AJ71" s="138"/>
      <c r="AK71" s="138"/>
      <c r="AL71" s="138"/>
      <c r="AM71" s="138"/>
      <c r="AN71" s="138"/>
      <c r="AO71" s="138"/>
      <c r="AP71" s="138"/>
      <c r="AQ71" s="138"/>
      <c r="AR71" s="138"/>
      <c r="AS71" s="138"/>
      <c r="AT71" s="138"/>
      <c r="AU71" s="138"/>
    </row>
    <row r="72" spans="1:47" ht="14.4" customHeight="1" x14ac:dyDescent="0.25">
      <c r="A72" s="138"/>
      <c r="B72" s="138"/>
      <c r="C72" s="138"/>
      <c r="D72" s="138"/>
      <c r="E72" s="142"/>
      <c r="F72" s="138"/>
      <c r="G72" s="138"/>
      <c r="H72" s="138"/>
      <c r="I72" s="143"/>
      <c r="J72" s="138"/>
      <c r="K72" s="138"/>
      <c r="L72" s="138"/>
      <c r="M72" s="138"/>
      <c r="N72" s="138"/>
      <c r="O72" s="138"/>
      <c r="P72" s="138"/>
      <c r="Q72" s="138"/>
      <c r="R72" s="138"/>
      <c r="S72" s="138"/>
      <c r="T72" s="138"/>
      <c r="U72" s="138"/>
      <c r="V72" s="138"/>
      <c r="W72" s="138"/>
      <c r="X72" s="138"/>
      <c r="Y72" s="138"/>
      <c r="Z72" s="138"/>
      <c r="AA72" s="138"/>
      <c r="AB72" s="138"/>
      <c r="AC72" s="138"/>
      <c r="AD72" s="138"/>
      <c r="AE72" s="138"/>
      <c r="AF72" s="138"/>
      <c r="AG72" s="138"/>
      <c r="AH72" s="138"/>
      <c r="AI72" s="138"/>
      <c r="AJ72" s="138"/>
      <c r="AK72" s="138"/>
      <c r="AL72" s="138"/>
      <c r="AM72" s="138"/>
      <c r="AN72" s="138"/>
      <c r="AO72" s="138"/>
      <c r="AP72" s="138"/>
      <c r="AQ72" s="138"/>
      <c r="AR72" s="138"/>
      <c r="AS72" s="138"/>
      <c r="AT72" s="138"/>
      <c r="AU72" s="138"/>
    </row>
    <row r="73" spans="1:47" ht="14.4" customHeight="1" x14ac:dyDescent="0.25">
      <c r="A73" s="138"/>
      <c r="B73" s="138"/>
      <c r="C73" s="138"/>
      <c r="D73" s="138"/>
      <c r="E73" s="142"/>
      <c r="F73" s="138"/>
      <c r="G73" s="138"/>
      <c r="H73" s="138"/>
      <c r="I73" s="143"/>
      <c r="J73" s="138"/>
      <c r="K73" s="138"/>
      <c r="L73" s="138"/>
      <c r="M73" s="138"/>
      <c r="N73" s="138"/>
      <c r="O73" s="138"/>
      <c r="P73" s="138"/>
      <c r="Q73" s="138"/>
      <c r="R73" s="138"/>
      <c r="S73" s="138"/>
      <c r="T73" s="138"/>
      <c r="U73" s="138"/>
      <c r="V73" s="138"/>
      <c r="W73" s="138"/>
      <c r="X73" s="138"/>
      <c r="Y73" s="138"/>
      <c r="Z73" s="138"/>
      <c r="AA73" s="138"/>
      <c r="AB73" s="138"/>
      <c r="AC73" s="138"/>
      <c r="AD73" s="138"/>
      <c r="AE73" s="138"/>
      <c r="AF73" s="138"/>
      <c r="AG73" s="138"/>
      <c r="AH73" s="138"/>
      <c r="AI73" s="138"/>
      <c r="AJ73" s="138"/>
      <c r="AK73" s="138"/>
      <c r="AL73" s="138"/>
      <c r="AM73" s="138"/>
      <c r="AN73" s="138"/>
      <c r="AO73" s="138"/>
      <c r="AP73" s="138"/>
      <c r="AQ73" s="138"/>
      <c r="AR73" s="138"/>
      <c r="AS73" s="138"/>
      <c r="AT73" s="138"/>
      <c r="AU73" s="138"/>
    </row>
    <row r="74" spans="1:47" ht="14.4" customHeight="1" x14ac:dyDescent="0.25">
      <c r="A74" s="138"/>
      <c r="B74" s="138"/>
      <c r="C74" s="138"/>
      <c r="D74" s="138"/>
      <c r="E74" s="142"/>
      <c r="F74" s="138"/>
      <c r="G74" s="138"/>
      <c r="H74" s="138"/>
      <c r="I74" s="143"/>
      <c r="J74" s="138"/>
      <c r="K74" s="138"/>
      <c r="L74" s="138"/>
      <c r="M74" s="138"/>
      <c r="N74" s="138"/>
      <c r="O74" s="138"/>
      <c r="P74" s="138"/>
      <c r="Q74" s="138"/>
      <c r="R74" s="138"/>
      <c r="S74" s="138"/>
      <c r="T74" s="138"/>
      <c r="U74" s="138"/>
      <c r="V74" s="138"/>
      <c r="W74" s="138"/>
      <c r="X74" s="138"/>
      <c r="Y74" s="138"/>
      <c r="Z74" s="138"/>
      <c r="AA74" s="138"/>
      <c r="AB74" s="138"/>
      <c r="AC74" s="138"/>
      <c r="AD74" s="138"/>
      <c r="AE74" s="138"/>
      <c r="AF74" s="138"/>
      <c r="AG74" s="138"/>
      <c r="AH74" s="138"/>
      <c r="AI74" s="138"/>
      <c r="AJ74" s="138"/>
      <c r="AK74" s="138"/>
      <c r="AL74" s="138"/>
      <c r="AM74" s="138"/>
      <c r="AN74" s="138"/>
      <c r="AO74" s="138"/>
      <c r="AP74" s="138"/>
      <c r="AQ74" s="138"/>
      <c r="AR74" s="138"/>
      <c r="AS74" s="138"/>
      <c r="AT74" s="138"/>
      <c r="AU74" s="138"/>
    </row>
    <row r="75" spans="1:47" ht="14.4" customHeight="1" x14ac:dyDescent="0.25">
      <c r="A75" s="138"/>
      <c r="B75" s="138"/>
      <c r="C75" s="138"/>
      <c r="D75" s="138"/>
      <c r="E75" s="142"/>
      <c r="F75" s="138"/>
      <c r="G75" s="138"/>
      <c r="H75" s="138"/>
      <c r="I75" s="143"/>
      <c r="J75" s="138"/>
      <c r="K75" s="138"/>
      <c r="L75" s="138"/>
      <c r="M75" s="138"/>
      <c r="N75" s="138"/>
      <c r="O75" s="138"/>
      <c r="P75" s="138"/>
      <c r="Q75" s="138"/>
      <c r="R75" s="138"/>
      <c r="S75" s="138"/>
      <c r="T75" s="138"/>
      <c r="U75" s="138"/>
      <c r="V75" s="138"/>
      <c r="W75" s="138"/>
      <c r="X75" s="138"/>
      <c r="Y75" s="138"/>
      <c r="Z75" s="138"/>
      <c r="AA75" s="138"/>
      <c r="AB75" s="138"/>
      <c r="AC75" s="138"/>
      <c r="AD75" s="138"/>
      <c r="AE75" s="138"/>
      <c r="AF75" s="138"/>
      <c r="AG75" s="138"/>
      <c r="AH75" s="138"/>
      <c r="AI75" s="138"/>
      <c r="AJ75" s="138"/>
      <c r="AK75" s="138"/>
      <c r="AL75" s="138"/>
      <c r="AM75" s="138"/>
      <c r="AN75" s="138"/>
      <c r="AO75" s="138"/>
      <c r="AP75" s="138"/>
      <c r="AQ75" s="138"/>
      <c r="AR75" s="138"/>
      <c r="AS75" s="138"/>
      <c r="AT75" s="138"/>
      <c r="AU75" s="138"/>
    </row>
    <row r="76" spans="1:47" ht="14.4" customHeight="1" x14ac:dyDescent="0.25">
      <c r="A76" s="138"/>
      <c r="B76" s="138"/>
      <c r="C76" s="138"/>
      <c r="D76" s="138"/>
      <c r="E76" s="142"/>
      <c r="F76" s="138"/>
      <c r="G76" s="138"/>
      <c r="H76" s="138"/>
      <c r="I76" s="143"/>
      <c r="J76" s="138"/>
      <c r="K76" s="138"/>
      <c r="L76" s="138"/>
      <c r="M76" s="138"/>
      <c r="N76" s="138"/>
      <c r="O76" s="138"/>
      <c r="P76" s="138"/>
      <c r="Q76" s="138"/>
      <c r="R76" s="138"/>
      <c r="S76" s="138"/>
      <c r="T76" s="138"/>
      <c r="U76" s="138"/>
      <c r="V76" s="138"/>
      <c r="W76" s="138"/>
      <c r="X76" s="138"/>
      <c r="Y76" s="138"/>
      <c r="Z76" s="138"/>
      <c r="AA76" s="138"/>
      <c r="AB76" s="138"/>
      <c r="AC76" s="138"/>
      <c r="AD76" s="138"/>
      <c r="AE76" s="138"/>
      <c r="AF76" s="138"/>
      <c r="AG76" s="138"/>
      <c r="AH76" s="138"/>
      <c r="AI76" s="138"/>
      <c r="AJ76" s="138"/>
      <c r="AK76" s="138"/>
      <c r="AL76" s="138"/>
      <c r="AM76" s="138"/>
      <c r="AN76" s="138"/>
      <c r="AO76" s="138"/>
      <c r="AP76" s="138"/>
      <c r="AQ76" s="138"/>
      <c r="AR76" s="138"/>
      <c r="AS76" s="138"/>
      <c r="AT76" s="138"/>
      <c r="AU76" s="138"/>
    </row>
    <row r="77" spans="1:47" ht="14.4" customHeight="1" x14ac:dyDescent="0.25">
      <c r="A77" s="138"/>
      <c r="B77" s="138"/>
      <c r="C77" s="138"/>
      <c r="D77" s="138"/>
      <c r="E77" s="142"/>
      <c r="F77" s="138"/>
      <c r="G77" s="138"/>
      <c r="H77" s="138"/>
      <c r="I77" s="143"/>
      <c r="J77" s="138"/>
      <c r="K77" s="138"/>
      <c r="L77" s="138"/>
      <c r="M77" s="138"/>
      <c r="N77" s="138"/>
      <c r="O77" s="138"/>
      <c r="P77" s="138"/>
      <c r="Q77" s="138"/>
      <c r="R77" s="138"/>
      <c r="S77" s="138"/>
      <c r="T77" s="138"/>
      <c r="U77" s="138"/>
      <c r="V77" s="138"/>
      <c r="W77" s="138"/>
      <c r="X77" s="138"/>
      <c r="Y77" s="138"/>
      <c r="Z77" s="138"/>
      <c r="AA77" s="138"/>
      <c r="AB77" s="138"/>
      <c r="AC77" s="138"/>
      <c r="AD77" s="138"/>
      <c r="AE77" s="138"/>
      <c r="AF77" s="138"/>
      <c r="AG77" s="138"/>
      <c r="AH77" s="138"/>
      <c r="AI77" s="138"/>
      <c r="AJ77" s="138"/>
      <c r="AK77" s="138"/>
      <c r="AL77" s="138"/>
      <c r="AM77" s="138"/>
      <c r="AN77" s="138"/>
      <c r="AO77" s="138"/>
      <c r="AP77" s="138"/>
      <c r="AQ77" s="138"/>
      <c r="AR77" s="138"/>
      <c r="AS77" s="138"/>
      <c r="AT77" s="138"/>
      <c r="AU77" s="138"/>
    </row>
    <row r="78" spans="1:47" ht="14.4" customHeight="1" x14ac:dyDescent="0.25">
      <c r="A78" s="138"/>
      <c r="B78" s="138"/>
      <c r="C78" s="138"/>
      <c r="D78" s="138"/>
      <c r="E78" s="142"/>
      <c r="F78" s="138"/>
      <c r="G78" s="138"/>
      <c r="H78" s="138"/>
      <c r="I78" s="143"/>
      <c r="J78" s="138"/>
      <c r="K78" s="138"/>
      <c r="L78" s="138"/>
      <c r="M78" s="138"/>
      <c r="N78" s="138"/>
      <c r="O78" s="138"/>
      <c r="P78" s="138"/>
      <c r="Q78" s="138"/>
      <c r="R78" s="138"/>
      <c r="S78" s="138"/>
      <c r="T78" s="138"/>
      <c r="U78" s="138"/>
      <c r="V78" s="138"/>
      <c r="W78" s="138"/>
      <c r="X78" s="138"/>
      <c r="Y78" s="138"/>
      <c r="Z78" s="138"/>
      <c r="AA78" s="138"/>
      <c r="AB78" s="138"/>
      <c r="AC78" s="138"/>
      <c r="AD78" s="138"/>
      <c r="AE78" s="138"/>
      <c r="AF78" s="138"/>
      <c r="AG78" s="138"/>
      <c r="AH78" s="138"/>
      <c r="AI78" s="138"/>
      <c r="AJ78" s="138"/>
      <c r="AK78" s="138"/>
      <c r="AL78" s="138"/>
      <c r="AM78" s="138"/>
      <c r="AN78" s="138"/>
      <c r="AO78" s="138"/>
      <c r="AP78" s="138"/>
      <c r="AQ78" s="138"/>
      <c r="AR78" s="138"/>
      <c r="AS78" s="138"/>
      <c r="AT78" s="138"/>
      <c r="AU78" s="138"/>
    </row>
    <row r="79" spans="1:47" ht="14.4" customHeight="1" x14ac:dyDescent="0.25">
      <c r="A79" s="138"/>
      <c r="B79" s="138"/>
      <c r="C79" s="138"/>
      <c r="D79" s="138"/>
      <c r="E79" s="142"/>
      <c r="F79" s="138"/>
      <c r="G79" s="138"/>
      <c r="H79" s="138"/>
      <c r="I79" s="143"/>
      <c r="J79" s="138"/>
      <c r="K79" s="138"/>
      <c r="L79" s="138"/>
      <c r="M79" s="138"/>
      <c r="N79" s="138"/>
      <c r="O79" s="138"/>
      <c r="P79" s="138"/>
      <c r="Q79" s="138"/>
      <c r="R79" s="138"/>
      <c r="S79" s="138"/>
      <c r="T79" s="138"/>
      <c r="U79" s="138"/>
      <c r="V79" s="138"/>
      <c r="W79" s="138"/>
      <c r="X79" s="138"/>
      <c r="Y79" s="138"/>
      <c r="Z79" s="138"/>
      <c r="AA79" s="138"/>
      <c r="AB79" s="138"/>
      <c r="AC79" s="138"/>
      <c r="AD79" s="138"/>
      <c r="AE79" s="138"/>
      <c r="AF79" s="138"/>
      <c r="AG79" s="138"/>
      <c r="AH79" s="138"/>
      <c r="AI79" s="138"/>
      <c r="AJ79" s="138"/>
      <c r="AK79" s="138"/>
      <c r="AL79" s="138"/>
      <c r="AM79" s="138"/>
      <c r="AN79" s="138"/>
      <c r="AO79" s="138"/>
      <c r="AP79" s="138"/>
      <c r="AQ79" s="138"/>
      <c r="AR79" s="138"/>
      <c r="AS79" s="138"/>
      <c r="AT79" s="138"/>
      <c r="AU79" s="138"/>
    </row>
    <row r="80" spans="1:47" ht="14.4" customHeight="1" x14ac:dyDescent="0.25">
      <c r="A80" s="138"/>
      <c r="B80" s="138"/>
      <c r="C80" s="138"/>
      <c r="D80" s="138"/>
      <c r="E80" s="142"/>
      <c r="F80" s="138"/>
      <c r="G80" s="138"/>
      <c r="H80" s="138"/>
      <c r="I80" s="143"/>
      <c r="J80" s="138"/>
      <c r="K80" s="138"/>
      <c r="L80" s="138"/>
      <c r="M80" s="138"/>
      <c r="N80" s="138"/>
      <c r="O80" s="138"/>
      <c r="P80" s="138"/>
      <c r="Q80" s="138"/>
      <c r="R80" s="138"/>
      <c r="S80" s="138"/>
      <c r="T80" s="138"/>
      <c r="U80" s="138"/>
      <c r="V80" s="138"/>
      <c r="W80" s="138"/>
      <c r="X80" s="138"/>
      <c r="Y80" s="138"/>
      <c r="Z80" s="138"/>
      <c r="AA80" s="138"/>
      <c r="AB80" s="138"/>
      <c r="AC80" s="138"/>
      <c r="AD80" s="138"/>
      <c r="AE80" s="138"/>
      <c r="AF80" s="138"/>
      <c r="AG80" s="138"/>
      <c r="AH80" s="138"/>
      <c r="AI80" s="138"/>
      <c r="AJ80" s="138"/>
      <c r="AK80" s="138"/>
      <c r="AL80" s="138"/>
      <c r="AM80" s="138"/>
      <c r="AN80" s="138"/>
      <c r="AO80" s="138"/>
      <c r="AP80" s="138"/>
      <c r="AQ80" s="138"/>
      <c r="AR80" s="138"/>
      <c r="AS80" s="138"/>
      <c r="AT80" s="138"/>
      <c r="AU80" s="138"/>
    </row>
    <row r="81" spans="1:47" ht="14.4" customHeight="1" x14ac:dyDescent="0.25">
      <c r="A81" s="138"/>
      <c r="B81" s="138"/>
      <c r="C81" s="138"/>
      <c r="D81" s="138"/>
      <c r="E81" s="142"/>
      <c r="F81" s="138"/>
      <c r="G81" s="138"/>
      <c r="H81" s="138"/>
      <c r="I81" s="143"/>
      <c r="J81" s="138"/>
      <c r="K81" s="138"/>
      <c r="L81" s="138"/>
      <c r="M81" s="138"/>
      <c r="N81" s="138"/>
      <c r="O81" s="138"/>
      <c r="P81" s="138"/>
      <c r="Q81" s="138"/>
      <c r="R81" s="138"/>
      <c r="S81" s="138"/>
      <c r="T81" s="138"/>
      <c r="U81" s="138"/>
      <c r="V81" s="138"/>
      <c r="W81" s="138"/>
      <c r="X81" s="138"/>
      <c r="Y81" s="138"/>
      <c r="Z81" s="138"/>
      <c r="AA81" s="138"/>
      <c r="AB81" s="138"/>
      <c r="AC81" s="138"/>
      <c r="AD81" s="138"/>
      <c r="AE81" s="138"/>
      <c r="AF81" s="138"/>
      <c r="AG81" s="138"/>
      <c r="AH81" s="138"/>
      <c r="AI81" s="138"/>
      <c r="AJ81" s="138"/>
      <c r="AK81" s="138"/>
      <c r="AL81" s="138"/>
      <c r="AM81" s="138"/>
      <c r="AN81" s="138"/>
      <c r="AO81" s="138"/>
      <c r="AP81" s="138"/>
      <c r="AQ81" s="138"/>
      <c r="AR81" s="138"/>
      <c r="AS81" s="138"/>
      <c r="AT81" s="138"/>
      <c r="AU81" s="138"/>
    </row>
    <row r="82" spans="1:47" ht="14.4" customHeight="1" x14ac:dyDescent="0.25">
      <c r="A82" s="138"/>
      <c r="B82" s="138"/>
      <c r="C82" s="138"/>
      <c r="D82" s="138"/>
      <c r="E82" s="142"/>
      <c r="F82" s="138"/>
      <c r="G82" s="138"/>
      <c r="H82" s="138"/>
      <c r="I82" s="143"/>
      <c r="J82" s="138"/>
      <c r="K82" s="138"/>
      <c r="L82" s="138"/>
      <c r="M82" s="138"/>
      <c r="N82" s="138"/>
      <c r="O82" s="138"/>
      <c r="P82" s="138"/>
      <c r="Q82" s="138"/>
      <c r="R82" s="138"/>
      <c r="S82" s="138"/>
      <c r="T82" s="138"/>
      <c r="U82" s="138"/>
      <c r="V82" s="138"/>
      <c r="W82" s="138"/>
      <c r="X82" s="138"/>
      <c r="Y82" s="138"/>
      <c r="Z82" s="138"/>
      <c r="AA82" s="138"/>
      <c r="AB82" s="138"/>
      <c r="AC82" s="138"/>
      <c r="AD82" s="138"/>
      <c r="AE82" s="138"/>
      <c r="AF82" s="138"/>
      <c r="AG82" s="138"/>
      <c r="AH82" s="138"/>
      <c r="AI82" s="138"/>
      <c r="AJ82" s="138"/>
      <c r="AK82" s="138"/>
      <c r="AL82" s="138"/>
      <c r="AM82" s="138"/>
      <c r="AN82" s="138"/>
      <c r="AO82" s="138"/>
      <c r="AP82" s="138"/>
      <c r="AQ82" s="138"/>
      <c r="AR82" s="138"/>
      <c r="AS82" s="138"/>
      <c r="AT82" s="138"/>
      <c r="AU82" s="138"/>
    </row>
    <row r="83" spans="1:47" ht="14.4" customHeight="1" x14ac:dyDescent="0.25">
      <c r="A83" s="138"/>
      <c r="B83" s="138"/>
      <c r="C83" s="138"/>
      <c r="D83" s="138"/>
      <c r="E83" s="142"/>
      <c r="F83" s="138"/>
      <c r="G83" s="138"/>
      <c r="H83" s="138"/>
      <c r="I83" s="143"/>
      <c r="J83" s="138"/>
      <c r="K83" s="138"/>
      <c r="L83" s="138"/>
      <c r="M83" s="138"/>
      <c r="N83" s="138"/>
      <c r="O83" s="138"/>
      <c r="P83" s="138"/>
      <c r="Q83" s="138"/>
      <c r="R83" s="138"/>
      <c r="S83" s="138"/>
      <c r="T83" s="138"/>
      <c r="U83" s="138"/>
      <c r="V83" s="138"/>
      <c r="W83" s="138"/>
      <c r="X83" s="138"/>
      <c r="Y83" s="138"/>
      <c r="Z83" s="138"/>
      <c r="AA83" s="138"/>
      <c r="AB83" s="138"/>
      <c r="AC83" s="138"/>
      <c r="AD83" s="138"/>
      <c r="AE83" s="138"/>
      <c r="AF83" s="138"/>
      <c r="AG83" s="138"/>
      <c r="AH83" s="138"/>
      <c r="AI83" s="138"/>
      <c r="AJ83" s="138"/>
      <c r="AK83" s="138"/>
      <c r="AL83" s="138"/>
      <c r="AM83" s="138"/>
      <c r="AN83" s="138"/>
      <c r="AO83" s="138"/>
      <c r="AP83" s="138"/>
      <c r="AQ83" s="138"/>
      <c r="AR83" s="138"/>
      <c r="AS83" s="138"/>
      <c r="AT83" s="138"/>
      <c r="AU83" s="138"/>
    </row>
    <row r="84" spans="1:47" ht="14.4" customHeight="1" x14ac:dyDescent="0.25">
      <c r="A84" s="138"/>
      <c r="B84" s="138"/>
      <c r="C84" s="138"/>
      <c r="D84" s="138"/>
      <c r="E84" s="142"/>
      <c r="F84" s="138"/>
      <c r="G84" s="138"/>
      <c r="H84" s="138"/>
      <c r="I84" s="143"/>
      <c r="J84" s="138"/>
      <c r="K84" s="138"/>
      <c r="L84" s="138"/>
      <c r="M84" s="138"/>
      <c r="N84" s="138"/>
      <c r="O84" s="138"/>
      <c r="P84" s="138"/>
      <c r="Q84" s="138"/>
      <c r="R84" s="138"/>
      <c r="S84" s="138"/>
      <c r="T84" s="138"/>
      <c r="U84" s="138"/>
      <c r="V84" s="138"/>
      <c r="W84" s="138"/>
      <c r="X84" s="138"/>
      <c r="Y84" s="138"/>
      <c r="Z84" s="138"/>
      <c r="AA84" s="138"/>
      <c r="AB84" s="138"/>
      <c r="AC84" s="138"/>
      <c r="AD84" s="138"/>
      <c r="AE84" s="138"/>
      <c r="AF84" s="138"/>
      <c r="AG84" s="138"/>
      <c r="AH84" s="138"/>
      <c r="AI84" s="138"/>
      <c r="AJ84" s="138"/>
      <c r="AK84" s="138"/>
      <c r="AL84" s="138"/>
      <c r="AM84" s="138"/>
      <c r="AN84" s="138"/>
      <c r="AO84" s="138"/>
      <c r="AP84" s="138"/>
      <c r="AQ84" s="138"/>
      <c r="AR84" s="138"/>
      <c r="AS84" s="138"/>
      <c r="AT84" s="138"/>
      <c r="AU84" s="138"/>
    </row>
    <row r="85" spans="1:47" ht="14.4" customHeight="1" x14ac:dyDescent="0.25">
      <c r="A85" s="138"/>
      <c r="B85" s="138"/>
      <c r="C85" s="138"/>
      <c r="D85" s="138"/>
      <c r="E85" s="142"/>
      <c r="F85" s="138"/>
      <c r="G85" s="138"/>
      <c r="H85" s="138"/>
      <c r="I85" s="143"/>
      <c r="J85" s="138"/>
      <c r="K85" s="138"/>
      <c r="L85" s="138"/>
      <c r="M85" s="138"/>
      <c r="N85" s="138"/>
      <c r="O85" s="138"/>
      <c r="P85" s="138"/>
      <c r="Q85" s="138"/>
      <c r="R85" s="138"/>
      <c r="S85" s="138"/>
      <c r="T85" s="138"/>
      <c r="U85" s="138"/>
      <c r="V85" s="138"/>
      <c r="W85" s="138"/>
      <c r="X85" s="138"/>
      <c r="Y85" s="138"/>
      <c r="Z85" s="138"/>
      <c r="AA85" s="138"/>
      <c r="AB85" s="138"/>
      <c r="AC85" s="138"/>
      <c r="AD85" s="138"/>
      <c r="AE85" s="138"/>
      <c r="AF85" s="138"/>
      <c r="AG85" s="138"/>
      <c r="AH85" s="138"/>
      <c r="AI85" s="138"/>
      <c r="AJ85" s="138"/>
      <c r="AK85" s="138"/>
      <c r="AL85" s="138"/>
      <c r="AM85" s="138"/>
      <c r="AN85" s="138"/>
      <c r="AO85" s="138"/>
      <c r="AP85" s="138"/>
      <c r="AQ85" s="138"/>
      <c r="AR85" s="138"/>
      <c r="AS85" s="138"/>
      <c r="AT85" s="138"/>
      <c r="AU85" s="138"/>
    </row>
    <row r="86" spans="1:47" ht="14.4" customHeight="1" x14ac:dyDescent="0.25">
      <c r="A86" s="138"/>
      <c r="B86" s="138"/>
      <c r="C86" s="138"/>
      <c r="D86" s="138"/>
      <c r="E86" s="142"/>
      <c r="F86" s="138"/>
      <c r="G86" s="138"/>
      <c r="H86" s="138"/>
      <c r="I86" s="143"/>
      <c r="J86" s="138"/>
      <c r="K86" s="138"/>
      <c r="L86" s="138"/>
      <c r="M86" s="138"/>
      <c r="N86" s="138"/>
      <c r="O86" s="138"/>
      <c r="P86" s="138"/>
      <c r="Q86" s="138"/>
      <c r="R86" s="138"/>
      <c r="S86" s="138"/>
      <c r="T86" s="138"/>
      <c r="U86" s="138"/>
      <c r="V86" s="138"/>
      <c r="W86" s="138"/>
      <c r="X86" s="138"/>
      <c r="Y86" s="138"/>
      <c r="Z86" s="138"/>
      <c r="AA86" s="138"/>
      <c r="AB86" s="138"/>
      <c r="AC86" s="138"/>
      <c r="AD86" s="138"/>
      <c r="AE86" s="138"/>
      <c r="AF86" s="138"/>
      <c r="AG86" s="138"/>
      <c r="AH86" s="138"/>
      <c r="AI86" s="138"/>
      <c r="AJ86" s="138"/>
      <c r="AK86" s="138"/>
      <c r="AL86" s="138"/>
      <c r="AM86" s="138"/>
      <c r="AN86" s="138"/>
      <c r="AO86" s="138"/>
      <c r="AP86" s="138"/>
      <c r="AQ86" s="138"/>
      <c r="AR86" s="138"/>
      <c r="AS86" s="138"/>
      <c r="AT86" s="138"/>
      <c r="AU86" s="138"/>
    </row>
    <row r="87" spans="1:47" ht="14.4" customHeight="1" x14ac:dyDescent="0.25">
      <c r="A87" s="138"/>
      <c r="B87" s="138"/>
      <c r="C87" s="138"/>
      <c r="D87" s="138"/>
      <c r="E87" s="142"/>
      <c r="F87" s="138"/>
      <c r="G87" s="138"/>
      <c r="H87" s="138"/>
      <c r="I87" s="143"/>
      <c r="J87" s="138"/>
      <c r="K87" s="138"/>
      <c r="L87" s="138"/>
      <c r="M87" s="138"/>
      <c r="N87" s="138"/>
      <c r="O87" s="138"/>
      <c r="P87" s="138"/>
      <c r="Q87" s="138"/>
      <c r="R87" s="138"/>
      <c r="S87" s="138"/>
      <c r="T87" s="138"/>
      <c r="U87" s="138"/>
      <c r="V87" s="138"/>
      <c r="W87" s="138"/>
      <c r="X87" s="138"/>
      <c r="Y87" s="138"/>
      <c r="Z87" s="138"/>
      <c r="AA87" s="138"/>
      <c r="AB87" s="138"/>
      <c r="AC87" s="138"/>
      <c r="AD87" s="138"/>
      <c r="AE87" s="138"/>
      <c r="AF87" s="138"/>
      <c r="AG87" s="138"/>
      <c r="AH87" s="138"/>
      <c r="AI87" s="138"/>
      <c r="AJ87" s="138"/>
      <c r="AK87" s="138"/>
      <c r="AL87" s="138"/>
      <c r="AM87" s="138"/>
      <c r="AN87" s="138"/>
      <c r="AO87" s="138"/>
      <c r="AP87" s="138"/>
      <c r="AQ87" s="138"/>
      <c r="AR87" s="138"/>
      <c r="AS87" s="138"/>
      <c r="AT87" s="138"/>
      <c r="AU87" s="138"/>
    </row>
    <row r="88" spans="1:47" ht="14.4" customHeight="1" x14ac:dyDescent="0.25">
      <c r="A88" s="138"/>
      <c r="B88" s="138"/>
      <c r="C88" s="138"/>
      <c r="D88" s="138"/>
      <c r="E88" s="142"/>
      <c r="F88" s="138"/>
      <c r="G88" s="138"/>
      <c r="H88" s="138"/>
      <c r="I88" s="143"/>
      <c r="J88" s="138"/>
      <c r="K88" s="138"/>
      <c r="L88" s="138"/>
      <c r="M88" s="138"/>
      <c r="N88" s="138"/>
      <c r="O88" s="138"/>
      <c r="P88" s="138"/>
      <c r="Q88" s="138"/>
      <c r="R88" s="138"/>
      <c r="S88" s="138"/>
      <c r="T88" s="138"/>
      <c r="U88" s="138"/>
      <c r="V88" s="138"/>
      <c r="W88" s="138"/>
      <c r="X88" s="138"/>
      <c r="Y88" s="138"/>
      <c r="Z88" s="138"/>
      <c r="AA88" s="138"/>
      <c r="AB88" s="138"/>
      <c r="AC88" s="138"/>
      <c r="AD88" s="138"/>
      <c r="AE88" s="138"/>
      <c r="AF88" s="138"/>
      <c r="AG88" s="138"/>
      <c r="AH88" s="138"/>
      <c r="AI88" s="138"/>
      <c r="AJ88" s="138"/>
      <c r="AK88" s="138"/>
      <c r="AL88" s="138"/>
      <c r="AM88" s="138"/>
      <c r="AN88" s="138"/>
      <c r="AO88" s="138"/>
      <c r="AP88" s="138"/>
      <c r="AQ88" s="138"/>
      <c r="AR88" s="138"/>
      <c r="AS88" s="138"/>
      <c r="AT88" s="138"/>
      <c r="AU88" s="138"/>
    </row>
    <row r="89" spans="1:47" ht="14.4" customHeight="1" x14ac:dyDescent="0.25">
      <c r="A89" s="138"/>
      <c r="B89" s="138"/>
      <c r="C89" s="138"/>
      <c r="D89" s="138"/>
      <c r="E89" s="142"/>
      <c r="F89" s="138"/>
      <c r="G89" s="138"/>
      <c r="H89" s="138"/>
      <c r="I89" s="143"/>
      <c r="J89" s="138"/>
      <c r="K89" s="138"/>
      <c r="L89" s="138"/>
      <c r="M89" s="138"/>
      <c r="N89" s="138"/>
      <c r="O89" s="138"/>
      <c r="P89" s="138"/>
      <c r="Q89" s="138"/>
      <c r="R89" s="138"/>
      <c r="S89" s="138"/>
      <c r="T89" s="138"/>
      <c r="U89" s="138"/>
      <c r="V89" s="138"/>
      <c r="W89" s="138"/>
      <c r="X89" s="138"/>
      <c r="Y89" s="138"/>
      <c r="Z89" s="138"/>
      <c r="AA89" s="138"/>
      <c r="AB89" s="138"/>
      <c r="AC89" s="138"/>
      <c r="AD89" s="138"/>
      <c r="AE89" s="138"/>
      <c r="AF89" s="138"/>
      <c r="AG89" s="138"/>
      <c r="AH89" s="138"/>
      <c r="AI89" s="138"/>
      <c r="AJ89" s="138"/>
      <c r="AK89" s="138"/>
      <c r="AL89" s="138"/>
      <c r="AM89" s="138"/>
      <c r="AN89" s="138"/>
      <c r="AO89" s="138"/>
      <c r="AP89" s="138"/>
      <c r="AQ89" s="138"/>
      <c r="AR89" s="138"/>
      <c r="AS89" s="138"/>
      <c r="AT89" s="138"/>
      <c r="AU89" s="138"/>
    </row>
    <row r="90" spans="1:47" ht="14.4" customHeight="1" x14ac:dyDescent="0.25">
      <c r="A90" s="138"/>
      <c r="B90" s="138"/>
      <c r="C90" s="138"/>
      <c r="D90" s="138"/>
      <c r="E90" s="142"/>
      <c r="F90" s="138"/>
      <c r="G90" s="138"/>
      <c r="H90" s="138"/>
      <c r="I90" s="143"/>
      <c r="J90" s="138"/>
      <c r="K90" s="138"/>
      <c r="L90" s="138"/>
      <c r="M90" s="138"/>
      <c r="N90" s="138"/>
      <c r="O90" s="138"/>
      <c r="P90" s="138"/>
      <c r="Q90" s="138"/>
      <c r="R90" s="138"/>
      <c r="S90" s="138"/>
      <c r="T90" s="138"/>
      <c r="U90" s="138"/>
      <c r="V90" s="138"/>
      <c r="W90" s="138"/>
      <c r="X90" s="138"/>
      <c r="Y90" s="138"/>
      <c r="Z90" s="138"/>
      <c r="AA90" s="138"/>
      <c r="AB90" s="138"/>
      <c r="AC90" s="138"/>
      <c r="AD90" s="138"/>
      <c r="AE90" s="138"/>
      <c r="AF90" s="138"/>
      <c r="AG90" s="138"/>
      <c r="AH90" s="138"/>
      <c r="AI90" s="138"/>
      <c r="AJ90" s="138"/>
      <c r="AK90" s="138"/>
      <c r="AL90" s="138"/>
      <c r="AM90" s="138"/>
      <c r="AN90" s="138"/>
      <c r="AO90" s="138"/>
      <c r="AP90" s="138"/>
      <c r="AQ90" s="138"/>
      <c r="AR90" s="138"/>
      <c r="AS90" s="138"/>
      <c r="AT90" s="138"/>
      <c r="AU90" s="138"/>
    </row>
    <row r="91" spans="1:47" ht="14.4" customHeight="1" x14ac:dyDescent="0.25">
      <c r="A91" s="138"/>
      <c r="B91" s="138"/>
      <c r="C91" s="138"/>
      <c r="D91" s="138"/>
      <c r="E91" s="142"/>
      <c r="F91" s="138"/>
      <c r="G91" s="138"/>
      <c r="H91" s="138"/>
      <c r="I91" s="143"/>
      <c r="J91" s="138"/>
      <c r="K91" s="138"/>
      <c r="L91" s="138"/>
      <c r="M91" s="138"/>
      <c r="N91" s="138"/>
      <c r="O91" s="138"/>
      <c r="P91" s="138"/>
      <c r="Q91" s="138"/>
      <c r="R91" s="138"/>
      <c r="S91" s="138"/>
      <c r="T91" s="138"/>
      <c r="U91" s="138"/>
      <c r="V91" s="138"/>
      <c r="W91" s="138"/>
      <c r="X91" s="138"/>
      <c r="Y91" s="138"/>
      <c r="Z91" s="138"/>
      <c r="AA91" s="138"/>
      <c r="AB91" s="138"/>
      <c r="AC91" s="138"/>
      <c r="AD91" s="138"/>
      <c r="AE91" s="138"/>
      <c r="AF91" s="138"/>
      <c r="AG91" s="138"/>
      <c r="AH91" s="138"/>
      <c r="AI91" s="138"/>
      <c r="AJ91" s="138"/>
      <c r="AK91" s="138"/>
      <c r="AL91" s="138"/>
      <c r="AM91" s="138"/>
      <c r="AN91" s="138"/>
      <c r="AO91" s="138"/>
      <c r="AP91" s="138"/>
      <c r="AQ91" s="138"/>
      <c r="AR91" s="138"/>
      <c r="AS91" s="138"/>
      <c r="AT91" s="138"/>
      <c r="AU91" s="138"/>
    </row>
    <row r="92" spans="1:47" ht="14.4" customHeight="1" x14ac:dyDescent="0.25">
      <c r="A92" s="138"/>
      <c r="B92" s="138"/>
      <c r="C92" s="138"/>
      <c r="D92" s="138"/>
      <c r="E92" s="142"/>
      <c r="F92" s="138"/>
      <c r="G92" s="138"/>
      <c r="H92" s="138"/>
      <c r="I92" s="143"/>
      <c r="J92" s="138"/>
      <c r="K92" s="138"/>
      <c r="L92" s="138"/>
      <c r="M92" s="138"/>
      <c r="N92" s="138"/>
      <c r="O92" s="138"/>
      <c r="P92" s="138"/>
      <c r="Q92" s="138"/>
      <c r="R92" s="138"/>
      <c r="S92" s="138"/>
      <c r="T92" s="138"/>
      <c r="U92" s="138"/>
      <c r="V92" s="138"/>
      <c r="W92" s="138"/>
      <c r="X92" s="138"/>
      <c r="Y92" s="138"/>
      <c r="Z92" s="138"/>
      <c r="AA92" s="138"/>
      <c r="AB92" s="138"/>
      <c r="AC92" s="138"/>
      <c r="AD92" s="138"/>
      <c r="AE92" s="138"/>
      <c r="AF92" s="138"/>
      <c r="AG92" s="138"/>
      <c r="AH92" s="138"/>
      <c r="AI92" s="138"/>
      <c r="AJ92" s="138"/>
      <c r="AK92" s="138"/>
      <c r="AL92" s="138"/>
      <c r="AM92" s="138"/>
      <c r="AN92" s="138"/>
      <c r="AO92" s="138"/>
      <c r="AP92" s="138"/>
      <c r="AQ92" s="138"/>
      <c r="AR92" s="138"/>
      <c r="AS92" s="138"/>
      <c r="AT92" s="138"/>
      <c r="AU92" s="138"/>
    </row>
    <row r="93" spans="1:47" ht="14.4" customHeight="1" x14ac:dyDescent="0.25">
      <c r="A93" s="138"/>
      <c r="B93" s="138"/>
      <c r="C93" s="138"/>
      <c r="D93" s="138"/>
      <c r="E93" s="142"/>
      <c r="F93" s="138"/>
      <c r="G93" s="138"/>
      <c r="H93" s="138"/>
      <c r="I93" s="143"/>
      <c r="J93" s="138"/>
      <c r="K93" s="138"/>
      <c r="L93" s="138"/>
      <c r="M93" s="138"/>
      <c r="N93" s="138"/>
      <c r="O93" s="138"/>
      <c r="P93" s="138"/>
      <c r="Q93" s="138"/>
      <c r="R93" s="138"/>
      <c r="S93" s="138"/>
      <c r="T93" s="138"/>
      <c r="U93" s="138"/>
      <c r="V93" s="138"/>
      <c r="W93" s="138"/>
      <c r="X93" s="138"/>
      <c r="Y93" s="138"/>
      <c r="Z93" s="138"/>
      <c r="AA93" s="138"/>
      <c r="AB93" s="138"/>
      <c r="AC93" s="138"/>
      <c r="AD93" s="138"/>
      <c r="AE93" s="138"/>
      <c r="AF93" s="138"/>
      <c r="AG93" s="138"/>
      <c r="AH93" s="138"/>
      <c r="AI93" s="138"/>
      <c r="AJ93" s="138"/>
      <c r="AK93" s="138"/>
      <c r="AL93" s="138"/>
      <c r="AM93" s="138"/>
      <c r="AN93" s="138"/>
      <c r="AO93" s="138"/>
      <c r="AP93" s="138"/>
      <c r="AQ93" s="138"/>
      <c r="AR93" s="138"/>
      <c r="AS93" s="138"/>
      <c r="AT93" s="138"/>
      <c r="AU93" s="138"/>
    </row>
    <row r="94" spans="1:47" ht="14.4" customHeight="1" x14ac:dyDescent="0.25">
      <c r="A94" s="138"/>
      <c r="B94" s="138"/>
      <c r="C94" s="138"/>
      <c r="D94" s="138"/>
      <c r="E94" s="142"/>
      <c r="F94" s="138"/>
      <c r="G94" s="138"/>
      <c r="H94" s="138"/>
      <c r="I94" s="143"/>
      <c r="J94" s="138"/>
      <c r="K94" s="138"/>
      <c r="L94" s="138"/>
      <c r="M94" s="138"/>
      <c r="N94" s="138"/>
      <c r="O94" s="138"/>
      <c r="P94" s="138"/>
      <c r="Q94" s="138"/>
      <c r="R94" s="138"/>
      <c r="S94" s="138"/>
      <c r="T94" s="138"/>
      <c r="U94" s="138"/>
      <c r="V94" s="138"/>
      <c r="W94" s="138"/>
      <c r="X94" s="138"/>
      <c r="Y94" s="138"/>
      <c r="Z94" s="138"/>
      <c r="AA94" s="138"/>
      <c r="AB94" s="138"/>
      <c r="AC94" s="138"/>
      <c r="AD94" s="138"/>
      <c r="AE94" s="138"/>
      <c r="AF94" s="138"/>
      <c r="AG94" s="138"/>
      <c r="AH94" s="138"/>
      <c r="AI94" s="138"/>
      <c r="AJ94" s="138"/>
      <c r="AK94" s="138"/>
      <c r="AL94" s="138"/>
      <c r="AM94" s="138"/>
      <c r="AN94" s="138"/>
      <c r="AO94" s="138"/>
      <c r="AP94" s="138"/>
      <c r="AQ94" s="138"/>
      <c r="AR94" s="138"/>
      <c r="AS94" s="138"/>
      <c r="AT94" s="138"/>
      <c r="AU94" s="138"/>
    </row>
    <row r="95" spans="1:47" ht="14.4" customHeight="1" x14ac:dyDescent="0.25">
      <c r="A95" s="138"/>
      <c r="B95" s="138"/>
      <c r="C95" s="138"/>
      <c r="D95" s="138"/>
      <c r="E95" s="142"/>
      <c r="F95" s="138"/>
      <c r="G95" s="138"/>
      <c r="H95" s="138"/>
      <c r="I95" s="143"/>
      <c r="J95" s="138"/>
      <c r="K95" s="138"/>
      <c r="L95" s="138"/>
      <c r="M95" s="138"/>
      <c r="N95" s="138"/>
      <c r="O95" s="138"/>
      <c r="P95" s="138"/>
      <c r="Q95" s="138"/>
      <c r="R95" s="138"/>
      <c r="S95" s="138"/>
      <c r="T95" s="138"/>
      <c r="U95" s="138"/>
      <c r="V95" s="138"/>
      <c r="W95" s="138"/>
      <c r="X95" s="138"/>
      <c r="Y95" s="138"/>
      <c r="Z95" s="138"/>
      <c r="AA95" s="138"/>
      <c r="AB95" s="138"/>
      <c r="AC95" s="138"/>
      <c r="AD95" s="138"/>
      <c r="AE95" s="138"/>
      <c r="AF95" s="138"/>
      <c r="AG95" s="138"/>
      <c r="AH95" s="138"/>
      <c r="AI95" s="138"/>
      <c r="AJ95" s="138"/>
      <c r="AK95" s="138"/>
      <c r="AL95" s="138"/>
      <c r="AM95" s="138"/>
      <c r="AN95" s="138"/>
      <c r="AO95" s="138"/>
      <c r="AP95" s="138"/>
      <c r="AQ95" s="138"/>
      <c r="AR95" s="138"/>
      <c r="AS95" s="138"/>
      <c r="AT95" s="138"/>
      <c r="AU95" s="138"/>
    </row>
    <row r="96" spans="1:47" ht="14.4" customHeight="1" x14ac:dyDescent="0.25">
      <c r="A96" s="138"/>
      <c r="B96" s="138"/>
      <c r="C96" s="138"/>
      <c r="D96" s="138"/>
      <c r="E96" s="142"/>
      <c r="F96" s="138"/>
      <c r="G96" s="138"/>
      <c r="H96" s="138"/>
      <c r="I96" s="143"/>
      <c r="J96" s="138"/>
      <c r="K96" s="138"/>
      <c r="L96" s="138"/>
      <c r="M96" s="138"/>
      <c r="N96" s="138"/>
      <c r="O96" s="138"/>
      <c r="P96" s="138"/>
      <c r="Q96" s="138"/>
      <c r="R96" s="138"/>
      <c r="S96" s="138"/>
      <c r="T96" s="138"/>
      <c r="U96" s="138"/>
      <c r="V96" s="138"/>
      <c r="W96" s="138"/>
      <c r="X96" s="138"/>
      <c r="Y96" s="138"/>
      <c r="Z96" s="138"/>
      <c r="AA96" s="138"/>
      <c r="AB96" s="138"/>
      <c r="AC96" s="138"/>
      <c r="AD96" s="138"/>
      <c r="AE96" s="138"/>
      <c r="AF96" s="138"/>
      <c r="AG96" s="138"/>
      <c r="AH96" s="138"/>
      <c r="AI96" s="138"/>
      <c r="AJ96" s="138"/>
      <c r="AK96" s="138"/>
      <c r="AL96" s="138"/>
      <c r="AM96" s="138"/>
      <c r="AN96" s="138"/>
      <c r="AO96" s="138"/>
      <c r="AP96" s="138"/>
      <c r="AQ96" s="138"/>
      <c r="AR96" s="138"/>
      <c r="AS96" s="138"/>
      <c r="AT96" s="138"/>
      <c r="AU96" s="138"/>
    </row>
    <row r="97" spans="1:47" ht="14.4" customHeight="1" x14ac:dyDescent="0.25">
      <c r="A97" s="138"/>
      <c r="B97" s="138"/>
      <c r="C97" s="138"/>
      <c r="D97" s="138"/>
      <c r="E97" s="142"/>
      <c r="F97" s="138"/>
      <c r="G97" s="138"/>
      <c r="H97" s="138"/>
      <c r="I97" s="143"/>
      <c r="J97" s="138"/>
      <c r="K97" s="138"/>
      <c r="L97" s="138"/>
      <c r="M97" s="138"/>
      <c r="N97" s="138"/>
      <c r="O97" s="138"/>
      <c r="P97" s="138"/>
      <c r="Q97" s="138"/>
      <c r="R97" s="138"/>
      <c r="S97" s="138"/>
      <c r="T97" s="138"/>
      <c r="U97" s="138"/>
      <c r="V97" s="138"/>
      <c r="W97" s="138"/>
      <c r="X97" s="138"/>
      <c r="Y97" s="138"/>
      <c r="Z97" s="138"/>
      <c r="AA97" s="138"/>
      <c r="AB97" s="138"/>
      <c r="AC97" s="138"/>
      <c r="AD97" s="138"/>
      <c r="AE97" s="138"/>
      <c r="AF97" s="138"/>
      <c r="AG97" s="138"/>
      <c r="AH97" s="138"/>
      <c r="AI97" s="138"/>
      <c r="AJ97" s="138"/>
      <c r="AK97" s="138"/>
      <c r="AL97" s="138"/>
      <c r="AM97" s="138"/>
      <c r="AN97" s="138"/>
      <c r="AO97" s="138"/>
      <c r="AP97" s="138"/>
      <c r="AQ97" s="138"/>
      <c r="AR97" s="138"/>
      <c r="AS97" s="138"/>
      <c r="AT97" s="138"/>
      <c r="AU97" s="138"/>
    </row>
    <row r="98" spans="1:47" ht="14.4" customHeight="1" x14ac:dyDescent="0.25">
      <c r="A98" s="138"/>
      <c r="B98" s="138"/>
      <c r="C98" s="138"/>
      <c r="D98" s="138"/>
      <c r="E98" s="142"/>
      <c r="F98" s="138"/>
      <c r="G98" s="138"/>
      <c r="H98" s="138"/>
      <c r="I98" s="143"/>
      <c r="J98" s="138"/>
      <c r="K98" s="138"/>
      <c r="L98" s="138"/>
      <c r="M98" s="138"/>
      <c r="N98" s="138"/>
      <c r="O98" s="138"/>
      <c r="P98" s="138"/>
      <c r="Q98" s="138"/>
      <c r="R98" s="138"/>
      <c r="S98" s="138"/>
      <c r="T98" s="138"/>
      <c r="U98" s="138"/>
      <c r="V98" s="138"/>
      <c r="W98" s="138"/>
      <c r="X98" s="138"/>
      <c r="Y98" s="138"/>
      <c r="Z98" s="138"/>
      <c r="AA98" s="138"/>
      <c r="AB98" s="138"/>
      <c r="AC98" s="138"/>
      <c r="AD98" s="138"/>
      <c r="AE98" s="138"/>
      <c r="AF98" s="138"/>
      <c r="AG98" s="138"/>
      <c r="AH98" s="138"/>
      <c r="AI98" s="138"/>
      <c r="AJ98" s="138"/>
      <c r="AK98" s="138"/>
      <c r="AL98" s="138"/>
      <c r="AM98" s="138"/>
      <c r="AN98" s="138"/>
      <c r="AO98" s="138"/>
      <c r="AP98" s="138"/>
      <c r="AQ98" s="138"/>
      <c r="AR98" s="138"/>
      <c r="AS98" s="138"/>
      <c r="AT98" s="138"/>
      <c r="AU98" s="138"/>
    </row>
    <row r="99" spans="1:47" ht="14.4" customHeight="1" x14ac:dyDescent="0.25">
      <c r="A99" s="138"/>
      <c r="B99" s="138"/>
      <c r="C99" s="138"/>
      <c r="D99" s="138"/>
      <c r="E99" s="142"/>
      <c r="F99" s="138"/>
      <c r="G99" s="138"/>
      <c r="H99" s="138"/>
      <c r="I99" s="143"/>
      <c r="J99" s="138"/>
      <c r="K99" s="138"/>
      <c r="L99" s="138"/>
      <c r="M99" s="138"/>
      <c r="N99" s="138"/>
      <c r="O99" s="138"/>
      <c r="P99" s="138"/>
      <c r="Q99" s="138"/>
      <c r="R99" s="138"/>
      <c r="S99" s="138"/>
      <c r="T99" s="138"/>
      <c r="U99" s="138"/>
      <c r="V99" s="138"/>
      <c r="W99" s="138"/>
      <c r="X99" s="138"/>
      <c r="Y99" s="138"/>
      <c r="Z99" s="138"/>
      <c r="AA99" s="138"/>
      <c r="AB99" s="138"/>
      <c r="AC99" s="138"/>
      <c r="AD99" s="138"/>
      <c r="AE99" s="138"/>
      <c r="AF99" s="138"/>
      <c r="AG99" s="138"/>
      <c r="AH99" s="138"/>
      <c r="AI99" s="138"/>
      <c r="AJ99" s="138"/>
      <c r="AK99" s="138"/>
      <c r="AL99" s="138"/>
      <c r="AM99" s="138"/>
      <c r="AN99" s="138"/>
      <c r="AO99" s="138"/>
      <c r="AP99" s="138"/>
      <c r="AQ99" s="138"/>
      <c r="AR99" s="138"/>
      <c r="AS99" s="138"/>
      <c r="AT99" s="138"/>
      <c r="AU99" s="138"/>
    </row>
    <row r="100" spans="1:47" ht="14.4" customHeight="1" x14ac:dyDescent="0.25">
      <c r="A100" s="138"/>
      <c r="B100" s="138"/>
      <c r="C100" s="138"/>
      <c r="D100" s="138"/>
      <c r="E100" s="142"/>
      <c r="F100" s="138"/>
      <c r="G100" s="138"/>
      <c r="H100" s="138"/>
      <c r="I100" s="143"/>
      <c r="J100" s="138"/>
      <c r="K100" s="138"/>
      <c r="L100" s="138"/>
      <c r="M100" s="138"/>
      <c r="N100" s="138"/>
      <c r="O100" s="138"/>
      <c r="P100" s="138"/>
      <c r="Q100" s="138"/>
      <c r="R100" s="138"/>
      <c r="S100" s="138"/>
      <c r="T100" s="138"/>
      <c r="U100" s="138"/>
      <c r="V100" s="138"/>
      <c r="W100" s="138"/>
      <c r="X100" s="138"/>
      <c r="Y100" s="138"/>
      <c r="Z100" s="138"/>
      <c r="AA100" s="138"/>
      <c r="AB100" s="138"/>
      <c r="AC100" s="138"/>
      <c r="AD100" s="138"/>
      <c r="AE100" s="138"/>
      <c r="AF100" s="138"/>
      <c r="AG100" s="138"/>
      <c r="AH100" s="138"/>
      <c r="AI100" s="138"/>
      <c r="AJ100" s="138"/>
      <c r="AK100" s="138"/>
      <c r="AL100" s="138"/>
      <c r="AM100" s="138"/>
      <c r="AN100" s="138"/>
      <c r="AO100" s="138"/>
      <c r="AP100" s="138"/>
      <c r="AQ100" s="138"/>
      <c r="AR100" s="138"/>
      <c r="AS100" s="138"/>
      <c r="AT100" s="138"/>
      <c r="AU100" s="138"/>
    </row>
    <row r="101" spans="1:47" ht="14.4" customHeight="1" x14ac:dyDescent="0.25">
      <c r="A101" s="138"/>
      <c r="B101" s="138"/>
      <c r="C101" s="138"/>
      <c r="D101" s="138"/>
      <c r="E101" s="142"/>
      <c r="F101" s="138"/>
      <c r="G101" s="138"/>
      <c r="H101" s="138"/>
      <c r="I101" s="143"/>
      <c r="J101" s="138"/>
      <c r="K101" s="138"/>
      <c r="L101" s="138"/>
      <c r="M101" s="138"/>
      <c r="N101" s="138"/>
      <c r="O101" s="138"/>
      <c r="P101" s="138"/>
      <c r="Q101" s="138"/>
      <c r="R101" s="138"/>
      <c r="S101" s="138"/>
      <c r="T101" s="138"/>
      <c r="U101" s="138"/>
      <c r="V101" s="138"/>
      <c r="W101" s="138"/>
      <c r="X101" s="138"/>
      <c r="Y101" s="138"/>
      <c r="Z101" s="138"/>
      <c r="AA101" s="138"/>
      <c r="AB101" s="138"/>
      <c r="AC101" s="138"/>
      <c r="AD101" s="138"/>
      <c r="AE101" s="138"/>
      <c r="AF101" s="138"/>
      <c r="AG101" s="138"/>
      <c r="AH101" s="138"/>
      <c r="AI101" s="138"/>
      <c r="AJ101" s="138"/>
      <c r="AK101" s="138"/>
      <c r="AL101" s="138"/>
      <c r="AM101" s="138"/>
      <c r="AN101" s="138"/>
      <c r="AO101" s="138"/>
      <c r="AP101" s="138"/>
      <c r="AQ101" s="138"/>
      <c r="AR101" s="138"/>
      <c r="AS101" s="138"/>
      <c r="AT101" s="138"/>
      <c r="AU101" s="138"/>
    </row>
    <row r="102" spans="1:47" ht="14.4" customHeight="1" x14ac:dyDescent="0.25">
      <c r="A102" s="138"/>
      <c r="B102" s="138"/>
      <c r="C102" s="138"/>
      <c r="D102" s="138"/>
      <c r="E102" s="142"/>
      <c r="F102" s="138"/>
      <c r="G102" s="138"/>
      <c r="H102" s="138"/>
      <c r="I102" s="143"/>
      <c r="J102" s="138"/>
      <c r="K102" s="138"/>
      <c r="L102" s="138"/>
      <c r="M102" s="138"/>
      <c r="N102" s="138"/>
      <c r="O102" s="138"/>
      <c r="P102" s="138"/>
      <c r="Q102" s="138"/>
      <c r="R102" s="138"/>
      <c r="S102" s="138"/>
      <c r="T102" s="138"/>
      <c r="U102" s="138"/>
      <c r="V102" s="138"/>
      <c r="W102" s="138"/>
      <c r="X102" s="138"/>
      <c r="Y102" s="138"/>
      <c r="Z102" s="138"/>
      <c r="AA102" s="138"/>
      <c r="AB102" s="138"/>
      <c r="AC102" s="138"/>
      <c r="AD102" s="138"/>
      <c r="AE102" s="138"/>
      <c r="AF102" s="138"/>
      <c r="AG102" s="138"/>
      <c r="AH102" s="138"/>
      <c r="AI102" s="138"/>
      <c r="AJ102" s="138"/>
      <c r="AK102" s="138"/>
      <c r="AL102" s="138"/>
      <c r="AM102" s="138"/>
      <c r="AN102" s="138"/>
      <c r="AO102" s="138"/>
      <c r="AP102" s="138"/>
      <c r="AQ102" s="138"/>
      <c r="AR102" s="138"/>
      <c r="AS102" s="138"/>
      <c r="AT102" s="138"/>
      <c r="AU102" s="138"/>
    </row>
    <row r="103" spans="1:47" ht="14.4" customHeight="1" x14ac:dyDescent="0.25">
      <c r="A103" s="138"/>
      <c r="B103" s="138"/>
      <c r="C103" s="138"/>
      <c r="D103" s="138"/>
      <c r="E103" s="142"/>
      <c r="F103" s="138"/>
      <c r="G103" s="138"/>
      <c r="H103" s="138"/>
      <c r="I103" s="143"/>
      <c r="J103" s="138"/>
      <c r="K103" s="138"/>
      <c r="L103" s="138"/>
      <c r="M103" s="138"/>
      <c r="N103" s="138"/>
      <c r="O103" s="138"/>
      <c r="P103" s="138"/>
      <c r="Q103" s="138"/>
      <c r="R103" s="138"/>
      <c r="S103" s="138"/>
      <c r="T103" s="138"/>
      <c r="U103" s="138"/>
      <c r="V103" s="138"/>
      <c r="W103" s="138"/>
      <c r="X103" s="138"/>
      <c r="Y103" s="138"/>
      <c r="Z103" s="138"/>
      <c r="AA103" s="138"/>
      <c r="AB103" s="138"/>
      <c r="AC103" s="138"/>
      <c r="AD103" s="138"/>
      <c r="AE103" s="138"/>
      <c r="AF103" s="138"/>
      <c r="AG103" s="138"/>
      <c r="AH103" s="138"/>
      <c r="AI103" s="138"/>
      <c r="AJ103" s="138"/>
      <c r="AK103" s="138"/>
      <c r="AL103" s="138"/>
      <c r="AM103" s="138"/>
      <c r="AN103" s="138"/>
      <c r="AO103" s="138"/>
      <c r="AP103" s="138"/>
      <c r="AQ103" s="138"/>
      <c r="AR103" s="138"/>
      <c r="AS103" s="138"/>
      <c r="AT103" s="138"/>
      <c r="AU103" s="138"/>
    </row>
    <row r="104" spans="1:47" ht="14.4" customHeight="1" x14ac:dyDescent="0.25">
      <c r="A104" s="138"/>
      <c r="B104" s="138"/>
      <c r="C104" s="138"/>
      <c r="D104" s="138"/>
      <c r="E104" s="142"/>
      <c r="F104" s="138"/>
      <c r="G104" s="138"/>
      <c r="H104" s="138"/>
      <c r="I104" s="143"/>
      <c r="J104" s="138"/>
      <c r="K104" s="138"/>
      <c r="L104" s="138"/>
      <c r="M104" s="138"/>
      <c r="N104" s="138"/>
      <c r="O104" s="138"/>
      <c r="P104" s="138"/>
      <c r="Q104" s="138"/>
      <c r="R104" s="138"/>
      <c r="S104" s="138"/>
      <c r="T104" s="138"/>
      <c r="U104" s="138"/>
      <c r="V104" s="138"/>
      <c r="W104" s="138"/>
      <c r="X104" s="138"/>
      <c r="Y104" s="138"/>
      <c r="Z104" s="138"/>
      <c r="AA104" s="138"/>
      <c r="AB104" s="138"/>
      <c r="AC104" s="138"/>
      <c r="AD104" s="138"/>
      <c r="AE104" s="138"/>
      <c r="AF104" s="138"/>
      <c r="AG104" s="138"/>
      <c r="AH104" s="138"/>
      <c r="AI104" s="138"/>
      <c r="AJ104" s="138"/>
      <c r="AK104" s="138"/>
      <c r="AL104" s="138"/>
      <c r="AM104" s="138"/>
      <c r="AN104" s="138"/>
      <c r="AO104" s="138"/>
      <c r="AP104" s="138"/>
      <c r="AQ104" s="138"/>
      <c r="AR104" s="138"/>
      <c r="AS104" s="138"/>
      <c r="AT104" s="138"/>
      <c r="AU104" s="138"/>
    </row>
    <row r="105" spans="1:47" ht="14.4" customHeight="1" x14ac:dyDescent="0.25">
      <c r="A105" s="138"/>
      <c r="B105" s="138"/>
      <c r="C105" s="138"/>
      <c r="D105" s="138"/>
      <c r="E105" s="142"/>
      <c r="F105" s="138"/>
      <c r="G105" s="138"/>
      <c r="H105" s="138"/>
      <c r="I105" s="143"/>
      <c r="J105" s="138"/>
      <c r="K105" s="138"/>
      <c r="L105" s="138"/>
      <c r="M105" s="138"/>
      <c r="N105" s="138"/>
      <c r="O105" s="138"/>
      <c r="P105" s="138"/>
      <c r="Q105" s="138"/>
      <c r="R105" s="138"/>
      <c r="S105" s="138"/>
      <c r="T105" s="138"/>
      <c r="U105" s="138"/>
      <c r="V105" s="138"/>
      <c r="W105" s="138"/>
      <c r="X105" s="138"/>
      <c r="Y105" s="138"/>
      <c r="Z105" s="138"/>
      <c r="AA105" s="138"/>
      <c r="AB105" s="138"/>
      <c r="AC105" s="138"/>
      <c r="AD105" s="138"/>
      <c r="AE105" s="138"/>
      <c r="AF105" s="138"/>
      <c r="AG105" s="138"/>
      <c r="AH105" s="138"/>
      <c r="AI105" s="138"/>
      <c r="AJ105" s="138"/>
      <c r="AK105" s="138"/>
      <c r="AL105" s="138"/>
      <c r="AM105" s="138"/>
      <c r="AN105" s="138"/>
      <c r="AO105" s="138"/>
      <c r="AP105" s="138"/>
      <c r="AQ105" s="138"/>
      <c r="AR105" s="138"/>
      <c r="AS105" s="138"/>
      <c r="AT105" s="138"/>
      <c r="AU105" s="138"/>
    </row>
    <row r="106" spans="1:47" ht="14.4" customHeight="1" x14ac:dyDescent="0.25">
      <c r="A106" s="138"/>
      <c r="B106" s="138"/>
      <c r="C106" s="138"/>
      <c r="D106" s="138"/>
      <c r="E106" s="142"/>
      <c r="F106" s="138"/>
      <c r="G106" s="138"/>
      <c r="H106" s="138"/>
      <c r="I106" s="143"/>
      <c r="J106" s="138"/>
      <c r="K106" s="138"/>
      <c r="L106" s="138"/>
      <c r="M106" s="138"/>
      <c r="N106" s="138"/>
      <c r="O106" s="138"/>
      <c r="P106" s="138"/>
      <c r="Q106" s="138"/>
      <c r="R106" s="138"/>
      <c r="S106" s="138"/>
      <c r="T106" s="138"/>
      <c r="U106" s="138"/>
      <c r="V106" s="138"/>
      <c r="W106" s="138"/>
      <c r="X106" s="138"/>
      <c r="Y106" s="138"/>
      <c r="Z106" s="138"/>
      <c r="AA106" s="138"/>
      <c r="AB106" s="138"/>
      <c r="AC106" s="138"/>
      <c r="AD106" s="138"/>
      <c r="AE106" s="138"/>
      <c r="AF106" s="138"/>
      <c r="AG106" s="138"/>
      <c r="AH106" s="138"/>
      <c r="AI106" s="138"/>
      <c r="AJ106" s="138"/>
      <c r="AK106" s="138"/>
      <c r="AL106" s="138"/>
      <c r="AM106" s="138"/>
      <c r="AN106" s="138"/>
      <c r="AO106" s="138"/>
      <c r="AP106" s="138"/>
      <c r="AQ106" s="138"/>
      <c r="AR106" s="138"/>
      <c r="AS106" s="138"/>
      <c r="AT106" s="138"/>
      <c r="AU106" s="138"/>
    </row>
    <row r="107" spans="1:47" ht="14.4" customHeight="1" x14ac:dyDescent="0.25">
      <c r="A107" s="138"/>
      <c r="B107" s="138"/>
      <c r="C107" s="138"/>
      <c r="D107" s="138"/>
      <c r="E107" s="142"/>
      <c r="F107" s="138"/>
      <c r="G107" s="138"/>
      <c r="H107" s="138"/>
      <c r="I107" s="143"/>
      <c r="J107" s="138"/>
      <c r="K107" s="138"/>
      <c r="L107" s="138"/>
      <c r="M107" s="138"/>
      <c r="N107" s="138"/>
      <c r="O107" s="138"/>
      <c r="P107" s="138"/>
      <c r="Q107" s="138"/>
      <c r="R107" s="138"/>
      <c r="S107" s="138"/>
      <c r="T107" s="138"/>
      <c r="U107" s="138"/>
      <c r="V107" s="138"/>
      <c r="W107" s="138"/>
      <c r="X107" s="138"/>
      <c r="Y107" s="138"/>
      <c r="Z107" s="138"/>
      <c r="AA107" s="138"/>
      <c r="AB107" s="138"/>
      <c r="AC107" s="138"/>
      <c r="AD107" s="138"/>
      <c r="AE107" s="138"/>
      <c r="AF107" s="138"/>
      <c r="AG107" s="138"/>
      <c r="AH107" s="138"/>
      <c r="AI107" s="138"/>
      <c r="AJ107" s="138"/>
      <c r="AK107" s="138"/>
      <c r="AL107" s="138"/>
      <c r="AM107" s="138"/>
      <c r="AN107" s="138"/>
      <c r="AO107" s="138"/>
      <c r="AP107" s="138"/>
      <c r="AQ107" s="138"/>
      <c r="AR107" s="138"/>
      <c r="AS107" s="138"/>
      <c r="AT107" s="138"/>
      <c r="AU107" s="138"/>
    </row>
    <row r="108" spans="1:47" ht="14.4" customHeight="1" x14ac:dyDescent="0.25">
      <c r="A108" s="138"/>
      <c r="B108" s="138"/>
      <c r="C108" s="138"/>
      <c r="D108" s="138"/>
      <c r="E108" s="142"/>
      <c r="F108" s="138"/>
      <c r="G108" s="138"/>
      <c r="H108" s="138"/>
      <c r="I108" s="143"/>
      <c r="J108" s="138"/>
      <c r="K108" s="138"/>
      <c r="L108" s="138"/>
      <c r="M108" s="138"/>
      <c r="N108" s="138"/>
      <c r="O108" s="138"/>
      <c r="P108" s="138"/>
      <c r="Q108" s="138"/>
      <c r="R108" s="138"/>
      <c r="S108" s="138"/>
      <c r="T108" s="138"/>
      <c r="U108" s="138"/>
      <c r="V108" s="138"/>
      <c r="W108" s="138"/>
      <c r="X108" s="138"/>
      <c r="Y108" s="138"/>
      <c r="Z108" s="138"/>
      <c r="AA108" s="138"/>
      <c r="AB108" s="138"/>
      <c r="AC108" s="138"/>
      <c r="AD108" s="138"/>
      <c r="AE108" s="138"/>
      <c r="AF108" s="138"/>
      <c r="AG108" s="138"/>
      <c r="AH108" s="138"/>
      <c r="AI108" s="138"/>
      <c r="AJ108" s="138"/>
      <c r="AK108" s="138"/>
      <c r="AL108" s="138"/>
      <c r="AM108" s="138"/>
      <c r="AN108" s="138"/>
      <c r="AO108" s="138"/>
      <c r="AP108" s="138"/>
      <c r="AQ108" s="138"/>
      <c r="AR108" s="138"/>
      <c r="AS108" s="138"/>
      <c r="AT108" s="138"/>
      <c r="AU108" s="138"/>
    </row>
    <row r="109" spans="1:47" ht="14.4" customHeight="1" x14ac:dyDescent="0.25">
      <c r="A109" s="138"/>
      <c r="B109" s="138"/>
      <c r="C109" s="138"/>
      <c r="D109" s="138"/>
      <c r="E109" s="142"/>
      <c r="F109" s="138"/>
      <c r="G109" s="138"/>
      <c r="H109" s="138"/>
      <c r="I109" s="143"/>
      <c r="J109" s="138"/>
      <c r="K109" s="138"/>
      <c r="L109" s="138"/>
      <c r="M109" s="138"/>
      <c r="N109" s="138"/>
      <c r="O109" s="138"/>
      <c r="P109" s="138"/>
      <c r="Q109" s="138"/>
      <c r="R109" s="138"/>
      <c r="S109" s="138"/>
      <c r="T109" s="138"/>
      <c r="U109" s="138"/>
      <c r="V109" s="138"/>
      <c r="W109" s="138"/>
      <c r="X109" s="138"/>
      <c r="Y109" s="138"/>
      <c r="Z109" s="138"/>
      <c r="AA109" s="138"/>
      <c r="AB109" s="138"/>
      <c r="AC109" s="138"/>
      <c r="AD109" s="138"/>
      <c r="AE109" s="138"/>
      <c r="AF109" s="138"/>
      <c r="AG109" s="138"/>
      <c r="AH109" s="138"/>
      <c r="AI109" s="138"/>
      <c r="AJ109" s="138"/>
      <c r="AK109" s="138"/>
      <c r="AL109" s="138"/>
      <c r="AM109" s="138"/>
      <c r="AN109" s="138"/>
      <c r="AO109" s="138"/>
      <c r="AP109" s="138"/>
      <c r="AQ109" s="138"/>
      <c r="AR109" s="138"/>
      <c r="AS109" s="138"/>
      <c r="AT109" s="138"/>
      <c r="AU109" s="138"/>
    </row>
    <row r="110" spans="1:47" ht="14.4" customHeight="1" x14ac:dyDescent="0.25">
      <c r="A110" s="138"/>
      <c r="B110" s="138"/>
      <c r="C110" s="138"/>
      <c r="D110" s="138"/>
      <c r="E110" s="142"/>
      <c r="F110" s="138"/>
      <c r="G110" s="138"/>
      <c r="H110" s="138"/>
      <c r="I110" s="143"/>
      <c r="J110" s="138"/>
      <c r="K110" s="138"/>
      <c r="L110" s="138"/>
      <c r="M110" s="138"/>
      <c r="N110" s="138"/>
      <c r="O110" s="138"/>
      <c r="P110" s="138"/>
      <c r="Q110" s="138"/>
      <c r="R110" s="138"/>
      <c r="S110" s="138"/>
      <c r="T110" s="138"/>
      <c r="U110" s="138"/>
      <c r="V110" s="138"/>
      <c r="W110" s="138"/>
      <c r="X110" s="138"/>
      <c r="Y110" s="138"/>
      <c r="Z110" s="138"/>
      <c r="AA110" s="138"/>
      <c r="AB110" s="138"/>
      <c r="AC110" s="138"/>
      <c r="AD110" s="138"/>
      <c r="AE110" s="138"/>
      <c r="AF110" s="138"/>
      <c r="AG110" s="138"/>
      <c r="AH110" s="138"/>
      <c r="AI110" s="138"/>
      <c r="AJ110" s="138"/>
      <c r="AK110" s="138"/>
      <c r="AL110" s="138"/>
      <c r="AM110" s="138"/>
      <c r="AN110" s="138"/>
      <c r="AO110" s="138"/>
      <c r="AP110" s="138"/>
      <c r="AQ110" s="138"/>
      <c r="AR110" s="138"/>
      <c r="AS110" s="138"/>
      <c r="AT110" s="138"/>
      <c r="AU110" s="138"/>
    </row>
    <row r="111" spans="1:47" ht="14.4" customHeight="1" x14ac:dyDescent="0.25">
      <c r="A111" s="138"/>
      <c r="B111" s="138"/>
      <c r="C111" s="138"/>
      <c r="D111" s="138"/>
      <c r="E111" s="142"/>
      <c r="F111" s="138"/>
      <c r="G111" s="138"/>
      <c r="H111" s="138"/>
      <c r="I111" s="143"/>
      <c r="J111" s="138"/>
      <c r="K111" s="138"/>
      <c r="L111" s="138"/>
      <c r="M111" s="138"/>
      <c r="N111" s="138"/>
      <c r="O111" s="138"/>
      <c r="P111" s="138"/>
      <c r="Q111" s="138"/>
      <c r="R111" s="138"/>
      <c r="S111" s="138"/>
      <c r="T111" s="138"/>
      <c r="U111" s="138"/>
      <c r="V111" s="138"/>
      <c r="W111" s="138"/>
      <c r="X111" s="138"/>
      <c r="Y111" s="138"/>
      <c r="Z111" s="138"/>
      <c r="AA111" s="138"/>
      <c r="AB111" s="138"/>
      <c r="AC111" s="138"/>
      <c r="AD111" s="138"/>
      <c r="AE111" s="138"/>
      <c r="AF111" s="138"/>
      <c r="AG111" s="138"/>
      <c r="AH111" s="138"/>
      <c r="AI111" s="138"/>
      <c r="AJ111" s="138"/>
      <c r="AK111" s="138"/>
      <c r="AL111" s="138"/>
      <c r="AM111" s="138"/>
      <c r="AN111" s="138"/>
      <c r="AO111" s="138"/>
      <c r="AP111" s="138"/>
      <c r="AQ111" s="138"/>
      <c r="AR111" s="138"/>
      <c r="AS111" s="138"/>
      <c r="AT111" s="138"/>
      <c r="AU111" s="138"/>
    </row>
    <row r="112" spans="1:47" ht="14.4" customHeight="1" x14ac:dyDescent="0.25">
      <c r="A112" s="138"/>
      <c r="B112" s="138"/>
      <c r="C112" s="138"/>
      <c r="D112" s="138"/>
      <c r="E112" s="142"/>
      <c r="F112" s="138"/>
      <c r="G112" s="138"/>
      <c r="H112" s="138"/>
      <c r="I112" s="143"/>
      <c r="J112" s="138"/>
      <c r="K112" s="138"/>
      <c r="L112" s="138"/>
      <c r="M112" s="138"/>
      <c r="N112" s="138"/>
      <c r="O112" s="138"/>
      <c r="P112" s="138"/>
      <c r="Q112" s="138"/>
      <c r="R112" s="138"/>
      <c r="S112" s="138"/>
      <c r="T112" s="138"/>
      <c r="U112" s="138"/>
      <c r="V112" s="138"/>
      <c r="W112" s="138"/>
      <c r="X112" s="138"/>
      <c r="Y112" s="138"/>
      <c r="Z112" s="138"/>
      <c r="AA112" s="138"/>
      <c r="AB112" s="138"/>
      <c r="AC112" s="138"/>
      <c r="AD112" s="138"/>
      <c r="AE112" s="138"/>
      <c r="AF112" s="138"/>
      <c r="AG112" s="138"/>
      <c r="AH112" s="138"/>
      <c r="AI112" s="138"/>
      <c r="AJ112" s="138"/>
      <c r="AK112" s="138"/>
      <c r="AL112" s="138"/>
      <c r="AM112" s="138"/>
      <c r="AN112" s="138"/>
      <c r="AO112" s="138"/>
      <c r="AP112" s="138"/>
      <c r="AQ112" s="138"/>
      <c r="AR112" s="138"/>
      <c r="AS112" s="138"/>
      <c r="AT112" s="138"/>
      <c r="AU112" s="138"/>
    </row>
    <row r="113" spans="1:47" ht="14.4" customHeight="1" x14ac:dyDescent="0.25">
      <c r="A113" s="138"/>
      <c r="B113" s="138"/>
      <c r="C113" s="138"/>
      <c r="D113" s="138"/>
      <c r="E113" s="142"/>
      <c r="F113" s="138"/>
      <c r="G113" s="138"/>
      <c r="H113" s="138"/>
      <c r="I113" s="143"/>
      <c r="J113" s="138"/>
      <c r="K113" s="138"/>
      <c r="L113" s="138"/>
      <c r="M113" s="138"/>
      <c r="N113" s="138"/>
      <c r="O113" s="138"/>
      <c r="P113" s="138"/>
      <c r="Q113" s="138"/>
      <c r="R113" s="138"/>
      <c r="S113" s="138"/>
      <c r="T113" s="138"/>
      <c r="U113" s="138"/>
      <c r="V113" s="138"/>
      <c r="W113" s="138"/>
      <c r="X113" s="138"/>
      <c r="Y113" s="138"/>
      <c r="Z113" s="138"/>
      <c r="AA113" s="138"/>
      <c r="AB113" s="138"/>
      <c r="AC113" s="138"/>
      <c r="AD113" s="138"/>
      <c r="AE113" s="138"/>
      <c r="AF113" s="138"/>
      <c r="AG113" s="138"/>
      <c r="AH113" s="138"/>
      <c r="AI113" s="138"/>
      <c r="AJ113" s="138"/>
      <c r="AK113" s="138"/>
      <c r="AL113" s="138"/>
      <c r="AM113" s="138"/>
      <c r="AN113" s="138"/>
      <c r="AO113" s="138"/>
      <c r="AP113" s="138"/>
      <c r="AQ113" s="138"/>
      <c r="AR113" s="138"/>
      <c r="AS113" s="138"/>
      <c r="AT113" s="138"/>
      <c r="AU113" s="138"/>
    </row>
    <row r="114" spans="1:47" ht="14.4" customHeight="1" x14ac:dyDescent="0.25">
      <c r="A114" s="138"/>
      <c r="B114" s="138"/>
      <c r="C114" s="138"/>
      <c r="D114" s="138"/>
      <c r="E114" s="142"/>
      <c r="F114" s="138"/>
      <c r="G114" s="138"/>
      <c r="H114" s="138"/>
      <c r="I114" s="143"/>
      <c r="J114" s="138"/>
      <c r="K114" s="138"/>
      <c r="L114" s="138"/>
      <c r="M114" s="138"/>
      <c r="N114" s="138"/>
      <c r="O114" s="138"/>
      <c r="P114" s="138"/>
      <c r="Q114" s="138"/>
      <c r="R114" s="138"/>
      <c r="S114" s="138"/>
      <c r="T114" s="138"/>
      <c r="U114" s="138"/>
      <c r="V114" s="138"/>
      <c r="W114" s="138"/>
      <c r="X114" s="138"/>
      <c r="Y114" s="138"/>
      <c r="Z114" s="138"/>
      <c r="AA114" s="138"/>
      <c r="AB114" s="138"/>
      <c r="AC114" s="138"/>
      <c r="AD114" s="138"/>
      <c r="AE114" s="138"/>
      <c r="AF114" s="138"/>
      <c r="AG114" s="138"/>
      <c r="AH114" s="138"/>
      <c r="AI114" s="138"/>
      <c r="AJ114" s="138"/>
      <c r="AK114" s="138"/>
      <c r="AL114" s="138"/>
      <c r="AM114" s="138"/>
      <c r="AN114" s="138"/>
      <c r="AO114" s="138"/>
      <c r="AP114" s="138"/>
      <c r="AQ114" s="138"/>
      <c r="AR114" s="138"/>
      <c r="AS114" s="138"/>
      <c r="AT114" s="138"/>
      <c r="AU114" s="138"/>
    </row>
    <row r="115" spans="1:47" ht="14.4" customHeight="1" x14ac:dyDescent="0.25">
      <c r="A115" s="138"/>
      <c r="B115" s="138"/>
      <c r="C115" s="138"/>
      <c r="D115" s="138"/>
      <c r="E115" s="142"/>
      <c r="F115" s="138"/>
      <c r="G115" s="138"/>
      <c r="H115" s="138"/>
      <c r="I115" s="143"/>
      <c r="J115" s="138"/>
      <c r="K115" s="138"/>
      <c r="L115" s="138"/>
      <c r="M115" s="138"/>
      <c r="N115" s="138"/>
      <c r="O115" s="138"/>
      <c r="P115" s="138"/>
      <c r="Q115" s="138"/>
      <c r="R115" s="138"/>
      <c r="S115" s="138"/>
      <c r="T115" s="138"/>
      <c r="U115" s="138"/>
      <c r="V115" s="138"/>
      <c r="W115" s="138"/>
      <c r="X115" s="138"/>
      <c r="Y115" s="138"/>
      <c r="Z115" s="138"/>
      <c r="AA115" s="138"/>
      <c r="AB115" s="138"/>
      <c r="AC115" s="138"/>
      <c r="AD115" s="138"/>
      <c r="AE115" s="138"/>
      <c r="AF115" s="138"/>
      <c r="AG115" s="138"/>
      <c r="AH115" s="138"/>
      <c r="AI115" s="138"/>
      <c r="AJ115" s="138"/>
      <c r="AK115" s="138"/>
      <c r="AL115" s="138"/>
      <c r="AM115" s="138"/>
      <c r="AN115" s="138"/>
      <c r="AO115" s="138"/>
      <c r="AP115" s="138"/>
      <c r="AQ115" s="138"/>
      <c r="AR115" s="138"/>
      <c r="AS115" s="138"/>
      <c r="AT115" s="138"/>
      <c r="AU115" s="138"/>
    </row>
    <row r="116" spans="1:47" ht="14.4" customHeight="1" x14ac:dyDescent="0.25">
      <c r="A116" s="138"/>
      <c r="B116" s="138"/>
      <c r="C116" s="138"/>
      <c r="D116" s="138"/>
      <c r="E116" s="142"/>
      <c r="F116" s="138"/>
      <c r="G116" s="138"/>
      <c r="H116" s="138"/>
      <c r="I116" s="143"/>
      <c r="J116" s="138"/>
      <c r="K116" s="138"/>
      <c r="L116" s="138"/>
      <c r="M116" s="138"/>
      <c r="N116" s="138"/>
      <c r="O116" s="138"/>
      <c r="P116" s="138"/>
      <c r="Q116" s="138"/>
      <c r="R116" s="138"/>
      <c r="S116" s="138"/>
      <c r="T116" s="138"/>
      <c r="U116" s="138"/>
      <c r="V116" s="138"/>
      <c r="W116" s="138"/>
      <c r="X116" s="138"/>
      <c r="Y116" s="138"/>
      <c r="Z116" s="138"/>
      <c r="AA116" s="138"/>
      <c r="AB116" s="138"/>
      <c r="AC116" s="138"/>
      <c r="AD116" s="138"/>
      <c r="AE116" s="138"/>
      <c r="AF116" s="138"/>
      <c r="AG116" s="138"/>
      <c r="AH116" s="138"/>
      <c r="AI116" s="138"/>
      <c r="AJ116" s="138"/>
      <c r="AK116" s="138"/>
      <c r="AL116" s="138"/>
      <c r="AM116" s="138"/>
      <c r="AN116" s="138"/>
      <c r="AO116" s="138"/>
      <c r="AP116" s="138"/>
      <c r="AQ116" s="138"/>
      <c r="AR116" s="138"/>
      <c r="AS116" s="138"/>
      <c r="AT116" s="138"/>
      <c r="AU116" s="138"/>
    </row>
    <row r="117" spans="1:47" ht="14.4" customHeight="1" x14ac:dyDescent="0.25">
      <c r="A117" s="138"/>
      <c r="B117" s="138"/>
      <c r="C117" s="138"/>
      <c r="D117" s="138"/>
      <c r="E117" s="142"/>
      <c r="F117" s="138"/>
      <c r="G117" s="138"/>
      <c r="H117" s="138"/>
      <c r="I117" s="143"/>
      <c r="J117" s="138"/>
      <c r="K117" s="138"/>
      <c r="L117" s="138"/>
      <c r="M117" s="138"/>
      <c r="N117" s="138"/>
      <c r="O117" s="138"/>
      <c r="P117" s="138"/>
      <c r="Q117" s="138"/>
      <c r="R117" s="138"/>
      <c r="S117" s="138"/>
      <c r="T117" s="138"/>
      <c r="U117" s="138"/>
      <c r="V117" s="138"/>
      <c r="W117" s="138"/>
      <c r="X117" s="138"/>
      <c r="Y117" s="138"/>
      <c r="Z117" s="138"/>
      <c r="AA117" s="138"/>
      <c r="AB117" s="138"/>
      <c r="AC117" s="138"/>
      <c r="AD117" s="138"/>
      <c r="AE117" s="138"/>
      <c r="AF117" s="138"/>
      <c r="AG117" s="138"/>
      <c r="AH117" s="138"/>
      <c r="AI117" s="138"/>
      <c r="AJ117" s="138"/>
      <c r="AK117" s="138"/>
      <c r="AL117" s="138"/>
      <c r="AM117" s="138"/>
      <c r="AN117" s="138"/>
      <c r="AO117" s="138"/>
      <c r="AP117" s="138"/>
      <c r="AQ117" s="138"/>
      <c r="AR117" s="138"/>
      <c r="AS117" s="138"/>
      <c r="AT117" s="138"/>
      <c r="AU117" s="138"/>
    </row>
    <row r="118" spans="1:47" ht="14.4" customHeight="1" x14ac:dyDescent="0.25">
      <c r="A118" s="138"/>
      <c r="B118" s="138"/>
      <c r="C118" s="138"/>
      <c r="D118" s="138"/>
      <c r="E118" s="142"/>
      <c r="F118" s="138"/>
      <c r="G118" s="138"/>
      <c r="H118" s="138"/>
      <c r="I118" s="143"/>
      <c r="J118" s="138"/>
      <c r="K118" s="138"/>
      <c r="L118" s="138"/>
      <c r="M118" s="138"/>
      <c r="N118" s="138"/>
      <c r="O118" s="138"/>
      <c r="P118" s="138"/>
      <c r="Q118" s="138"/>
      <c r="R118" s="138"/>
      <c r="S118" s="138"/>
      <c r="T118" s="138"/>
      <c r="U118" s="138"/>
      <c r="V118" s="138"/>
      <c r="W118" s="138"/>
      <c r="X118" s="138"/>
      <c r="Y118" s="138"/>
      <c r="Z118" s="138"/>
      <c r="AA118" s="138"/>
      <c r="AB118" s="138"/>
      <c r="AC118" s="138"/>
      <c r="AD118" s="138"/>
      <c r="AE118" s="138"/>
      <c r="AF118" s="138"/>
      <c r="AG118" s="138"/>
      <c r="AH118" s="138"/>
      <c r="AI118" s="138"/>
      <c r="AJ118" s="138"/>
      <c r="AK118" s="138"/>
      <c r="AL118" s="138"/>
      <c r="AM118" s="138"/>
      <c r="AN118" s="138"/>
      <c r="AO118" s="138"/>
      <c r="AP118" s="138"/>
      <c r="AQ118" s="138"/>
      <c r="AR118" s="138"/>
      <c r="AS118" s="138"/>
      <c r="AT118" s="138"/>
      <c r="AU118" s="138"/>
    </row>
    <row r="119" spans="1:47" ht="14.4" customHeight="1" x14ac:dyDescent="0.25">
      <c r="A119" s="138"/>
      <c r="B119" s="138"/>
      <c r="C119" s="138"/>
      <c r="D119" s="138"/>
      <c r="E119" s="142"/>
      <c r="F119" s="138"/>
      <c r="G119" s="138"/>
      <c r="H119" s="138"/>
      <c r="I119" s="143"/>
      <c r="J119" s="138"/>
      <c r="K119" s="138"/>
      <c r="L119" s="138"/>
      <c r="M119" s="138"/>
      <c r="N119" s="138"/>
      <c r="O119" s="138"/>
      <c r="P119" s="138"/>
      <c r="Q119" s="138"/>
      <c r="R119" s="138"/>
      <c r="S119" s="138"/>
      <c r="T119" s="138"/>
      <c r="U119" s="138"/>
      <c r="V119" s="138"/>
      <c r="W119" s="138"/>
      <c r="X119" s="138"/>
      <c r="Y119" s="138"/>
      <c r="Z119" s="138"/>
      <c r="AA119" s="138"/>
      <c r="AB119" s="138"/>
      <c r="AC119" s="138"/>
      <c r="AD119" s="138"/>
      <c r="AE119" s="138"/>
      <c r="AF119" s="138"/>
      <c r="AG119" s="138"/>
      <c r="AH119" s="138"/>
      <c r="AI119" s="138"/>
      <c r="AJ119" s="138"/>
      <c r="AK119" s="138"/>
      <c r="AL119" s="138"/>
      <c r="AM119" s="138"/>
      <c r="AN119" s="138"/>
      <c r="AO119" s="138"/>
      <c r="AP119" s="138"/>
      <c r="AQ119" s="138"/>
      <c r="AR119" s="138"/>
      <c r="AS119" s="138"/>
      <c r="AT119" s="138"/>
      <c r="AU119" s="138"/>
    </row>
    <row r="120" spans="1:47" ht="14.4" customHeight="1" x14ac:dyDescent="0.25">
      <c r="A120" s="138"/>
      <c r="B120" s="138"/>
      <c r="C120" s="138"/>
      <c r="D120" s="138"/>
      <c r="E120" s="142"/>
      <c r="F120" s="138"/>
      <c r="G120" s="138"/>
      <c r="H120" s="138"/>
      <c r="I120" s="143"/>
      <c r="J120" s="138"/>
      <c r="K120" s="138"/>
      <c r="L120" s="138"/>
      <c r="M120" s="138"/>
      <c r="N120" s="138"/>
      <c r="O120" s="138"/>
      <c r="P120" s="138"/>
      <c r="Q120" s="138"/>
      <c r="R120" s="138"/>
      <c r="S120" s="138"/>
      <c r="T120" s="138"/>
      <c r="U120" s="138"/>
      <c r="V120" s="138"/>
      <c r="W120" s="138"/>
      <c r="X120" s="138"/>
      <c r="Y120" s="138"/>
      <c r="Z120" s="138"/>
      <c r="AA120" s="138"/>
      <c r="AB120" s="138"/>
      <c r="AC120" s="138"/>
      <c r="AD120" s="138"/>
      <c r="AE120" s="138"/>
      <c r="AF120" s="138"/>
      <c r="AG120" s="138"/>
      <c r="AH120" s="138"/>
      <c r="AI120" s="138"/>
      <c r="AJ120" s="138"/>
      <c r="AK120" s="138"/>
      <c r="AL120" s="138"/>
      <c r="AM120" s="138"/>
      <c r="AN120" s="138"/>
      <c r="AO120" s="138"/>
      <c r="AP120" s="138"/>
      <c r="AQ120" s="138"/>
      <c r="AR120" s="138"/>
      <c r="AS120" s="138"/>
      <c r="AT120" s="138"/>
      <c r="AU120" s="138"/>
    </row>
    <row r="121" spans="1:47" ht="14.4" customHeight="1" x14ac:dyDescent="0.25">
      <c r="A121" s="138"/>
      <c r="B121" s="138"/>
      <c r="C121" s="138"/>
      <c r="D121" s="138"/>
      <c r="E121" s="142"/>
      <c r="F121" s="138"/>
      <c r="G121" s="138"/>
      <c r="H121" s="138"/>
      <c r="I121" s="143"/>
      <c r="J121" s="138"/>
      <c r="K121" s="138"/>
      <c r="L121" s="138"/>
      <c r="M121" s="138"/>
      <c r="N121" s="138"/>
      <c r="O121" s="138"/>
      <c r="P121" s="138"/>
      <c r="Q121" s="138"/>
      <c r="R121" s="138"/>
      <c r="S121" s="138"/>
      <c r="T121" s="138"/>
      <c r="U121" s="138"/>
      <c r="V121" s="138"/>
      <c r="W121" s="138"/>
      <c r="X121" s="138"/>
      <c r="Y121" s="138"/>
      <c r="Z121" s="138"/>
      <c r="AA121" s="138"/>
      <c r="AB121" s="138"/>
      <c r="AC121" s="138"/>
      <c r="AD121" s="138"/>
      <c r="AE121" s="138"/>
      <c r="AF121" s="138"/>
      <c r="AG121" s="138"/>
      <c r="AH121" s="138"/>
      <c r="AI121" s="138"/>
      <c r="AJ121" s="138"/>
      <c r="AK121" s="138"/>
      <c r="AL121" s="138"/>
      <c r="AM121" s="138"/>
      <c r="AN121" s="138"/>
      <c r="AO121" s="138"/>
      <c r="AP121" s="138"/>
      <c r="AQ121" s="138"/>
      <c r="AR121" s="138"/>
      <c r="AS121" s="138"/>
      <c r="AT121" s="138"/>
      <c r="AU121" s="138"/>
    </row>
    <row r="122" spans="1:47" ht="14.4" customHeight="1" x14ac:dyDescent="0.25">
      <c r="A122" s="138"/>
      <c r="B122" s="138"/>
      <c r="C122" s="138"/>
      <c r="D122" s="138"/>
      <c r="E122" s="142"/>
      <c r="F122" s="138"/>
      <c r="G122" s="138"/>
      <c r="H122" s="138"/>
      <c r="I122" s="143"/>
      <c r="J122" s="138"/>
      <c r="K122" s="138"/>
      <c r="L122" s="138"/>
      <c r="M122" s="138"/>
      <c r="N122" s="138"/>
      <c r="O122" s="138"/>
      <c r="P122" s="138"/>
      <c r="Q122" s="138"/>
      <c r="R122" s="138"/>
      <c r="S122" s="138"/>
      <c r="T122" s="138"/>
      <c r="U122" s="138"/>
      <c r="V122" s="138"/>
      <c r="W122" s="138"/>
      <c r="X122" s="138"/>
      <c r="Y122" s="138"/>
      <c r="Z122" s="138"/>
      <c r="AA122" s="138"/>
      <c r="AB122" s="138"/>
      <c r="AC122" s="138"/>
      <c r="AD122" s="138"/>
      <c r="AE122" s="138"/>
      <c r="AF122" s="138"/>
      <c r="AG122" s="138"/>
      <c r="AH122" s="138"/>
      <c r="AI122" s="138"/>
      <c r="AJ122" s="138"/>
      <c r="AK122" s="138"/>
      <c r="AL122" s="138"/>
      <c r="AM122" s="138"/>
      <c r="AN122" s="138"/>
      <c r="AO122" s="138"/>
      <c r="AP122" s="138"/>
      <c r="AQ122" s="138"/>
      <c r="AR122" s="138"/>
      <c r="AS122" s="138"/>
      <c r="AT122" s="138"/>
      <c r="AU122" s="138"/>
    </row>
    <row r="123" spans="1:47" ht="14.4" customHeight="1" x14ac:dyDescent="0.25">
      <c r="A123" s="138"/>
      <c r="B123" s="138"/>
      <c r="C123" s="138"/>
      <c r="D123" s="138"/>
      <c r="E123" s="142"/>
      <c r="F123" s="138"/>
      <c r="G123" s="138"/>
      <c r="H123" s="138"/>
      <c r="I123" s="143"/>
      <c r="J123" s="138"/>
      <c r="K123" s="138"/>
      <c r="L123" s="138"/>
      <c r="M123" s="138"/>
      <c r="N123" s="138"/>
      <c r="O123" s="138"/>
      <c r="P123" s="138"/>
      <c r="Q123" s="138"/>
      <c r="R123" s="138"/>
      <c r="S123" s="138"/>
      <c r="T123" s="138"/>
      <c r="U123" s="138"/>
      <c r="V123" s="138"/>
      <c r="W123" s="138"/>
      <c r="X123" s="138"/>
      <c r="Y123" s="138"/>
      <c r="Z123" s="138"/>
      <c r="AA123" s="138"/>
      <c r="AB123" s="138"/>
      <c r="AC123" s="138"/>
      <c r="AD123" s="138"/>
      <c r="AE123" s="138"/>
      <c r="AF123" s="138"/>
      <c r="AG123" s="138"/>
      <c r="AH123" s="138"/>
      <c r="AI123" s="138"/>
      <c r="AJ123" s="138"/>
      <c r="AK123" s="138"/>
      <c r="AL123" s="138"/>
      <c r="AM123" s="138"/>
      <c r="AN123" s="138"/>
      <c r="AO123" s="138"/>
      <c r="AP123" s="138"/>
      <c r="AQ123" s="138"/>
      <c r="AR123" s="138"/>
      <c r="AS123" s="138"/>
      <c r="AT123" s="138"/>
      <c r="AU123" s="138"/>
    </row>
    <row r="124" spans="1:47" ht="14.4" customHeight="1" x14ac:dyDescent="0.25">
      <c r="A124" s="138"/>
      <c r="B124" s="138"/>
      <c r="C124" s="138"/>
      <c r="D124" s="138"/>
      <c r="E124" s="142"/>
      <c r="F124" s="138"/>
      <c r="G124" s="138"/>
      <c r="H124" s="138"/>
      <c r="I124" s="143"/>
      <c r="J124" s="138"/>
      <c r="K124" s="138"/>
      <c r="L124" s="138"/>
      <c r="M124" s="138"/>
      <c r="N124" s="138"/>
      <c r="O124" s="138"/>
      <c r="P124" s="138"/>
      <c r="Q124" s="138"/>
      <c r="R124" s="138"/>
      <c r="S124" s="138"/>
      <c r="T124" s="138"/>
      <c r="U124" s="138"/>
      <c r="V124" s="138"/>
      <c r="W124" s="138"/>
      <c r="X124" s="138"/>
      <c r="Y124" s="138"/>
      <c r="Z124" s="138"/>
      <c r="AA124" s="138"/>
      <c r="AB124" s="138"/>
      <c r="AC124" s="138"/>
      <c r="AD124" s="138"/>
      <c r="AE124" s="138"/>
      <c r="AF124" s="138"/>
      <c r="AG124" s="138"/>
      <c r="AH124" s="138"/>
      <c r="AI124" s="138"/>
      <c r="AJ124" s="138"/>
      <c r="AK124" s="138"/>
      <c r="AL124" s="138"/>
      <c r="AM124" s="138"/>
      <c r="AN124" s="138"/>
      <c r="AO124" s="138"/>
      <c r="AP124" s="138"/>
      <c r="AQ124" s="138"/>
      <c r="AR124" s="138"/>
      <c r="AS124" s="138"/>
      <c r="AT124" s="138"/>
      <c r="AU124" s="138"/>
    </row>
    <row r="125" spans="1:47" ht="14.4" customHeight="1" x14ac:dyDescent="0.25">
      <c r="A125" s="138"/>
      <c r="B125" s="138"/>
      <c r="C125" s="138"/>
      <c r="D125" s="138"/>
      <c r="E125" s="142"/>
      <c r="F125" s="138"/>
      <c r="G125" s="138"/>
      <c r="H125" s="138"/>
      <c r="I125" s="143"/>
      <c r="J125" s="138"/>
      <c r="K125" s="138"/>
      <c r="L125" s="138"/>
      <c r="M125" s="138"/>
      <c r="N125" s="138"/>
      <c r="O125" s="138"/>
      <c r="P125" s="138"/>
      <c r="Q125" s="138"/>
      <c r="R125" s="138"/>
      <c r="S125" s="138"/>
      <c r="T125" s="138"/>
      <c r="U125" s="138"/>
      <c r="V125" s="138"/>
      <c r="W125" s="138"/>
      <c r="X125" s="138"/>
      <c r="Y125" s="138"/>
      <c r="Z125" s="138"/>
      <c r="AA125" s="138"/>
      <c r="AB125" s="138"/>
      <c r="AC125" s="138"/>
      <c r="AD125" s="138"/>
      <c r="AE125" s="138"/>
      <c r="AF125" s="138"/>
      <c r="AG125" s="138"/>
      <c r="AH125" s="138"/>
      <c r="AI125" s="138"/>
      <c r="AJ125" s="138"/>
      <c r="AK125" s="138"/>
      <c r="AL125" s="138"/>
      <c r="AM125" s="138"/>
      <c r="AN125" s="138"/>
      <c r="AO125" s="138"/>
      <c r="AP125" s="138"/>
      <c r="AQ125" s="138"/>
      <c r="AR125" s="138"/>
      <c r="AS125" s="138"/>
      <c r="AT125" s="138"/>
      <c r="AU125" s="138"/>
    </row>
    <row r="126" spans="1:47" ht="14.4" customHeight="1" x14ac:dyDescent="0.25">
      <c r="A126" s="138"/>
      <c r="B126" s="138"/>
      <c r="C126" s="138"/>
      <c r="D126" s="138"/>
      <c r="E126" s="142"/>
      <c r="F126" s="138"/>
      <c r="G126" s="138"/>
      <c r="H126" s="138"/>
      <c r="I126" s="143"/>
      <c r="J126" s="138"/>
      <c r="K126" s="138"/>
      <c r="L126" s="138"/>
      <c r="M126" s="138"/>
      <c r="N126" s="138"/>
      <c r="O126" s="138"/>
      <c r="P126" s="138"/>
      <c r="Q126" s="138"/>
      <c r="R126" s="138"/>
      <c r="S126" s="138"/>
      <c r="T126" s="138"/>
      <c r="U126" s="138"/>
      <c r="V126" s="138"/>
      <c r="W126" s="138"/>
      <c r="X126" s="138"/>
      <c r="Y126" s="138"/>
      <c r="Z126" s="138"/>
      <c r="AA126" s="138"/>
      <c r="AB126" s="138"/>
      <c r="AC126" s="138"/>
      <c r="AD126" s="138"/>
      <c r="AE126" s="138"/>
      <c r="AF126" s="138"/>
      <c r="AG126" s="138"/>
      <c r="AH126" s="138"/>
      <c r="AI126" s="138"/>
      <c r="AJ126" s="138"/>
      <c r="AK126" s="138"/>
      <c r="AL126" s="138"/>
      <c r="AM126" s="138"/>
      <c r="AN126" s="138"/>
      <c r="AO126" s="138"/>
      <c r="AP126" s="138"/>
      <c r="AQ126" s="138"/>
      <c r="AR126" s="138"/>
      <c r="AS126" s="138"/>
      <c r="AT126" s="138"/>
      <c r="AU126" s="138"/>
    </row>
    <row r="127" spans="1:47" ht="14.4" customHeight="1" x14ac:dyDescent="0.25">
      <c r="A127" s="138"/>
      <c r="B127" s="138"/>
      <c r="C127" s="138"/>
      <c r="D127" s="138"/>
      <c r="E127" s="142"/>
      <c r="F127" s="138"/>
      <c r="G127" s="138"/>
      <c r="H127" s="138"/>
      <c r="I127" s="143"/>
      <c r="J127" s="138"/>
      <c r="K127" s="138"/>
      <c r="L127" s="138"/>
      <c r="M127" s="138"/>
      <c r="N127" s="138"/>
      <c r="O127" s="138"/>
      <c r="P127" s="138"/>
      <c r="Q127" s="138"/>
      <c r="R127" s="138"/>
      <c r="S127" s="138"/>
      <c r="T127" s="138"/>
      <c r="U127" s="138"/>
      <c r="V127" s="138"/>
      <c r="W127" s="138"/>
      <c r="X127" s="138"/>
      <c r="Y127" s="138"/>
      <c r="Z127" s="138"/>
      <c r="AA127" s="138"/>
      <c r="AB127" s="138"/>
      <c r="AC127" s="138"/>
      <c r="AD127" s="138"/>
      <c r="AE127" s="138"/>
      <c r="AF127" s="138"/>
      <c r="AG127" s="138"/>
      <c r="AH127" s="138"/>
      <c r="AI127" s="138"/>
      <c r="AJ127" s="138"/>
      <c r="AK127" s="138"/>
      <c r="AL127" s="138"/>
      <c r="AM127" s="138"/>
      <c r="AN127" s="138"/>
      <c r="AO127" s="138"/>
      <c r="AP127" s="138"/>
      <c r="AQ127" s="138"/>
      <c r="AR127" s="138"/>
      <c r="AS127" s="138"/>
      <c r="AT127" s="138"/>
      <c r="AU127" s="138"/>
    </row>
    <row r="128" spans="1:47" ht="14.4" customHeight="1" x14ac:dyDescent="0.25">
      <c r="A128" s="138"/>
      <c r="B128" s="138"/>
      <c r="C128" s="138"/>
      <c r="D128" s="138"/>
      <c r="E128" s="142"/>
      <c r="F128" s="138"/>
      <c r="G128" s="138"/>
      <c r="H128" s="138"/>
      <c r="I128" s="143"/>
      <c r="J128" s="138"/>
      <c r="K128" s="138"/>
      <c r="L128" s="138"/>
      <c r="M128" s="138"/>
      <c r="N128" s="138"/>
      <c r="O128" s="138"/>
      <c r="P128" s="138"/>
      <c r="Q128" s="138"/>
      <c r="R128" s="138"/>
      <c r="S128" s="138"/>
      <c r="T128" s="138"/>
      <c r="U128" s="138"/>
      <c r="V128" s="138"/>
      <c r="W128" s="138"/>
      <c r="X128" s="138"/>
      <c r="Y128" s="138"/>
      <c r="Z128" s="138"/>
      <c r="AA128" s="138"/>
      <c r="AB128" s="138"/>
      <c r="AC128" s="138"/>
      <c r="AD128" s="138"/>
      <c r="AE128" s="138"/>
      <c r="AF128" s="138"/>
      <c r="AG128" s="138"/>
      <c r="AH128" s="138"/>
      <c r="AI128" s="138"/>
      <c r="AJ128" s="138"/>
      <c r="AK128" s="138"/>
      <c r="AL128" s="138"/>
      <c r="AM128" s="138"/>
      <c r="AN128" s="138"/>
      <c r="AO128" s="138"/>
      <c r="AP128" s="138"/>
      <c r="AQ128" s="138"/>
      <c r="AR128" s="138"/>
      <c r="AS128" s="138"/>
      <c r="AT128" s="138"/>
      <c r="AU128" s="138"/>
    </row>
    <row r="129" spans="1:47" ht="14.4" customHeight="1" x14ac:dyDescent="0.25">
      <c r="A129" s="138"/>
      <c r="B129" s="138"/>
      <c r="C129" s="138"/>
      <c r="D129" s="138"/>
      <c r="E129" s="142"/>
      <c r="F129" s="138"/>
      <c r="G129" s="138"/>
      <c r="H129" s="138"/>
      <c r="I129" s="143"/>
      <c r="J129" s="138"/>
      <c r="K129" s="138"/>
      <c r="L129" s="138"/>
      <c r="M129" s="138"/>
      <c r="N129" s="138"/>
      <c r="O129" s="138"/>
      <c r="P129" s="138"/>
      <c r="Q129" s="138"/>
      <c r="R129" s="138"/>
      <c r="S129" s="138"/>
      <c r="T129" s="138"/>
      <c r="U129" s="138"/>
      <c r="V129" s="138"/>
      <c r="W129" s="138"/>
      <c r="X129" s="138"/>
      <c r="Y129" s="138"/>
      <c r="Z129" s="138"/>
      <c r="AA129" s="138"/>
      <c r="AB129" s="138"/>
      <c r="AC129" s="138"/>
      <c r="AD129" s="138"/>
      <c r="AE129" s="138"/>
      <c r="AF129" s="138"/>
      <c r="AG129" s="138"/>
      <c r="AH129" s="138"/>
      <c r="AI129" s="138"/>
      <c r="AJ129" s="138"/>
      <c r="AK129" s="138"/>
      <c r="AL129" s="138"/>
      <c r="AM129" s="138"/>
      <c r="AN129" s="138"/>
      <c r="AO129" s="138"/>
      <c r="AP129" s="138"/>
      <c r="AQ129" s="138"/>
      <c r="AR129" s="138"/>
      <c r="AS129" s="138"/>
      <c r="AT129" s="138"/>
      <c r="AU129" s="138"/>
    </row>
    <row r="130" spans="1:47" ht="14.4" customHeight="1" x14ac:dyDescent="0.25">
      <c r="A130" s="138"/>
      <c r="B130" s="138"/>
      <c r="C130" s="138"/>
      <c r="D130" s="138"/>
      <c r="E130" s="142"/>
      <c r="F130" s="138"/>
      <c r="G130" s="138"/>
      <c r="H130" s="138"/>
      <c r="I130" s="143"/>
      <c r="J130" s="138"/>
      <c r="K130" s="138"/>
      <c r="L130" s="138"/>
      <c r="M130" s="138"/>
      <c r="N130" s="138"/>
      <c r="O130" s="138"/>
      <c r="P130" s="138"/>
      <c r="Q130" s="138"/>
      <c r="R130" s="138"/>
      <c r="S130" s="138"/>
      <c r="T130" s="138"/>
      <c r="U130" s="138"/>
      <c r="V130" s="138"/>
      <c r="W130" s="138"/>
      <c r="X130" s="138"/>
      <c r="Y130" s="138"/>
      <c r="Z130" s="138"/>
      <c r="AA130" s="138"/>
      <c r="AB130" s="138"/>
      <c r="AC130" s="138"/>
      <c r="AD130" s="138"/>
      <c r="AE130" s="138"/>
      <c r="AF130" s="138"/>
      <c r="AG130" s="138"/>
      <c r="AH130" s="138"/>
      <c r="AI130" s="138"/>
      <c r="AJ130" s="138"/>
      <c r="AK130" s="138"/>
      <c r="AL130" s="138"/>
      <c r="AM130" s="138"/>
      <c r="AN130" s="138"/>
      <c r="AO130" s="138"/>
      <c r="AP130" s="138"/>
      <c r="AQ130" s="138"/>
      <c r="AR130" s="138"/>
      <c r="AS130" s="138"/>
      <c r="AT130" s="138"/>
      <c r="AU130" s="138"/>
    </row>
    <row r="131" spans="1:47" ht="14.4" customHeight="1" x14ac:dyDescent="0.25">
      <c r="A131" s="138"/>
      <c r="B131" s="138"/>
      <c r="C131" s="138"/>
      <c r="D131" s="138"/>
      <c r="E131" s="142"/>
      <c r="F131" s="138"/>
      <c r="G131" s="138"/>
      <c r="H131" s="138"/>
      <c r="I131" s="143"/>
      <c r="J131" s="138"/>
      <c r="K131" s="138"/>
      <c r="L131" s="138"/>
      <c r="M131" s="138"/>
      <c r="N131" s="138"/>
      <c r="O131" s="138"/>
      <c r="P131" s="138"/>
      <c r="Q131" s="138"/>
      <c r="R131" s="138"/>
      <c r="S131" s="138"/>
      <c r="T131" s="138"/>
      <c r="U131" s="138"/>
      <c r="V131" s="138"/>
      <c r="W131" s="138"/>
      <c r="X131" s="138"/>
      <c r="Y131" s="138"/>
      <c r="Z131" s="138"/>
      <c r="AA131" s="138"/>
      <c r="AB131" s="138"/>
      <c r="AC131" s="138"/>
      <c r="AD131" s="138"/>
      <c r="AE131" s="138"/>
      <c r="AF131" s="138"/>
      <c r="AG131" s="138"/>
      <c r="AH131" s="138"/>
      <c r="AI131" s="138"/>
      <c r="AJ131" s="138"/>
      <c r="AK131" s="138"/>
      <c r="AL131" s="138"/>
      <c r="AM131" s="138"/>
      <c r="AN131" s="138"/>
      <c r="AO131" s="138"/>
      <c r="AP131" s="138"/>
      <c r="AQ131" s="138"/>
      <c r="AR131" s="138"/>
      <c r="AS131" s="138"/>
      <c r="AT131" s="138"/>
      <c r="AU131" s="138"/>
    </row>
    <row r="132" spans="1:47" ht="14.4" customHeight="1" x14ac:dyDescent="0.25">
      <c r="A132" s="138"/>
      <c r="B132" s="138"/>
      <c r="C132" s="138"/>
      <c r="D132" s="138"/>
      <c r="E132" s="142"/>
      <c r="F132" s="138"/>
      <c r="G132" s="138"/>
      <c r="H132" s="138"/>
      <c r="I132" s="143"/>
      <c r="J132" s="138"/>
      <c r="K132" s="138"/>
      <c r="L132" s="138"/>
      <c r="M132" s="138"/>
      <c r="N132" s="138"/>
      <c r="O132" s="138"/>
      <c r="P132" s="138"/>
      <c r="Q132" s="138"/>
      <c r="R132" s="138"/>
      <c r="S132" s="138"/>
      <c r="T132" s="138"/>
      <c r="U132" s="138"/>
      <c r="V132" s="138"/>
      <c r="W132" s="138"/>
      <c r="X132" s="138"/>
      <c r="Y132" s="138"/>
      <c r="Z132" s="138"/>
      <c r="AA132" s="138"/>
      <c r="AB132" s="138"/>
      <c r="AC132" s="138"/>
      <c r="AD132" s="138"/>
      <c r="AE132" s="138"/>
      <c r="AF132" s="138"/>
      <c r="AG132" s="138"/>
      <c r="AH132" s="138"/>
      <c r="AI132" s="138"/>
      <c r="AJ132" s="138"/>
      <c r="AK132" s="138"/>
      <c r="AL132" s="138"/>
      <c r="AM132" s="138"/>
      <c r="AN132" s="138"/>
      <c r="AO132" s="138"/>
      <c r="AP132" s="138"/>
      <c r="AQ132" s="138"/>
      <c r="AR132" s="138"/>
      <c r="AS132" s="138"/>
      <c r="AT132" s="138"/>
      <c r="AU132" s="138"/>
    </row>
    <row r="133" spans="1:47" ht="14.4" customHeight="1" x14ac:dyDescent="0.25">
      <c r="A133" s="138"/>
      <c r="B133" s="138"/>
      <c r="C133" s="138"/>
      <c r="D133" s="138"/>
      <c r="E133" s="142"/>
      <c r="F133" s="138"/>
      <c r="G133" s="138"/>
      <c r="H133" s="138"/>
      <c r="I133" s="143"/>
      <c r="J133" s="138"/>
      <c r="K133" s="138"/>
      <c r="L133" s="138"/>
      <c r="M133" s="138"/>
      <c r="N133" s="138"/>
      <c r="O133" s="138"/>
      <c r="P133" s="138"/>
      <c r="Q133" s="138"/>
      <c r="R133" s="138"/>
      <c r="S133" s="138"/>
      <c r="T133" s="138"/>
      <c r="U133" s="138"/>
      <c r="V133" s="138"/>
      <c r="W133" s="138"/>
      <c r="X133" s="138"/>
      <c r="Y133" s="138"/>
      <c r="Z133" s="138"/>
      <c r="AA133" s="138"/>
      <c r="AB133" s="138"/>
      <c r="AC133" s="138"/>
      <c r="AD133" s="138"/>
      <c r="AE133" s="138"/>
      <c r="AF133" s="138"/>
      <c r="AG133" s="138"/>
      <c r="AH133" s="138"/>
      <c r="AI133" s="138"/>
      <c r="AJ133" s="138"/>
      <c r="AK133" s="138"/>
      <c r="AL133" s="138"/>
      <c r="AM133" s="138"/>
      <c r="AN133" s="138"/>
      <c r="AO133" s="138"/>
      <c r="AP133" s="138"/>
      <c r="AQ133" s="138"/>
      <c r="AR133" s="138"/>
      <c r="AS133" s="138"/>
      <c r="AT133" s="138"/>
      <c r="AU133" s="138"/>
    </row>
    <row r="134" spans="1:47" ht="14.4" customHeight="1" x14ac:dyDescent="0.25">
      <c r="A134" s="138"/>
      <c r="B134" s="138"/>
      <c r="C134" s="138"/>
      <c r="D134" s="138"/>
      <c r="E134" s="142"/>
      <c r="F134" s="138"/>
      <c r="G134" s="138"/>
      <c r="H134" s="138"/>
      <c r="I134" s="143"/>
      <c r="J134" s="138"/>
      <c r="K134" s="138"/>
      <c r="L134" s="138"/>
      <c r="M134" s="138"/>
      <c r="N134" s="138"/>
      <c r="O134" s="138"/>
      <c r="P134" s="138"/>
      <c r="Q134" s="138"/>
      <c r="R134" s="138"/>
      <c r="S134" s="138"/>
      <c r="T134" s="138"/>
      <c r="U134" s="138"/>
      <c r="V134" s="138"/>
      <c r="W134" s="138"/>
      <c r="X134" s="138"/>
      <c r="Y134" s="138"/>
      <c r="Z134" s="138"/>
      <c r="AA134" s="138"/>
      <c r="AB134" s="138"/>
      <c r="AC134" s="138"/>
      <c r="AD134" s="138"/>
      <c r="AE134" s="138"/>
      <c r="AF134" s="138"/>
      <c r="AG134" s="138"/>
      <c r="AH134" s="138"/>
      <c r="AI134" s="138"/>
      <c r="AJ134" s="138"/>
      <c r="AK134" s="138"/>
      <c r="AL134" s="138"/>
      <c r="AM134" s="138"/>
      <c r="AN134" s="138"/>
      <c r="AO134" s="138"/>
      <c r="AP134" s="138"/>
      <c r="AQ134" s="138"/>
      <c r="AR134" s="138"/>
      <c r="AS134" s="138"/>
      <c r="AT134" s="138"/>
      <c r="AU134" s="138"/>
    </row>
    <row r="135" spans="1:47" ht="14.4" customHeight="1" x14ac:dyDescent="0.25">
      <c r="A135" s="138"/>
      <c r="B135" s="138"/>
      <c r="C135" s="138"/>
      <c r="D135" s="138"/>
      <c r="E135" s="142"/>
      <c r="F135" s="138"/>
      <c r="G135" s="138"/>
      <c r="H135" s="138"/>
      <c r="I135" s="143"/>
      <c r="J135" s="138"/>
      <c r="K135" s="138"/>
      <c r="L135" s="138"/>
      <c r="M135" s="138"/>
      <c r="N135" s="138"/>
      <c r="O135" s="138"/>
      <c r="P135" s="138"/>
      <c r="Q135" s="138"/>
      <c r="R135" s="138"/>
      <c r="S135" s="138"/>
      <c r="T135" s="138"/>
      <c r="U135" s="138"/>
      <c r="V135" s="138"/>
      <c r="W135" s="138"/>
      <c r="X135" s="138"/>
      <c r="Y135" s="138"/>
      <c r="Z135" s="138"/>
      <c r="AA135" s="138"/>
      <c r="AB135" s="138"/>
      <c r="AC135" s="138"/>
      <c r="AD135" s="138"/>
      <c r="AE135" s="138"/>
      <c r="AF135" s="138"/>
      <c r="AG135" s="138"/>
      <c r="AH135" s="138"/>
      <c r="AI135" s="138"/>
      <c r="AJ135" s="138"/>
      <c r="AK135" s="138"/>
      <c r="AL135" s="138"/>
      <c r="AM135" s="138"/>
      <c r="AN135" s="138"/>
      <c r="AO135" s="138"/>
      <c r="AP135" s="138"/>
      <c r="AQ135" s="138"/>
      <c r="AR135" s="138"/>
      <c r="AS135" s="138"/>
      <c r="AT135" s="138"/>
      <c r="AU135" s="138"/>
    </row>
    <row r="136" spans="1:47" ht="14.4" customHeight="1" x14ac:dyDescent="0.25">
      <c r="B136" s="138"/>
      <c r="C136" s="138"/>
      <c r="D136" s="138"/>
      <c r="E136" s="142"/>
      <c r="F136" s="138"/>
      <c r="G136" s="138"/>
      <c r="H136" s="138"/>
      <c r="I136" s="143"/>
      <c r="J136" s="138"/>
      <c r="K136" s="138"/>
      <c r="L136" s="138"/>
      <c r="M136" s="138"/>
      <c r="N136" s="138"/>
      <c r="O136" s="138"/>
      <c r="P136" s="138"/>
      <c r="Q136" s="138"/>
      <c r="R136" s="138"/>
      <c r="S136" s="138"/>
      <c r="T136" s="138"/>
      <c r="U136" s="138"/>
      <c r="V136" s="138"/>
      <c r="W136" s="138"/>
      <c r="X136" s="138"/>
      <c r="Y136" s="138"/>
      <c r="Z136" s="138"/>
      <c r="AA136" s="138"/>
      <c r="AB136" s="138"/>
      <c r="AC136" s="138"/>
      <c r="AD136" s="138"/>
      <c r="AE136" s="138"/>
      <c r="AF136" s="138"/>
      <c r="AG136" s="138"/>
      <c r="AH136" s="138"/>
      <c r="AI136" s="138"/>
      <c r="AJ136" s="138"/>
      <c r="AK136" s="138"/>
      <c r="AL136" s="138"/>
      <c r="AM136" s="138"/>
      <c r="AN136" s="138"/>
      <c r="AO136" s="138"/>
      <c r="AP136" s="138"/>
      <c r="AQ136" s="138"/>
      <c r="AR136" s="138"/>
      <c r="AS136" s="138"/>
      <c r="AT136" s="138"/>
      <c r="AU136" s="138"/>
    </row>
    <row r="137" spans="1:47" ht="14.4" customHeight="1" x14ac:dyDescent="0.25">
      <c r="B137" s="138"/>
      <c r="C137" s="138"/>
      <c r="D137" s="138"/>
      <c r="E137" s="142"/>
      <c r="F137" s="138"/>
      <c r="G137" s="138"/>
      <c r="H137" s="138"/>
      <c r="I137" s="143"/>
      <c r="J137" s="138"/>
      <c r="K137" s="138"/>
      <c r="L137" s="138"/>
      <c r="M137" s="138"/>
      <c r="N137" s="138"/>
      <c r="O137" s="138"/>
      <c r="P137" s="138"/>
      <c r="Q137" s="138"/>
      <c r="R137" s="138"/>
      <c r="S137" s="138"/>
      <c r="T137" s="138"/>
      <c r="U137" s="138"/>
      <c r="V137" s="138"/>
      <c r="W137" s="138"/>
      <c r="X137" s="138"/>
      <c r="Y137" s="138"/>
      <c r="Z137" s="138"/>
      <c r="AA137" s="138"/>
      <c r="AB137" s="138"/>
      <c r="AC137" s="138"/>
      <c r="AD137" s="138"/>
      <c r="AE137" s="138"/>
      <c r="AF137" s="138"/>
      <c r="AG137" s="138"/>
      <c r="AH137" s="138"/>
      <c r="AI137" s="138"/>
      <c r="AJ137" s="138"/>
      <c r="AK137" s="138"/>
      <c r="AL137" s="138"/>
      <c r="AM137" s="138"/>
      <c r="AN137" s="138"/>
      <c r="AO137" s="138"/>
      <c r="AP137" s="138"/>
      <c r="AQ137" s="138"/>
      <c r="AR137" s="138"/>
      <c r="AS137" s="138"/>
      <c r="AT137" s="138"/>
      <c r="AU137" s="138"/>
    </row>
    <row r="138" spans="1:47" ht="14.4" customHeight="1" x14ac:dyDescent="0.25">
      <c r="B138" s="138"/>
      <c r="C138" s="138"/>
      <c r="D138" s="138"/>
      <c r="E138" s="142"/>
      <c r="F138" s="138"/>
      <c r="G138" s="138"/>
      <c r="H138" s="138"/>
      <c r="I138" s="143"/>
      <c r="J138" s="138"/>
      <c r="K138" s="138"/>
      <c r="L138" s="138"/>
      <c r="M138" s="138"/>
      <c r="N138" s="138"/>
      <c r="O138" s="138"/>
      <c r="P138" s="138"/>
      <c r="Q138" s="138"/>
      <c r="R138" s="138"/>
      <c r="S138" s="138"/>
      <c r="T138" s="138"/>
      <c r="U138" s="138"/>
      <c r="V138" s="138"/>
      <c r="W138" s="138"/>
      <c r="X138" s="138"/>
      <c r="Y138" s="138"/>
      <c r="Z138" s="138"/>
      <c r="AA138" s="138"/>
      <c r="AB138" s="138"/>
      <c r="AC138" s="138"/>
      <c r="AD138" s="138"/>
      <c r="AE138" s="138"/>
      <c r="AF138" s="138"/>
      <c r="AG138" s="138"/>
      <c r="AH138" s="138"/>
      <c r="AI138" s="138"/>
      <c r="AJ138" s="138"/>
      <c r="AK138" s="138"/>
      <c r="AL138" s="138"/>
      <c r="AM138" s="138"/>
      <c r="AN138" s="138"/>
      <c r="AO138" s="138"/>
      <c r="AP138" s="138"/>
      <c r="AQ138" s="138"/>
      <c r="AR138" s="138"/>
      <c r="AS138" s="138"/>
      <c r="AT138" s="138"/>
      <c r="AU138" s="138"/>
    </row>
    <row r="139" spans="1:47" ht="14.4" customHeight="1" x14ac:dyDescent="0.25">
      <c r="B139" s="138"/>
      <c r="C139" s="138"/>
      <c r="D139" s="138"/>
      <c r="E139" s="142"/>
      <c r="F139" s="138"/>
      <c r="G139" s="138"/>
      <c r="H139" s="138"/>
      <c r="I139" s="143"/>
      <c r="J139" s="138"/>
      <c r="K139" s="138"/>
      <c r="L139" s="138"/>
      <c r="M139" s="138"/>
      <c r="N139" s="138"/>
      <c r="O139" s="138"/>
      <c r="P139" s="138"/>
      <c r="Q139" s="138"/>
      <c r="R139" s="138"/>
      <c r="S139" s="138"/>
      <c r="T139" s="138"/>
      <c r="U139" s="138"/>
      <c r="V139" s="138"/>
      <c r="W139" s="138"/>
      <c r="X139" s="138"/>
      <c r="Y139" s="138"/>
      <c r="Z139" s="138"/>
      <c r="AA139" s="138"/>
      <c r="AB139" s="138"/>
      <c r="AC139" s="138"/>
      <c r="AD139" s="138"/>
      <c r="AE139" s="138"/>
      <c r="AF139" s="138"/>
      <c r="AG139" s="138"/>
      <c r="AH139" s="138"/>
      <c r="AI139" s="138"/>
      <c r="AJ139" s="138"/>
      <c r="AK139" s="138"/>
      <c r="AL139" s="138"/>
      <c r="AM139" s="138"/>
      <c r="AN139" s="138"/>
      <c r="AO139" s="138"/>
      <c r="AP139" s="138"/>
      <c r="AQ139" s="138"/>
      <c r="AR139" s="138"/>
      <c r="AS139" s="138"/>
      <c r="AT139" s="138"/>
      <c r="AU139" s="138"/>
    </row>
    <row r="140" spans="1:47" ht="14.4" customHeight="1" x14ac:dyDescent="0.25">
      <c r="B140" s="138"/>
      <c r="C140" s="138"/>
      <c r="D140" s="138"/>
      <c r="E140" s="142"/>
      <c r="F140" s="138"/>
      <c r="G140" s="138"/>
      <c r="H140" s="138"/>
      <c r="I140" s="143"/>
      <c r="J140" s="138"/>
      <c r="K140" s="138"/>
      <c r="L140" s="138"/>
      <c r="M140" s="138"/>
      <c r="N140" s="138"/>
      <c r="O140" s="138"/>
      <c r="P140" s="138"/>
      <c r="Q140" s="138"/>
      <c r="R140" s="138"/>
      <c r="S140" s="138"/>
      <c r="T140" s="138"/>
      <c r="U140" s="138"/>
      <c r="V140" s="138"/>
      <c r="W140" s="138"/>
      <c r="X140" s="138"/>
      <c r="Y140" s="138"/>
      <c r="Z140" s="138"/>
      <c r="AA140" s="138"/>
      <c r="AB140" s="138"/>
      <c r="AC140" s="138"/>
      <c r="AD140" s="138"/>
      <c r="AE140" s="138"/>
      <c r="AF140" s="138"/>
      <c r="AG140" s="138"/>
      <c r="AH140" s="138"/>
      <c r="AI140" s="138"/>
      <c r="AJ140" s="138"/>
      <c r="AK140" s="138"/>
      <c r="AL140" s="138"/>
      <c r="AM140" s="138"/>
      <c r="AN140" s="138"/>
      <c r="AO140" s="138"/>
      <c r="AP140" s="138"/>
      <c r="AQ140" s="138"/>
      <c r="AR140" s="138"/>
      <c r="AS140" s="138"/>
      <c r="AT140" s="138"/>
      <c r="AU140" s="138"/>
    </row>
    <row r="141" spans="1:47" ht="14.4" customHeight="1" x14ac:dyDescent="0.25">
      <c r="B141" s="138"/>
      <c r="C141" s="138"/>
      <c r="D141" s="138"/>
      <c r="E141" s="142"/>
      <c r="F141" s="138"/>
      <c r="G141" s="138"/>
      <c r="H141" s="138"/>
      <c r="I141" s="143"/>
      <c r="J141" s="138"/>
      <c r="K141" s="138"/>
      <c r="L141" s="138"/>
      <c r="M141" s="138"/>
      <c r="N141" s="138"/>
      <c r="O141" s="138"/>
      <c r="P141" s="138"/>
      <c r="Q141" s="138"/>
      <c r="R141" s="138"/>
      <c r="S141" s="138"/>
      <c r="T141" s="138"/>
      <c r="U141" s="138"/>
      <c r="V141" s="138"/>
      <c r="W141" s="138"/>
      <c r="X141" s="138"/>
      <c r="Y141" s="138"/>
      <c r="Z141" s="138"/>
      <c r="AA141" s="138"/>
      <c r="AB141" s="138"/>
      <c r="AC141" s="138"/>
      <c r="AD141" s="138"/>
      <c r="AE141" s="138"/>
      <c r="AF141" s="138"/>
      <c r="AG141" s="138"/>
      <c r="AH141" s="138"/>
      <c r="AI141" s="138"/>
      <c r="AJ141" s="138"/>
      <c r="AK141" s="138"/>
      <c r="AL141" s="138"/>
      <c r="AM141" s="138"/>
      <c r="AN141" s="138"/>
      <c r="AO141" s="138"/>
      <c r="AP141" s="138"/>
      <c r="AQ141" s="138"/>
      <c r="AR141" s="138"/>
      <c r="AS141" s="138"/>
      <c r="AT141" s="138"/>
      <c r="AU141" s="138"/>
    </row>
    <row r="142" spans="1:47" ht="14.4" customHeight="1" x14ac:dyDescent="0.25">
      <c r="B142" s="138"/>
      <c r="C142" s="138"/>
      <c r="D142" s="138"/>
      <c r="E142" s="142"/>
      <c r="F142" s="138"/>
      <c r="G142" s="138"/>
      <c r="H142" s="138"/>
      <c r="I142" s="143"/>
      <c r="J142" s="138"/>
      <c r="K142" s="138"/>
      <c r="L142" s="138"/>
      <c r="M142" s="138"/>
      <c r="N142" s="138"/>
      <c r="O142" s="138"/>
      <c r="P142" s="138"/>
      <c r="Q142" s="138"/>
      <c r="R142" s="138"/>
      <c r="S142" s="138"/>
      <c r="T142" s="138"/>
      <c r="U142" s="138"/>
      <c r="V142" s="138"/>
      <c r="W142" s="138"/>
      <c r="X142" s="138"/>
      <c r="Y142" s="138"/>
      <c r="Z142" s="138"/>
      <c r="AA142" s="138"/>
      <c r="AB142" s="138"/>
      <c r="AC142" s="138"/>
      <c r="AD142" s="138"/>
      <c r="AE142" s="138"/>
      <c r="AF142" s="138"/>
      <c r="AG142" s="138"/>
      <c r="AH142" s="138"/>
      <c r="AI142" s="138"/>
      <c r="AJ142" s="138"/>
      <c r="AK142" s="138"/>
      <c r="AL142" s="138"/>
      <c r="AM142" s="138"/>
      <c r="AN142" s="138"/>
      <c r="AO142" s="138"/>
      <c r="AP142" s="138"/>
      <c r="AQ142" s="138"/>
      <c r="AR142" s="138"/>
      <c r="AS142" s="138"/>
      <c r="AT142" s="138"/>
      <c r="AU142" s="138"/>
    </row>
    <row r="143" spans="1:47" ht="14.4" customHeight="1" x14ac:dyDescent="0.25">
      <c r="B143" s="138"/>
      <c r="C143" s="138"/>
      <c r="D143" s="138"/>
      <c r="E143" s="142"/>
      <c r="F143" s="138"/>
      <c r="G143" s="138"/>
      <c r="H143" s="138"/>
      <c r="I143" s="143"/>
      <c r="J143" s="138"/>
      <c r="K143" s="138"/>
      <c r="L143" s="138"/>
      <c r="M143" s="138"/>
      <c r="N143" s="138"/>
      <c r="O143" s="138"/>
      <c r="P143" s="138"/>
      <c r="Q143" s="138"/>
      <c r="R143" s="138"/>
      <c r="S143" s="138"/>
      <c r="T143" s="138"/>
      <c r="U143" s="138"/>
      <c r="V143" s="138"/>
      <c r="W143" s="138"/>
      <c r="X143" s="138"/>
      <c r="Y143" s="138"/>
      <c r="Z143" s="138"/>
      <c r="AA143" s="138"/>
      <c r="AB143" s="138"/>
      <c r="AC143" s="138"/>
      <c r="AD143" s="138"/>
      <c r="AE143" s="138"/>
      <c r="AF143" s="138"/>
      <c r="AG143" s="138"/>
      <c r="AH143" s="138"/>
      <c r="AI143" s="138"/>
      <c r="AJ143" s="138"/>
      <c r="AK143" s="138"/>
      <c r="AL143" s="138"/>
      <c r="AM143" s="138"/>
      <c r="AN143" s="138"/>
      <c r="AO143" s="138"/>
      <c r="AP143" s="138"/>
      <c r="AQ143" s="138"/>
      <c r="AR143" s="138"/>
      <c r="AS143" s="138"/>
      <c r="AT143" s="138"/>
      <c r="AU143" s="138"/>
    </row>
    <row r="144" spans="1:47" ht="14.4" customHeight="1" x14ac:dyDescent="0.25">
      <c r="B144" s="138"/>
      <c r="C144" s="138"/>
      <c r="D144" s="138"/>
      <c r="E144" s="142"/>
      <c r="F144" s="138"/>
      <c r="G144" s="138"/>
      <c r="H144" s="138"/>
      <c r="I144" s="143"/>
      <c r="J144" s="138"/>
      <c r="K144" s="138"/>
      <c r="L144" s="138"/>
      <c r="M144" s="138"/>
      <c r="N144" s="138"/>
      <c r="O144" s="138"/>
      <c r="P144" s="138"/>
      <c r="Q144" s="138"/>
      <c r="R144" s="138"/>
      <c r="S144" s="138"/>
      <c r="T144" s="138"/>
      <c r="U144" s="138"/>
      <c r="V144" s="138"/>
      <c r="W144" s="138"/>
      <c r="X144" s="138"/>
      <c r="Y144" s="138"/>
      <c r="Z144" s="138"/>
      <c r="AA144" s="138"/>
      <c r="AB144" s="138"/>
      <c r="AC144" s="138"/>
      <c r="AD144" s="138"/>
      <c r="AE144" s="138"/>
      <c r="AF144" s="138"/>
      <c r="AG144" s="138"/>
      <c r="AH144" s="138"/>
      <c r="AI144" s="138"/>
      <c r="AJ144" s="138"/>
      <c r="AK144" s="138"/>
      <c r="AL144" s="138"/>
      <c r="AM144" s="138"/>
      <c r="AN144" s="138"/>
      <c r="AO144" s="138"/>
      <c r="AP144" s="138"/>
      <c r="AQ144" s="138"/>
      <c r="AR144" s="138"/>
      <c r="AS144" s="138"/>
      <c r="AT144" s="138"/>
      <c r="AU144" s="138"/>
    </row>
    <row r="145" spans="2:47" ht="14.4" customHeight="1" x14ac:dyDescent="0.25">
      <c r="B145" s="138"/>
      <c r="C145" s="138"/>
      <c r="D145" s="138"/>
      <c r="E145" s="142"/>
      <c r="F145" s="138"/>
      <c r="G145" s="138"/>
      <c r="H145" s="138"/>
      <c r="I145" s="143"/>
      <c r="J145" s="138"/>
      <c r="K145" s="138"/>
      <c r="L145" s="138"/>
      <c r="M145" s="138"/>
      <c r="N145" s="138"/>
      <c r="O145" s="138"/>
      <c r="P145" s="138"/>
      <c r="Q145" s="138"/>
      <c r="R145" s="138"/>
      <c r="S145" s="138"/>
      <c r="T145" s="138"/>
      <c r="U145" s="138"/>
      <c r="V145" s="138"/>
      <c r="W145" s="138"/>
      <c r="X145" s="138"/>
      <c r="Y145" s="138"/>
      <c r="Z145" s="138"/>
      <c r="AA145" s="138"/>
      <c r="AB145" s="138"/>
      <c r="AC145" s="138"/>
      <c r="AD145" s="138"/>
      <c r="AE145" s="138"/>
      <c r="AF145" s="138"/>
      <c r="AG145" s="138"/>
      <c r="AH145" s="138"/>
      <c r="AI145" s="138"/>
      <c r="AJ145" s="138"/>
      <c r="AK145" s="138"/>
      <c r="AL145" s="138"/>
      <c r="AM145" s="138"/>
      <c r="AN145" s="138"/>
      <c r="AO145" s="138"/>
      <c r="AP145" s="138"/>
      <c r="AQ145" s="138"/>
      <c r="AR145" s="138"/>
      <c r="AS145" s="138"/>
      <c r="AT145" s="138"/>
      <c r="AU145" s="138"/>
    </row>
    <row r="146" spans="2:47" ht="14.4" customHeight="1" x14ac:dyDescent="0.25">
      <c r="B146" s="138"/>
      <c r="C146" s="138"/>
      <c r="D146" s="138"/>
      <c r="E146" s="142"/>
      <c r="F146" s="138"/>
      <c r="G146" s="138"/>
      <c r="H146" s="138"/>
      <c r="I146" s="143"/>
      <c r="J146" s="138"/>
      <c r="K146" s="138"/>
      <c r="L146" s="138"/>
      <c r="M146" s="138"/>
      <c r="N146" s="138"/>
      <c r="O146" s="138"/>
      <c r="P146" s="138"/>
      <c r="Q146" s="138"/>
      <c r="R146" s="138"/>
      <c r="S146" s="138"/>
      <c r="T146" s="138"/>
      <c r="U146" s="138"/>
      <c r="V146" s="138"/>
      <c r="W146" s="138"/>
      <c r="X146" s="138"/>
      <c r="Y146" s="138"/>
      <c r="Z146" s="138"/>
      <c r="AA146" s="138"/>
      <c r="AB146" s="138"/>
      <c r="AC146" s="138"/>
      <c r="AD146" s="138"/>
      <c r="AE146" s="138"/>
      <c r="AF146" s="138"/>
      <c r="AG146" s="138"/>
      <c r="AH146" s="138"/>
      <c r="AI146" s="138"/>
      <c r="AJ146" s="138"/>
      <c r="AK146" s="138"/>
      <c r="AL146" s="138"/>
      <c r="AM146" s="138"/>
      <c r="AN146" s="138"/>
      <c r="AO146" s="138"/>
      <c r="AP146" s="138"/>
      <c r="AQ146" s="138"/>
      <c r="AR146" s="138"/>
      <c r="AS146" s="138"/>
      <c r="AT146" s="138"/>
      <c r="AU146" s="138"/>
    </row>
    <row r="147" spans="2:47" ht="14.4" customHeight="1" x14ac:dyDescent="0.25">
      <c r="B147" s="138"/>
      <c r="C147" s="138"/>
      <c r="D147" s="138"/>
      <c r="E147" s="142"/>
      <c r="F147" s="138"/>
      <c r="G147" s="138"/>
      <c r="H147" s="138"/>
      <c r="I147" s="143"/>
      <c r="J147" s="138"/>
      <c r="K147" s="138"/>
      <c r="L147" s="138"/>
      <c r="M147" s="138"/>
      <c r="N147" s="138"/>
      <c r="O147" s="138"/>
      <c r="P147" s="138"/>
      <c r="Q147" s="138"/>
      <c r="R147" s="138"/>
      <c r="S147" s="138"/>
      <c r="T147" s="138"/>
      <c r="U147" s="138"/>
      <c r="V147" s="138"/>
      <c r="W147" s="138"/>
      <c r="X147" s="138"/>
      <c r="Y147" s="138"/>
      <c r="Z147" s="138"/>
      <c r="AA147" s="138"/>
      <c r="AB147" s="138"/>
      <c r="AC147" s="138"/>
      <c r="AD147" s="138"/>
      <c r="AE147" s="138"/>
      <c r="AF147" s="138"/>
      <c r="AG147" s="138"/>
      <c r="AH147" s="138"/>
      <c r="AI147" s="138"/>
      <c r="AJ147" s="138"/>
      <c r="AK147" s="138"/>
      <c r="AL147" s="138"/>
      <c r="AM147" s="138"/>
      <c r="AN147" s="138"/>
      <c r="AO147" s="138"/>
      <c r="AP147" s="138"/>
      <c r="AQ147" s="138"/>
      <c r="AR147" s="138"/>
      <c r="AS147" s="138"/>
      <c r="AT147" s="138"/>
      <c r="AU147" s="138"/>
    </row>
    <row r="148" spans="2:47" ht="14.4" customHeight="1" x14ac:dyDescent="0.25">
      <c r="B148" s="138"/>
      <c r="C148" s="138"/>
      <c r="D148" s="138"/>
      <c r="E148" s="142"/>
      <c r="F148" s="138"/>
      <c r="G148" s="138"/>
      <c r="H148" s="138"/>
      <c r="I148" s="143"/>
      <c r="J148" s="138"/>
      <c r="K148" s="138"/>
      <c r="L148" s="138"/>
      <c r="M148" s="138"/>
      <c r="N148" s="138"/>
      <c r="O148" s="138"/>
      <c r="P148" s="138"/>
      <c r="Q148" s="138"/>
      <c r="R148" s="138"/>
      <c r="S148" s="138"/>
      <c r="T148" s="138"/>
      <c r="U148" s="138"/>
      <c r="V148" s="138"/>
      <c r="W148" s="138"/>
      <c r="X148" s="138"/>
      <c r="Y148" s="138"/>
      <c r="Z148" s="138"/>
      <c r="AA148" s="138"/>
      <c r="AB148" s="138"/>
      <c r="AC148" s="138"/>
      <c r="AD148" s="138"/>
      <c r="AE148" s="138"/>
      <c r="AF148" s="138"/>
      <c r="AG148" s="138"/>
      <c r="AH148" s="138"/>
      <c r="AI148" s="138"/>
      <c r="AJ148" s="138"/>
      <c r="AK148" s="138"/>
      <c r="AL148" s="138"/>
      <c r="AM148" s="138"/>
      <c r="AN148" s="138"/>
      <c r="AO148" s="138"/>
      <c r="AP148" s="138"/>
      <c r="AQ148" s="138"/>
      <c r="AR148" s="138"/>
      <c r="AS148" s="138"/>
      <c r="AT148" s="138"/>
      <c r="AU148" s="138"/>
    </row>
    <row r="149" spans="2:47" ht="14.4" customHeight="1" x14ac:dyDescent="0.25">
      <c r="B149" s="138"/>
      <c r="C149" s="138"/>
      <c r="D149" s="138"/>
      <c r="E149" s="142"/>
      <c r="F149" s="138"/>
      <c r="G149" s="138"/>
      <c r="H149" s="138"/>
      <c r="I149" s="143"/>
      <c r="J149" s="138"/>
      <c r="K149" s="138"/>
      <c r="L149" s="138"/>
      <c r="M149" s="138"/>
      <c r="N149" s="138"/>
      <c r="O149" s="138"/>
      <c r="P149" s="138"/>
      <c r="Q149" s="138"/>
      <c r="R149" s="138"/>
      <c r="S149" s="138"/>
      <c r="T149" s="138"/>
      <c r="U149" s="138"/>
      <c r="V149" s="138"/>
      <c r="W149" s="138"/>
      <c r="X149" s="138"/>
      <c r="Y149" s="138"/>
      <c r="Z149" s="138"/>
      <c r="AA149" s="138"/>
      <c r="AB149" s="138"/>
      <c r="AC149" s="138"/>
      <c r="AD149" s="138"/>
      <c r="AE149" s="138"/>
      <c r="AF149" s="138"/>
      <c r="AG149" s="138"/>
      <c r="AH149" s="138"/>
      <c r="AI149" s="138"/>
      <c r="AJ149" s="138"/>
      <c r="AK149" s="138"/>
      <c r="AL149" s="138"/>
      <c r="AM149" s="138"/>
      <c r="AN149" s="138"/>
      <c r="AO149" s="138"/>
      <c r="AP149" s="138"/>
      <c r="AQ149" s="138"/>
      <c r="AR149" s="138"/>
      <c r="AS149" s="138"/>
      <c r="AT149" s="138"/>
      <c r="AU149" s="138"/>
    </row>
    <row r="150" spans="2:47" ht="14.4" customHeight="1" x14ac:dyDescent="0.25">
      <c r="B150" s="138"/>
      <c r="C150" s="138"/>
      <c r="D150" s="138"/>
      <c r="E150" s="142"/>
      <c r="F150" s="138"/>
      <c r="G150" s="138"/>
      <c r="H150" s="138"/>
      <c r="I150" s="143"/>
      <c r="J150" s="138"/>
      <c r="K150" s="138"/>
      <c r="L150" s="138"/>
      <c r="M150" s="138"/>
      <c r="N150" s="138"/>
      <c r="O150" s="138"/>
      <c r="P150" s="138"/>
      <c r="Q150" s="138"/>
      <c r="R150" s="138"/>
      <c r="S150" s="138"/>
      <c r="T150" s="138"/>
      <c r="U150" s="138"/>
      <c r="V150" s="138"/>
      <c r="W150" s="138"/>
      <c r="X150" s="138"/>
      <c r="Y150" s="138"/>
      <c r="Z150" s="138"/>
      <c r="AA150" s="138"/>
      <c r="AB150" s="138"/>
      <c r="AC150" s="138"/>
      <c r="AD150" s="138"/>
      <c r="AE150" s="138"/>
      <c r="AF150" s="138"/>
      <c r="AG150" s="138"/>
      <c r="AH150" s="138"/>
      <c r="AI150" s="138"/>
      <c r="AJ150" s="138"/>
      <c r="AK150" s="138"/>
      <c r="AL150" s="138"/>
      <c r="AM150" s="138"/>
      <c r="AN150" s="138"/>
      <c r="AO150" s="138"/>
      <c r="AP150" s="138"/>
      <c r="AQ150" s="138"/>
      <c r="AR150" s="138"/>
      <c r="AS150" s="138"/>
      <c r="AT150" s="138"/>
      <c r="AU150" s="138"/>
    </row>
    <row r="151" spans="2:47" ht="14.4" customHeight="1" x14ac:dyDescent="0.25">
      <c r="B151" s="138"/>
      <c r="C151" s="138"/>
      <c r="D151" s="138"/>
      <c r="E151" s="142"/>
      <c r="F151" s="138"/>
      <c r="G151" s="138"/>
      <c r="H151" s="138"/>
      <c r="I151" s="143"/>
      <c r="J151" s="138"/>
      <c r="K151" s="138"/>
      <c r="L151" s="138"/>
      <c r="M151" s="138"/>
      <c r="N151" s="138"/>
      <c r="O151" s="138"/>
      <c r="P151" s="138"/>
      <c r="Q151" s="138"/>
      <c r="R151" s="138"/>
      <c r="S151" s="138"/>
      <c r="T151" s="138"/>
      <c r="U151" s="138"/>
      <c r="V151" s="138"/>
      <c r="W151" s="138"/>
      <c r="X151" s="138"/>
      <c r="Y151" s="138"/>
      <c r="Z151" s="138"/>
      <c r="AA151" s="138"/>
      <c r="AB151" s="138"/>
      <c r="AC151" s="138"/>
      <c r="AD151" s="138"/>
      <c r="AE151" s="138"/>
      <c r="AF151" s="138"/>
      <c r="AG151" s="138"/>
      <c r="AH151" s="138"/>
      <c r="AI151" s="138"/>
      <c r="AJ151" s="138"/>
      <c r="AK151" s="138"/>
      <c r="AL151" s="138"/>
      <c r="AM151" s="138"/>
      <c r="AN151" s="138"/>
      <c r="AO151" s="138"/>
      <c r="AP151" s="138"/>
      <c r="AQ151" s="138"/>
      <c r="AR151" s="138"/>
      <c r="AS151" s="138"/>
      <c r="AT151" s="138"/>
      <c r="AU151" s="138"/>
    </row>
    <row r="152" spans="2:47" ht="14.4" customHeight="1" x14ac:dyDescent="0.25">
      <c r="B152" s="138"/>
      <c r="C152" s="138"/>
      <c r="D152" s="138"/>
      <c r="E152" s="142"/>
      <c r="F152" s="138"/>
      <c r="G152" s="138"/>
      <c r="H152" s="138"/>
      <c r="I152" s="143"/>
      <c r="J152" s="138"/>
      <c r="K152" s="138"/>
      <c r="L152" s="138"/>
      <c r="M152" s="138"/>
      <c r="N152" s="138"/>
      <c r="O152" s="138"/>
      <c r="P152" s="138"/>
      <c r="Q152" s="138"/>
      <c r="R152" s="138"/>
      <c r="S152" s="138"/>
      <c r="T152" s="138"/>
      <c r="U152" s="138"/>
      <c r="V152" s="138"/>
      <c r="W152" s="138"/>
      <c r="X152" s="138"/>
      <c r="Y152" s="138"/>
      <c r="Z152" s="138"/>
      <c r="AA152" s="138"/>
      <c r="AB152" s="138"/>
      <c r="AC152" s="138"/>
      <c r="AD152" s="138"/>
      <c r="AE152" s="138"/>
      <c r="AF152" s="138"/>
      <c r="AG152" s="138"/>
      <c r="AH152" s="138"/>
      <c r="AI152" s="138"/>
      <c r="AJ152" s="138"/>
      <c r="AK152" s="138"/>
      <c r="AL152" s="138"/>
      <c r="AM152" s="138"/>
      <c r="AN152" s="138"/>
      <c r="AO152" s="138"/>
      <c r="AP152" s="138"/>
      <c r="AQ152" s="138"/>
      <c r="AR152" s="138"/>
      <c r="AS152" s="138"/>
      <c r="AT152" s="138"/>
      <c r="AU152" s="138"/>
    </row>
    <row r="153" spans="2:47" ht="14.4" customHeight="1" x14ac:dyDescent="0.25">
      <c r="B153" s="138"/>
      <c r="C153" s="138"/>
      <c r="D153" s="138"/>
      <c r="E153" s="142"/>
      <c r="F153" s="138"/>
      <c r="G153" s="138"/>
      <c r="H153" s="138"/>
      <c r="I153" s="143"/>
      <c r="J153" s="138"/>
      <c r="K153" s="138"/>
      <c r="L153" s="138"/>
      <c r="M153" s="138"/>
      <c r="N153" s="138"/>
      <c r="O153" s="138"/>
      <c r="P153" s="138"/>
      <c r="Q153" s="138"/>
      <c r="R153" s="138"/>
      <c r="S153" s="138"/>
      <c r="T153" s="138"/>
      <c r="U153" s="138"/>
      <c r="V153" s="138"/>
      <c r="W153" s="138"/>
      <c r="X153" s="138"/>
      <c r="Y153" s="138"/>
      <c r="Z153" s="138"/>
      <c r="AA153" s="138"/>
      <c r="AB153" s="138"/>
      <c r="AC153" s="138"/>
      <c r="AD153" s="138"/>
      <c r="AE153" s="138"/>
      <c r="AF153" s="138"/>
      <c r="AG153" s="138"/>
      <c r="AH153" s="138"/>
      <c r="AI153" s="138"/>
      <c r="AJ153" s="138"/>
      <c r="AK153" s="138"/>
      <c r="AL153" s="138"/>
      <c r="AM153" s="138"/>
      <c r="AN153" s="138"/>
      <c r="AO153" s="138"/>
      <c r="AP153" s="138"/>
      <c r="AQ153" s="138"/>
      <c r="AR153" s="138"/>
      <c r="AS153" s="138"/>
      <c r="AT153" s="138"/>
      <c r="AU153" s="138"/>
    </row>
    <row r="154" spans="2:47" ht="14.4" customHeight="1" x14ac:dyDescent="0.25">
      <c r="B154" s="138"/>
      <c r="C154" s="138"/>
      <c r="D154" s="138"/>
      <c r="E154" s="142"/>
      <c r="F154" s="138"/>
      <c r="G154" s="138"/>
      <c r="H154" s="138"/>
      <c r="I154" s="143"/>
      <c r="J154" s="138"/>
      <c r="K154" s="138"/>
      <c r="L154" s="138"/>
      <c r="M154" s="138"/>
      <c r="N154" s="138"/>
      <c r="O154" s="138"/>
      <c r="P154" s="138"/>
      <c r="Q154" s="138"/>
      <c r="R154" s="138"/>
      <c r="S154" s="138"/>
      <c r="T154" s="138"/>
      <c r="U154" s="138"/>
      <c r="V154" s="138"/>
      <c r="W154" s="138"/>
      <c r="X154" s="138"/>
      <c r="Y154" s="138"/>
      <c r="Z154" s="138"/>
      <c r="AA154" s="138"/>
      <c r="AB154" s="138"/>
      <c r="AC154" s="138"/>
      <c r="AD154" s="138"/>
      <c r="AE154" s="138"/>
      <c r="AF154" s="138"/>
      <c r="AG154" s="138"/>
      <c r="AH154" s="138"/>
      <c r="AI154" s="138"/>
      <c r="AJ154" s="138"/>
      <c r="AK154" s="138"/>
      <c r="AL154" s="138"/>
      <c r="AM154" s="138"/>
      <c r="AN154" s="138"/>
      <c r="AO154" s="138"/>
      <c r="AP154" s="138"/>
      <c r="AQ154" s="138"/>
      <c r="AR154" s="138"/>
      <c r="AS154" s="138"/>
      <c r="AT154" s="138"/>
      <c r="AU154" s="138"/>
    </row>
    <row r="155" spans="2:47" ht="14.4" customHeight="1" x14ac:dyDescent="0.25">
      <c r="B155" s="138"/>
      <c r="C155" s="138"/>
      <c r="D155" s="138"/>
      <c r="E155" s="142"/>
      <c r="F155" s="138"/>
      <c r="G155" s="138"/>
      <c r="H155" s="138"/>
      <c r="I155" s="143"/>
      <c r="J155" s="138"/>
      <c r="K155" s="138"/>
      <c r="L155" s="138"/>
      <c r="M155" s="138"/>
      <c r="N155" s="138"/>
      <c r="O155" s="138"/>
      <c r="P155" s="138"/>
      <c r="Q155" s="138"/>
      <c r="R155" s="138"/>
      <c r="S155" s="138"/>
      <c r="T155" s="138"/>
      <c r="U155" s="138"/>
      <c r="V155" s="138"/>
      <c r="W155" s="138"/>
      <c r="X155" s="138"/>
      <c r="Y155" s="138"/>
      <c r="Z155" s="138"/>
      <c r="AA155" s="138"/>
      <c r="AB155" s="138"/>
      <c r="AC155" s="138"/>
      <c r="AD155" s="138"/>
      <c r="AE155" s="138"/>
      <c r="AF155" s="138"/>
      <c r="AG155" s="138"/>
      <c r="AH155" s="138"/>
      <c r="AI155" s="138"/>
      <c r="AJ155" s="138"/>
      <c r="AK155" s="138"/>
      <c r="AL155" s="138"/>
      <c r="AM155" s="138"/>
      <c r="AN155" s="138"/>
      <c r="AO155" s="138"/>
      <c r="AP155" s="138"/>
      <c r="AQ155" s="138"/>
      <c r="AR155" s="138"/>
      <c r="AS155" s="138"/>
      <c r="AT155" s="138"/>
      <c r="AU155" s="138"/>
    </row>
    <row r="156" spans="2:47" ht="14.4" customHeight="1" x14ac:dyDescent="0.25">
      <c r="B156" s="138"/>
      <c r="C156" s="138"/>
      <c r="D156" s="138"/>
      <c r="E156" s="142"/>
      <c r="F156" s="138"/>
      <c r="G156" s="138"/>
      <c r="H156" s="138"/>
      <c r="I156" s="143"/>
      <c r="J156" s="138"/>
      <c r="K156" s="138"/>
      <c r="L156" s="138"/>
      <c r="M156" s="138"/>
      <c r="N156" s="138"/>
      <c r="O156" s="138"/>
      <c r="P156" s="138"/>
      <c r="Q156" s="138"/>
      <c r="R156" s="138"/>
      <c r="S156" s="138"/>
      <c r="T156" s="138"/>
      <c r="U156" s="138"/>
      <c r="V156" s="138"/>
      <c r="W156" s="138"/>
      <c r="X156" s="138"/>
      <c r="Y156" s="138"/>
      <c r="Z156" s="138"/>
      <c r="AA156" s="138"/>
      <c r="AB156" s="138"/>
      <c r="AC156" s="138"/>
      <c r="AD156" s="138"/>
      <c r="AE156" s="138"/>
      <c r="AF156" s="138"/>
      <c r="AG156" s="138"/>
      <c r="AH156" s="138"/>
      <c r="AI156" s="138"/>
      <c r="AJ156" s="138"/>
      <c r="AK156" s="138"/>
      <c r="AL156" s="138"/>
      <c r="AM156" s="138"/>
      <c r="AN156" s="138"/>
      <c r="AO156" s="138"/>
      <c r="AP156" s="138"/>
      <c r="AQ156" s="138"/>
      <c r="AR156" s="138"/>
      <c r="AS156" s="138"/>
      <c r="AT156" s="138"/>
      <c r="AU156" s="138"/>
    </row>
    <row r="157" spans="2:47" ht="14.4" customHeight="1" x14ac:dyDescent="0.25">
      <c r="B157" s="138"/>
      <c r="C157" s="138"/>
      <c r="D157" s="138"/>
      <c r="E157" s="142"/>
      <c r="F157" s="138"/>
      <c r="G157" s="138"/>
      <c r="H157" s="138"/>
      <c r="I157" s="143"/>
      <c r="J157" s="138"/>
      <c r="K157" s="138"/>
      <c r="L157" s="138"/>
      <c r="M157" s="138"/>
      <c r="N157" s="138"/>
      <c r="O157" s="138"/>
      <c r="P157" s="138"/>
      <c r="Q157" s="138"/>
      <c r="R157" s="138"/>
      <c r="S157" s="138"/>
      <c r="T157" s="138"/>
      <c r="U157" s="138"/>
      <c r="V157" s="138"/>
      <c r="W157" s="138"/>
      <c r="X157" s="138"/>
      <c r="Y157" s="138"/>
      <c r="Z157" s="138"/>
      <c r="AA157" s="138"/>
      <c r="AB157" s="138"/>
      <c r="AC157" s="138"/>
      <c r="AD157" s="138"/>
      <c r="AE157" s="138"/>
      <c r="AF157" s="138"/>
      <c r="AG157" s="138"/>
      <c r="AH157" s="138"/>
      <c r="AI157" s="138"/>
      <c r="AJ157" s="138"/>
      <c r="AK157" s="138"/>
      <c r="AL157" s="138"/>
      <c r="AM157" s="138"/>
      <c r="AN157" s="138"/>
      <c r="AO157" s="138"/>
      <c r="AP157" s="138"/>
      <c r="AQ157" s="138"/>
      <c r="AR157" s="138"/>
      <c r="AS157" s="138"/>
      <c r="AT157" s="138"/>
      <c r="AU157" s="138"/>
    </row>
    <row r="158" spans="2:47" ht="14.4" customHeight="1" x14ac:dyDescent="0.25">
      <c r="B158" s="138"/>
      <c r="C158" s="138"/>
      <c r="D158" s="138"/>
      <c r="E158" s="142"/>
      <c r="F158" s="138"/>
      <c r="G158" s="138"/>
      <c r="H158" s="138"/>
      <c r="I158" s="143"/>
      <c r="J158" s="138"/>
      <c r="K158" s="138"/>
      <c r="L158" s="138"/>
      <c r="M158" s="138"/>
      <c r="N158" s="138"/>
      <c r="O158" s="138"/>
      <c r="P158" s="138"/>
      <c r="Q158" s="138"/>
      <c r="R158" s="138"/>
      <c r="S158" s="138"/>
      <c r="T158" s="138"/>
      <c r="U158" s="138"/>
      <c r="V158" s="138"/>
      <c r="W158" s="138"/>
      <c r="X158" s="138"/>
      <c r="Y158" s="138"/>
      <c r="Z158" s="138"/>
      <c r="AA158" s="138"/>
      <c r="AB158" s="138"/>
      <c r="AC158" s="138"/>
      <c r="AD158" s="138"/>
      <c r="AE158" s="138"/>
      <c r="AF158" s="138"/>
      <c r="AG158" s="138"/>
      <c r="AH158" s="138"/>
      <c r="AI158" s="138"/>
      <c r="AJ158" s="138"/>
      <c r="AK158" s="138"/>
      <c r="AL158" s="138"/>
      <c r="AM158" s="138"/>
      <c r="AN158" s="138"/>
      <c r="AO158" s="138"/>
      <c r="AP158" s="138"/>
      <c r="AQ158" s="138"/>
      <c r="AR158" s="138"/>
      <c r="AS158" s="138"/>
      <c r="AT158" s="138"/>
      <c r="AU158" s="138"/>
    </row>
    <row r="159" spans="2:47" ht="14.4" customHeight="1" x14ac:dyDescent="0.25">
      <c r="B159" s="138"/>
      <c r="C159" s="138"/>
      <c r="D159" s="138"/>
      <c r="E159" s="142"/>
      <c r="F159" s="138"/>
      <c r="G159" s="138"/>
      <c r="H159" s="138"/>
      <c r="I159" s="143"/>
      <c r="J159" s="138"/>
      <c r="K159" s="138"/>
      <c r="L159" s="138"/>
      <c r="M159" s="138"/>
      <c r="N159" s="138"/>
      <c r="O159" s="138"/>
      <c r="P159" s="138"/>
      <c r="Q159" s="138"/>
      <c r="R159" s="138"/>
      <c r="S159" s="138"/>
      <c r="T159" s="138"/>
      <c r="U159" s="138"/>
      <c r="V159" s="138"/>
      <c r="W159" s="138"/>
      <c r="X159" s="138"/>
      <c r="Y159" s="138"/>
      <c r="Z159" s="138"/>
      <c r="AA159" s="138"/>
      <c r="AB159" s="138"/>
      <c r="AC159" s="138"/>
      <c r="AD159" s="138"/>
      <c r="AE159" s="138"/>
      <c r="AF159" s="138"/>
      <c r="AG159" s="138"/>
      <c r="AH159" s="138"/>
      <c r="AI159" s="138"/>
      <c r="AJ159" s="138"/>
      <c r="AK159" s="138"/>
      <c r="AL159" s="138"/>
      <c r="AM159" s="138"/>
      <c r="AN159" s="138"/>
      <c r="AO159" s="138"/>
      <c r="AP159" s="138"/>
      <c r="AQ159" s="138"/>
      <c r="AR159" s="138"/>
      <c r="AS159" s="138"/>
      <c r="AT159" s="138"/>
      <c r="AU159" s="138"/>
    </row>
    <row r="160" spans="2:47" ht="14.4" customHeight="1" x14ac:dyDescent="0.25">
      <c r="B160" s="138"/>
      <c r="C160" s="138"/>
      <c r="D160" s="138"/>
      <c r="E160" s="142"/>
      <c r="F160" s="138"/>
      <c r="G160" s="138"/>
      <c r="H160" s="138"/>
      <c r="I160" s="143"/>
      <c r="J160" s="138"/>
      <c r="K160" s="138"/>
      <c r="L160" s="138"/>
      <c r="M160" s="138"/>
      <c r="N160" s="138"/>
      <c r="O160" s="138"/>
      <c r="P160" s="138"/>
      <c r="Q160" s="138"/>
      <c r="R160" s="138"/>
      <c r="S160" s="138"/>
      <c r="T160" s="138"/>
      <c r="U160" s="138"/>
      <c r="V160" s="138"/>
      <c r="W160" s="138"/>
      <c r="X160" s="138"/>
      <c r="Y160" s="138"/>
      <c r="Z160" s="138"/>
      <c r="AA160" s="138"/>
      <c r="AB160" s="138"/>
      <c r="AC160" s="138"/>
      <c r="AD160" s="138"/>
      <c r="AE160" s="138"/>
      <c r="AF160" s="138"/>
      <c r="AG160" s="138"/>
      <c r="AH160" s="138"/>
      <c r="AI160" s="138"/>
      <c r="AJ160" s="138"/>
      <c r="AK160" s="138"/>
      <c r="AL160" s="138"/>
      <c r="AM160" s="138"/>
      <c r="AN160" s="138"/>
      <c r="AO160" s="138"/>
      <c r="AP160" s="138"/>
      <c r="AQ160" s="138"/>
      <c r="AR160" s="138"/>
      <c r="AS160" s="138"/>
      <c r="AT160" s="138"/>
      <c r="AU160" s="138"/>
    </row>
    <row r="161" spans="2:47" ht="14.4" customHeight="1" x14ac:dyDescent="0.25">
      <c r="B161" s="138"/>
      <c r="C161" s="138"/>
      <c r="D161" s="138"/>
      <c r="E161" s="142"/>
      <c r="F161" s="138"/>
      <c r="G161" s="138"/>
      <c r="H161" s="138"/>
      <c r="I161" s="143"/>
      <c r="J161" s="138"/>
      <c r="K161" s="138"/>
      <c r="L161" s="138"/>
      <c r="M161" s="138"/>
      <c r="N161" s="138"/>
      <c r="O161" s="138"/>
      <c r="P161" s="138"/>
      <c r="Q161" s="138"/>
      <c r="R161" s="138"/>
      <c r="S161" s="138"/>
      <c r="T161" s="138"/>
      <c r="U161" s="138"/>
      <c r="V161" s="138"/>
      <c r="W161" s="138"/>
      <c r="X161" s="138"/>
      <c r="Y161" s="138"/>
      <c r="Z161" s="138"/>
      <c r="AA161" s="138"/>
      <c r="AB161" s="138"/>
      <c r="AC161" s="138"/>
      <c r="AD161" s="138"/>
      <c r="AE161" s="138"/>
      <c r="AF161" s="138"/>
      <c r="AG161" s="138"/>
      <c r="AH161" s="138"/>
      <c r="AI161" s="138"/>
      <c r="AJ161" s="138"/>
      <c r="AK161" s="138"/>
      <c r="AL161" s="138"/>
      <c r="AM161" s="138"/>
      <c r="AN161" s="138"/>
      <c r="AO161" s="138"/>
      <c r="AP161" s="138"/>
      <c r="AQ161" s="138"/>
      <c r="AR161" s="138"/>
      <c r="AS161" s="138"/>
      <c r="AT161" s="138"/>
      <c r="AU161" s="138"/>
    </row>
    <row r="162" spans="2:47" ht="14.4" customHeight="1" x14ac:dyDescent="0.25">
      <c r="B162" s="138"/>
      <c r="C162" s="138"/>
      <c r="D162" s="138"/>
      <c r="E162" s="142"/>
      <c r="F162" s="138"/>
      <c r="G162" s="138"/>
      <c r="H162" s="138"/>
      <c r="I162" s="143"/>
      <c r="J162" s="138"/>
      <c r="K162" s="138"/>
    </row>
    <row r="163" spans="2:47" ht="14.4" customHeight="1" x14ac:dyDescent="0.25">
      <c r="B163" s="138"/>
      <c r="C163" s="138"/>
      <c r="D163" s="138"/>
      <c r="E163" s="142"/>
      <c r="F163" s="138"/>
      <c r="G163" s="138"/>
      <c r="H163" s="138"/>
      <c r="I163" s="143"/>
      <c r="J163" s="138"/>
      <c r="K163" s="138"/>
    </row>
    <row r="164" spans="2:47" ht="14.4" customHeight="1" x14ac:dyDescent="0.25">
      <c r="B164" s="138"/>
      <c r="C164" s="138"/>
      <c r="D164" s="138"/>
      <c r="E164" s="142"/>
      <c r="F164" s="138"/>
      <c r="G164" s="138"/>
      <c r="H164" s="138"/>
      <c r="I164" s="143"/>
      <c r="J164" s="138"/>
      <c r="K164" s="138"/>
    </row>
    <row r="165" spans="2:47" ht="14.4" customHeight="1" x14ac:dyDescent="0.25">
      <c r="B165" s="138"/>
      <c r="C165" s="138"/>
      <c r="D165" s="138"/>
      <c r="E165" s="142"/>
      <c r="F165" s="138"/>
      <c r="G165" s="138"/>
      <c r="H165" s="138"/>
      <c r="I165" s="143"/>
      <c r="J165" s="138"/>
      <c r="K165" s="138"/>
    </row>
    <row r="166" spans="2:47" ht="14.4" customHeight="1" x14ac:dyDescent="0.25">
      <c r="B166" s="138"/>
      <c r="C166" s="138"/>
      <c r="D166" s="138"/>
      <c r="E166" s="142"/>
      <c r="F166" s="138"/>
      <c r="G166" s="138"/>
      <c r="H166" s="138"/>
      <c r="I166" s="143"/>
      <c r="J166" s="138"/>
      <c r="K166" s="138"/>
    </row>
    <row r="167" spans="2:47" ht="14.4" customHeight="1" x14ac:dyDescent="0.25">
      <c r="B167" s="138"/>
      <c r="C167" s="138"/>
      <c r="D167" s="138"/>
      <c r="E167" s="142"/>
      <c r="F167" s="138"/>
      <c r="G167" s="138"/>
      <c r="H167" s="138"/>
      <c r="I167" s="143"/>
      <c r="J167" s="138"/>
      <c r="K167" s="138"/>
    </row>
    <row r="168" spans="2:47" ht="14.4" customHeight="1" x14ac:dyDescent="0.25">
      <c r="B168" s="138"/>
      <c r="C168" s="138"/>
      <c r="D168" s="138"/>
      <c r="E168" s="142"/>
      <c r="F168" s="138"/>
      <c r="G168" s="138"/>
      <c r="H168" s="138"/>
      <c r="I168" s="143"/>
      <c r="J168" s="138"/>
      <c r="K168" s="138"/>
    </row>
    <row r="169" spans="2:47" ht="14.4" customHeight="1" x14ac:dyDescent="0.25">
      <c r="B169" s="138"/>
      <c r="C169" s="138"/>
      <c r="D169" s="138"/>
      <c r="E169" s="142"/>
      <c r="F169" s="138"/>
      <c r="G169" s="138"/>
      <c r="H169" s="138"/>
      <c r="I169" s="143"/>
      <c r="J169" s="138"/>
      <c r="K169" s="138"/>
    </row>
    <row r="170" spans="2:47" ht="14.4" customHeight="1" x14ac:dyDescent="0.25">
      <c r="B170" s="138"/>
      <c r="C170" s="138"/>
      <c r="D170" s="138"/>
      <c r="E170" s="142"/>
      <c r="F170" s="138"/>
      <c r="G170" s="138"/>
      <c r="H170" s="138"/>
      <c r="I170" s="143"/>
      <c r="J170" s="138"/>
      <c r="K170" s="138"/>
    </row>
    <row r="171" spans="2:47" ht="14.4" customHeight="1" x14ac:dyDescent="0.25">
      <c r="B171" s="138"/>
      <c r="C171" s="138"/>
      <c r="D171" s="138"/>
      <c r="E171" s="142"/>
      <c r="F171" s="138"/>
      <c r="G171" s="138"/>
      <c r="H171" s="138"/>
      <c r="I171" s="143"/>
      <c r="J171" s="138"/>
      <c r="K171" s="138"/>
    </row>
    <row r="172" spans="2:47" ht="14.4" customHeight="1" x14ac:dyDescent="0.25">
      <c r="B172" s="138"/>
      <c r="C172" s="138"/>
      <c r="D172" s="138"/>
      <c r="E172" s="142"/>
      <c r="F172" s="138"/>
      <c r="G172" s="138"/>
      <c r="H172" s="138"/>
      <c r="I172" s="143"/>
      <c r="J172" s="138"/>
      <c r="K172" s="138"/>
    </row>
    <row r="173" spans="2:47" ht="14.4" customHeight="1" x14ac:dyDescent="0.25">
      <c r="B173" s="138"/>
      <c r="C173" s="138"/>
      <c r="D173" s="138"/>
      <c r="E173" s="142"/>
      <c r="F173" s="138"/>
      <c r="G173" s="138"/>
      <c r="H173" s="138"/>
      <c r="I173" s="143"/>
      <c r="J173" s="138"/>
      <c r="K173" s="138"/>
    </row>
    <row r="174" spans="2:47" ht="14.4" customHeight="1" x14ac:dyDescent="0.25">
      <c r="B174" s="138"/>
      <c r="C174" s="138"/>
      <c r="D174" s="138"/>
      <c r="E174" s="142"/>
      <c r="F174" s="138"/>
      <c r="G174" s="138"/>
      <c r="H174" s="138"/>
      <c r="I174" s="143"/>
      <c r="J174" s="138"/>
      <c r="K174" s="138"/>
    </row>
    <row r="175" spans="2:47" ht="14.4" customHeight="1" x14ac:dyDescent="0.25">
      <c r="B175" s="138"/>
      <c r="C175" s="138"/>
      <c r="D175" s="138"/>
      <c r="E175" s="142"/>
      <c r="F175" s="138"/>
      <c r="G175" s="138"/>
      <c r="H175" s="138"/>
      <c r="I175" s="143"/>
      <c r="J175" s="138"/>
      <c r="K175" s="138"/>
    </row>
    <row r="176" spans="2:47" ht="14.4" customHeight="1" x14ac:dyDescent="0.25">
      <c r="B176" s="138"/>
      <c r="C176" s="138"/>
      <c r="D176" s="138"/>
      <c r="E176" s="142"/>
      <c r="F176" s="138"/>
      <c r="G176" s="138"/>
      <c r="H176" s="138"/>
      <c r="I176" s="143"/>
      <c r="J176" s="138"/>
      <c r="K176" s="138"/>
    </row>
    <row r="177" spans="2:11" ht="14.4" customHeight="1" x14ac:dyDescent="0.25">
      <c r="B177" s="138"/>
      <c r="C177" s="138"/>
      <c r="D177" s="138"/>
      <c r="E177" s="142"/>
      <c r="F177" s="138"/>
      <c r="G177" s="138"/>
      <c r="H177" s="138"/>
      <c r="I177" s="143"/>
      <c r="J177" s="138"/>
      <c r="K177" s="138"/>
    </row>
    <row r="178" spans="2:11" ht="14.4" customHeight="1" x14ac:dyDescent="0.25">
      <c r="B178" s="138"/>
      <c r="C178" s="138"/>
      <c r="D178" s="138"/>
      <c r="E178" s="142"/>
      <c r="F178" s="138"/>
      <c r="G178" s="138"/>
      <c r="H178" s="138"/>
      <c r="I178" s="143"/>
      <c r="J178" s="138"/>
      <c r="K178" s="138"/>
    </row>
    <row r="179" spans="2:11" ht="14.4" customHeight="1" x14ac:dyDescent="0.25">
      <c r="B179" s="138"/>
      <c r="C179" s="138"/>
      <c r="D179" s="138"/>
      <c r="E179" s="142"/>
      <c r="F179" s="138"/>
      <c r="G179" s="138"/>
      <c r="H179" s="138"/>
      <c r="I179" s="143"/>
      <c r="J179" s="138"/>
      <c r="K179" s="138"/>
    </row>
    <row r="180" spans="2:11" ht="14.4" customHeight="1" x14ac:dyDescent="0.25">
      <c r="B180" s="138"/>
      <c r="C180" s="138"/>
      <c r="D180" s="138"/>
      <c r="E180" s="142"/>
      <c r="F180" s="138"/>
      <c r="G180" s="138"/>
      <c r="H180" s="138"/>
      <c r="I180" s="143"/>
      <c r="J180" s="138"/>
      <c r="K180" s="138"/>
    </row>
    <row r="181" spans="2:11" ht="14.4" customHeight="1" x14ac:dyDescent="0.25">
      <c r="B181" s="138"/>
      <c r="C181" s="138"/>
      <c r="D181" s="138"/>
      <c r="E181" s="142"/>
      <c r="F181" s="138"/>
      <c r="G181" s="138"/>
      <c r="H181" s="138"/>
      <c r="I181" s="143"/>
      <c r="J181" s="138"/>
      <c r="K181" s="138"/>
    </row>
    <row r="182" spans="2:11" ht="14.4" customHeight="1" x14ac:dyDescent="0.25">
      <c r="B182" s="138"/>
      <c r="C182" s="138"/>
      <c r="D182" s="138"/>
      <c r="E182" s="142"/>
      <c r="F182" s="138"/>
      <c r="G182" s="138"/>
      <c r="H182" s="138"/>
      <c r="I182" s="143"/>
      <c r="J182" s="138"/>
      <c r="K182" s="138"/>
    </row>
    <row r="183" spans="2:11" ht="14.4" customHeight="1" x14ac:dyDescent="0.25">
      <c r="B183" s="138"/>
      <c r="C183" s="138"/>
      <c r="D183" s="138"/>
      <c r="E183" s="142"/>
      <c r="F183" s="138"/>
      <c r="G183" s="138"/>
      <c r="H183" s="138"/>
      <c r="I183" s="143"/>
      <c r="J183" s="138"/>
      <c r="K183" s="138"/>
    </row>
    <row r="184" spans="2:11" ht="14.4" customHeight="1" x14ac:dyDescent="0.25">
      <c r="B184" s="138"/>
      <c r="C184" s="138"/>
      <c r="D184" s="138"/>
      <c r="E184" s="142"/>
      <c r="F184" s="138"/>
      <c r="G184" s="138"/>
      <c r="H184" s="138"/>
      <c r="I184" s="143"/>
      <c r="J184" s="138"/>
      <c r="K184" s="138"/>
    </row>
    <row r="185" spans="2:11" ht="14.4" customHeight="1" x14ac:dyDescent="0.25">
      <c r="B185" s="138"/>
      <c r="C185" s="138"/>
      <c r="D185" s="138"/>
      <c r="E185" s="142"/>
      <c r="F185" s="138"/>
      <c r="G185" s="138"/>
      <c r="H185" s="138"/>
      <c r="I185" s="143"/>
      <c r="J185" s="138"/>
      <c r="K185" s="138"/>
    </row>
    <row r="186" spans="2:11" ht="14.4" customHeight="1" x14ac:dyDescent="0.25">
      <c r="B186" s="138"/>
      <c r="C186" s="138"/>
      <c r="D186" s="138"/>
      <c r="E186" s="142"/>
      <c r="F186" s="138"/>
      <c r="G186" s="138"/>
      <c r="H186" s="138"/>
      <c r="I186" s="143"/>
      <c r="J186" s="138"/>
      <c r="K186" s="138"/>
    </row>
    <row r="187" spans="2:11" ht="14.4" customHeight="1" x14ac:dyDescent="0.25">
      <c r="B187" s="138"/>
      <c r="C187" s="138"/>
      <c r="D187" s="138"/>
      <c r="E187" s="142"/>
      <c r="F187" s="138"/>
      <c r="G187" s="138"/>
      <c r="H187" s="138"/>
      <c r="I187" s="143"/>
      <c r="J187" s="138"/>
      <c r="K187" s="138"/>
    </row>
    <row r="188" spans="2:11" ht="14.4" customHeight="1" x14ac:dyDescent="0.25">
      <c r="B188" s="138"/>
      <c r="C188" s="138"/>
      <c r="D188" s="138"/>
      <c r="E188" s="142"/>
      <c r="F188" s="138"/>
      <c r="G188" s="138"/>
      <c r="H188" s="138"/>
      <c r="I188" s="143"/>
      <c r="J188" s="138"/>
      <c r="K188" s="138"/>
    </row>
    <row r="189" spans="2:11" ht="14.4" customHeight="1" x14ac:dyDescent="0.25">
      <c r="B189" s="138"/>
      <c r="C189" s="138"/>
      <c r="D189" s="138"/>
      <c r="E189" s="142"/>
      <c r="F189" s="138"/>
      <c r="G189" s="138"/>
      <c r="H189" s="138"/>
      <c r="I189" s="143"/>
      <c r="J189" s="138"/>
      <c r="K189" s="138"/>
    </row>
    <row r="190" spans="2:11" ht="14.4" customHeight="1" x14ac:dyDescent="0.25">
      <c r="B190" s="138"/>
      <c r="C190" s="138"/>
      <c r="D190" s="138"/>
      <c r="E190" s="142"/>
      <c r="F190" s="138"/>
      <c r="G190" s="138"/>
      <c r="H190" s="138"/>
      <c r="I190" s="143"/>
      <c r="J190" s="138"/>
      <c r="K190" s="138"/>
    </row>
    <row r="191" spans="2:11" ht="14.4" customHeight="1" x14ac:dyDescent="0.25">
      <c r="B191" s="138"/>
      <c r="C191" s="138"/>
      <c r="D191" s="138"/>
      <c r="E191" s="142"/>
      <c r="F191" s="138"/>
      <c r="G191" s="138"/>
      <c r="H191" s="138"/>
      <c r="I191" s="143"/>
      <c r="J191" s="138"/>
      <c r="K191" s="138"/>
    </row>
    <row r="192" spans="2:11" ht="14.4" customHeight="1" x14ac:dyDescent="0.25">
      <c r="B192" s="138"/>
      <c r="C192" s="138"/>
      <c r="D192" s="138"/>
      <c r="E192" s="142"/>
      <c r="F192" s="138"/>
      <c r="G192" s="138"/>
      <c r="H192" s="138"/>
      <c r="I192" s="143"/>
      <c r="J192" s="138"/>
      <c r="K192" s="138"/>
    </row>
    <row r="193" spans="2:11" ht="14.4" customHeight="1" x14ac:dyDescent="0.25">
      <c r="B193" s="138"/>
      <c r="C193" s="138"/>
      <c r="D193" s="138"/>
      <c r="E193" s="142"/>
      <c r="F193" s="138"/>
      <c r="G193" s="138"/>
      <c r="H193" s="138"/>
      <c r="I193" s="143"/>
      <c r="J193" s="138"/>
      <c r="K193" s="138"/>
    </row>
    <row r="194" spans="2:11" ht="14.4" customHeight="1" x14ac:dyDescent="0.25">
      <c r="B194" s="138"/>
      <c r="C194" s="138"/>
      <c r="D194" s="138"/>
      <c r="E194" s="142"/>
      <c r="F194" s="138"/>
      <c r="G194" s="138"/>
      <c r="H194" s="138"/>
      <c r="I194" s="143"/>
      <c r="J194" s="138"/>
      <c r="K194" s="138"/>
    </row>
    <row r="195" spans="2:11" ht="14.4" customHeight="1" x14ac:dyDescent="0.25">
      <c r="B195" s="138"/>
      <c r="C195" s="138"/>
      <c r="D195" s="138"/>
      <c r="E195" s="142"/>
      <c r="F195" s="138"/>
      <c r="G195" s="138"/>
      <c r="H195" s="138"/>
      <c r="I195" s="143"/>
      <c r="J195" s="138"/>
      <c r="K195" s="138"/>
    </row>
    <row r="196" spans="2:11" ht="14.4" customHeight="1" x14ac:dyDescent="0.25">
      <c r="B196" s="138"/>
      <c r="C196" s="138"/>
      <c r="D196" s="138"/>
      <c r="E196" s="142"/>
      <c r="F196" s="138"/>
      <c r="G196" s="138"/>
      <c r="H196" s="138"/>
      <c r="I196" s="143"/>
      <c r="J196" s="138"/>
      <c r="K196" s="138"/>
    </row>
    <row r="197" spans="2:11" ht="14.4" customHeight="1" x14ac:dyDescent="0.25">
      <c r="B197" s="138"/>
      <c r="C197" s="138"/>
      <c r="D197" s="138"/>
      <c r="E197" s="142"/>
      <c r="F197" s="138"/>
      <c r="G197" s="138"/>
      <c r="H197" s="138"/>
      <c r="I197" s="143"/>
      <c r="J197" s="138"/>
      <c r="K197" s="138"/>
    </row>
    <row r="198" spans="2:11" ht="14.4" customHeight="1" x14ac:dyDescent="0.25">
      <c r="B198" s="138"/>
      <c r="C198" s="138"/>
      <c r="D198" s="138"/>
      <c r="E198" s="142"/>
      <c r="F198" s="138"/>
      <c r="G198" s="138"/>
      <c r="H198" s="138"/>
      <c r="I198" s="143"/>
      <c r="J198" s="138"/>
      <c r="K198" s="138"/>
    </row>
    <row r="199" spans="2:11" ht="14.4" customHeight="1" x14ac:dyDescent="0.25">
      <c r="B199" s="138"/>
      <c r="C199" s="138"/>
      <c r="D199" s="138"/>
      <c r="E199" s="142"/>
      <c r="F199" s="138"/>
      <c r="G199" s="138"/>
      <c r="H199" s="138"/>
      <c r="I199" s="143"/>
      <c r="J199" s="138"/>
      <c r="K199" s="138"/>
    </row>
    <row r="200" spans="2:11" ht="14.4" customHeight="1" x14ac:dyDescent="0.25">
      <c r="B200" s="138"/>
      <c r="C200" s="138"/>
      <c r="D200" s="138"/>
      <c r="E200" s="142"/>
      <c r="F200" s="138"/>
      <c r="G200" s="138"/>
      <c r="H200" s="138"/>
      <c r="I200" s="143"/>
      <c r="J200" s="138"/>
      <c r="K200" s="138"/>
    </row>
    <row r="201" spans="2:11" ht="14.4" customHeight="1" x14ac:dyDescent="0.25">
      <c r="B201" s="138"/>
      <c r="C201" s="138"/>
      <c r="D201" s="138"/>
      <c r="E201" s="142"/>
      <c r="F201" s="138"/>
      <c r="G201" s="138"/>
      <c r="H201" s="138"/>
      <c r="I201" s="143"/>
      <c r="J201" s="138"/>
      <c r="K201" s="138"/>
    </row>
    <row r="202" spans="2:11" ht="14.4" customHeight="1" x14ac:dyDescent="0.25">
      <c r="B202" s="138"/>
      <c r="C202" s="138"/>
      <c r="D202" s="138"/>
      <c r="E202" s="142"/>
      <c r="F202" s="138"/>
      <c r="G202" s="138"/>
      <c r="H202" s="138"/>
      <c r="I202" s="143"/>
      <c r="J202" s="138"/>
      <c r="K202" s="138"/>
    </row>
    <row r="203" spans="2:11" ht="14.4" customHeight="1" x14ac:dyDescent="0.25">
      <c r="B203" s="138"/>
      <c r="C203" s="138"/>
      <c r="D203" s="138"/>
      <c r="E203" s="142"/>
      <c r="F203" s="138"/>
      <c r="G203" s="138"/>
      <c r="H203" s="138"/>
      <c r="I203" s="143"/>
      <c r="J203" s="138"/>
      <c r="K203" s="138"/>
    </row>
    <row r="204" spans="2:11" ht="14.4" customHeight="1" x14ac:dyDescent="0.25">
      <c r="B204" s="138"/>
      <c r="C204" s="138"/>
      <c r="D204" s="138"/>
      <c r="E204" s="142"/>
      <c r="F204" s="138"/>
      <c r="G204" s="138"/>
      <c r="H204" s="138"/>
      <c r="I204" s="143"/>
      <c r="J204" s="138"/>
      <c r="K204" s="138"/>
    </row>
    <row r="205" spans="2:11" ht="14.4" customHeight="1" x14ac:dyDescent="0.25">
      <c r="B205" s="138"/>
      <c r="C205" s="138"/>
      <c r="D205" s="138"/>
      <c r="E205" s="142"/>
      <c r="F205" s="138"/>
      <c r="G205" s="138"/>
      <c r="H205" s="138"/>
      <c r="I205" s="143"/>
      <c r="J205" s="138"/>
      <c r="K205" s="138"/>
    </row>
    <row r="206" spans="2:11" ht="14.4" customHeight="1" x14ac:dyDescent="0.25">
      <c r="B206" s="138"/>
      <c r="C206" s="138"/>
      <c r="D206" s="138"/>
      <c r="E206" s="142"/>
      <c r="F206" s="138"/>
      <c r="G206" s="138"/>
      <c r="H206" s="138"/>
      <c r="I206" s="143"/>
      <c r="J206" s="138"/>
      <c r="K206" s="138"/>
    </row>
    <row r="207" spans="2:11" ht="14.4" customHeight="1" x14ac:dyDescent="0.25">
      <c r="B207" s="138"/>
      <c r="C207" s="138"/>
      <c r="D207" s="138"/>
      <c r="E207" s="142"/>
      <c r="F207" s="138"/>
      <c r="G207" s="138"/>
      <c r="H207" s="138"/>
      <c r="I207" s="143"/>
      <c r="J207" s="138"/>
      <c r="K207" s="138"/>
    </row>
    <row r="208" spans="2:11" ht="14.4" customHeight="1" x14ac:dyDescent="0.25">
      <c r="B208" s="138"/>
      <c r="C208" s="138"/>
      <c r="D208" s="138"/>
      <c r="E208" s="142"/>
      <c r="F208" s="138"/>
      <c r="G208" s="138"/>
      <c r="H208" s="138"/>
      <c r="I208" s="143"/>
      <c r="J208" s="138"/>
      <c r="K208" s="138"/>
    </row>
    <row r="209" spans="2:11" ht="14.4" customHeight="1" x14ac:dyDescent="0.25">
      <c r="B209" s="138"/>
      <c r="C209" s="138"/>
      <c r="D209" s="138"/>
      <c r="E209" s="142"/>
      <c r="F209" s="138"/>
      <c r="G209" s="138"/>
      <c r="H209" s="138"/>
      <c r="I209" s="143"/>
      <c r="J209" s="138"/>
      <c r="K209" s="138"/>
    </row>
    <row r="210" spans="2:11" ht="14.4" customHeight="1" x14ac:dyDescent="0.25">
      <c r="B210" s="138"/>
      <c r="C210" s="138"/>
      <c r="D210" s="138"/>
      <c r="E210" s="142"/>
      <c r="F210" s="138"/>
      <c r="G210" s="138"/>
      <c r="H210" s="138"/>
      <c r="I210" s="143"/>
      <c r="J210" s="138"/>
      <c r="K210" s="138"/>
    </row>
    <row r="211" spans="2:11" ht="14.4" customHeight="1" x14ac:dyDescent="0.25">
      <c r="B211" s="138"/>
      <c r="C211" s="138"/>
      <c r="D211" s="138"/>
      <c r="E211" s="142"/>
      <c r="F211" s="138"/>
      <c r="G211" s="138"/>
      <c r="H211" s="138"/>
      <c r="I211" s="143"/>
      <c r="J211" s="138"/>
      <c r="K211" s="138"/>
    </row>
    <row r="212" spans="2:11" ht="14.4" customHeight="1" x14ac:dyDescent="0.25">
      <c r="B212" s="138"/>
      <c r="C212" s="138"/>
      <c r="D212" s="138"/>
      <c r="E212" s="142"/>
      <c r="F212" s="138"/>
      <c r="G212" s="138"/>
      <c r="H212" s="138"/>
      <c r="I212" s="143"/>
      <c r="J212" s="138"/>
      <c r="K212" s="138"/>
    </row>
    <row r="213" spans="2:11" ht="14.4" customHeight="1" x14ac:dyDescent="0.25">
      <c r="B213" s="138"/>
      <c r="C213" s="138"/>
      <c r="D213" s="138"/>
      <c r="E213" s="142"/>
      <c r="F213" s="138"/>
      <c r="G213" s="138"/>
      <c r="H213" s="138"/>
      <c r="I213" s="143"/>
      <c r="J213" s="138"/>
      <c r="K213" s="138"/>
    </row>
    <row r="214" spans="2:11" ht="14.4" customHeight="1" x14ac:dyDescent="0.25">
      <c r="B214" s="138"/>
      <c r="C214" s="138"/>
      <c r="D214" s="138"/>
      <c r="E214" s="142"/>
      <c r="F214" s="138"/>
      <c r="G214" s="138"/>
      <c r="H214" s="138"/>
      <c r="I214" s="143"/>
      <c r="J214" s="138"/>
      <c r="K214" s="138"/>
    </row>
    <row r="215" spans="2:11" ht="14.4" customHeight="1" x14ac:dyDescent="0.25">
      <c r="B215" s="138"/>
      <c r="C215" s="138"/>
      <c r="D215" s="138"/>
      <c r="E215" s="142"/>
      <c r="F215" s="138"/>
      <c r="G215" s="138"/>
      <c r="H215" s="138"/>
      <c r="I215" s="143"/>
      <c r="J215" s="138"/>
      <c r="K215" s="138"/>
    </row>
    <row r="216" spans="2:11" ht="14.4" customHeight="1" x14ac:dyDescent="0.25">
      <c r="B216" s="138"/>
      <c r="C216" s="138"/>
      <c r="D216" s="138"/>
      <c r="E216" s="142"/>
      <c r="F216" s="138"/>
      <c r="G216" s="138"/>
      <c r="H216" s="138"/>
      <c r="I216" s="143"/>
      <c r="J216" s="138"/>
      <c r="K216" s="138"/>
    </row>
    <row r="217" spans="2:11" ht="14.4" customHeight="1" x14ac:dyDescent="0.25">
      <c r="B217" s="138"/>
      <c r="C217" s="138"/>
      <c r="D217" s="138"/>
      <c r="E217" s="142"/>
      <c r="F217" s="138"/>
      <c r="G217" s="138"/>
      <c r="H217" s="138"/>
      <c r="I217" s="143"/>
      <c r="J217" s="138"/>
      <c r="K217" s="138"/>
    </row>
    <row r="218" spans="2:11" ht="14.4" customHeight="1" x14ac:dyDescent="0.25">
      <c r="B218" s="138"/>
      <c r="C218" s="138"/>
      <c r="D218" s="138"/>
      <c r="E218" s="142"/>
      <c r="F218" s="138"/>
      <c r="G218" s="138"/>
      <c r="H218" s="138"/>
      <c r="I218" s="143"/>
      <c r="J218" s="138"/>
      <c r="K218" s="138"/>
    </row>
    <row r="219" spans="2:11" ht="14.4" customHeight="1" x14ac:dyDescent="0.25">
      <c r="B219" s="138"/>
      <c r="C219" s="138"/>
      <c r="D219" s="138"/>
      <c r="E219" s="142"/>
      <c r="F219" s="138"/>
      <c r="G219" s="138"/>
      <c r="H219" s="138"/>
      <c r="I219" s="143"/>
      <c r="J219" s="138"/>
      <c r="K219" s="138"/>
    </row>
    <row r="220" spans="2:11" ht="14.4" customHeight="1" x14ac:dyDescent="0.25">
      <c r="B220" s="138"/>
      <c r="C220" s="138"/>
      <c r="D220" s="138"/>
      <c r="E220" s="142"/>
      <c r="F220" s="138"/>
      <c r="G220" s="138"/>
      <c r="H220" s="138"/>
      <c r="I220" s="143"/>
      <c r="J220" s="138"/>
      <c r="K220" s="138"/>
    </row>
    <row r="221" spans="2:11" ht="14.4" customHeight="1" x14ac:dyDescent="0.25">
      <c r="B221" s="138"/>
      <c r="C221" s="138"/>
      <c r="D221" s="138"/>
      <c r="E221" s="142"/>
      <c r="F221" s="138"/>
      <c r="G221" s="138"/>
      <c r="H221" s="138"/>
      <c r="I221" s="143"/>
      <c r="J221" s="138"/>
      <c r="K221" s="138"/>
    </row>
    <row r="222" spans="2:11" ht="14.4" customHeight="1" x14ac:dyDescent="0.25">
      <c r="B222" s="138"/>
      <c r="C222" s="138"/>
      <c r="D222" s="138"/>
      <c r="E222" s="142"/>
      <c r="F222" s="138"/>
      <c r="G222" s="138"/>
      <c r="H222" s="138"/>
      <c r="I222" s="143"/>
      <c r="J222" s="138"/>
      <c r="K222" s="138"/>
    </row>
    <row r="223" spans="2:11" ht="14.4" customHeight="1" x14ac:dyDescent="0.25">
      <c r="B223" s="138"/>
      <c r="C223" s="138"/>
      <c r="D223" s="138"/>
      <c r="E223" s="142"/>
      <c r="F223" s="138"/>
      <c r="G223" s="138"/>
      <c r="H223" s="138"/>
      <c r="I223" s="143"/>
      <c r="J223" s="138"/>
      <c r="K223" s="138"/>
    </row>
    <row r="224" spans="2:11" ht="14.4" customHeight="1" x14ac:dyDescent="0.25">
      <c r="B224" s="138"/>
      <c r="C224" s="138"/>
      <c r="D224" s="138"/>
      <c r="E224" s="142"/>
      <c r="F224" s="138"/>
      <c r="G224" s="138"/>
      <c r="H224" s="138"/>
      <c r="I224" s="143"/>
      <c r="J224" s="138"/>
      <c r="K224" s="138"/>
    </row>
    <row r="225" spans="2:11" ht="14.4" customHeight="1" x14ac:dyDescent="0.25">
      <c r="B225" s="138"/>
      <c r="C225" s="138"/>
      <c r="D225" s="138"/>
      <c r="E225" s="142"/>
      <c r="F225" s="138"/>
      <c r="G225" s="138"/>
      <c r="H225" s="138"/>
      <c r="I225" s="143"/>
      <c r="J225" s="138"/>
      <c r="K225" s="138"/>
    </row>
    <row r="226" spans="2:11" ht="14.4" customHeight="1" x14ac:dyDescent="0.25">
      <c r="B226" s="138"/>
      <c r="C226" s="138"/>
      <c r="D226" s="138"/>
      <c r="E226" s="142"/>
      <c r="F226" s="138"/>
      <c r="G226" s="138"/>
      <c r="H226" s="138"/>
      <c r="I226" s="143"/>
      <c r="J226" s="138"/>
      <c r="K226" s="138"/>
    </row>
    <row r="227" spans="2:11" ht="14.4" customHeight="1" x14ac:dyDescent="0.25">
      <c r="B227" s="138"/>
      <c r="C227" s="138"/>
      <c r="D227" s="138"/>
      <c r="E227" s="142"/>
      <c r="F227" s="138"/>
      <c r="G227" s="138"/>
      <c r="H227" s="138"/>
      <c r="I227" s="143"/>
      <c r="J227" s="138"/>
      <c r="K227" s="138"/>
    </row>
    <row r="228" spans="2:11" ht="14.4" customHeight="1" x14ac:dyDescent="0.25">
      <c r="B228" s="138"/>
      <c r="C228" s="138"/>
      <c r="D228" s="138"/>
      <c r="E228" s="142"/>
      <c r="F228" s="138"/>
      <c r="G228" s="138"/>
      <c r="H228" s="138"/>
      <c r="I228" s="143"/>
      <c r="J228" s="138"/>
      <c r="K228" s="138"/>
    </row>
    <row r="229" spans="2:11" ht="14.4" customHeight="1" x14ac:dyDescent="0.25">
      <c r="B229" s="138"/>
      <c r="C229" s="138"/>
      <c r="D229" s="138"/>
      <c r="E229" s="142"/>
      <c r="F229" s="138"/>
      <c r="G229" s="138"/>
      <c r="H229" s="138"/>
      <c r="I229" s="143"/>
      <c r="J229" s="138"/>
      <c r="K229" s="138"/>
    </row>
    <row r="230" spans="2:11" ht="14.4" customHeight="1" x14ac:dyDescent="0.25">
      <c r="B230" s="138"/>
      <c r="C230" s="138"/>
      <c r="D230" s="138"/>
      <c r="E230" s="142"/>
      <c r="F230" s="138"/>
      <c r="G230" s="138"/>
      <c r="H230" s="138"/>
      <c r="I230" s="143"/>
      <c r="J230" s="138"/>
      <c r="K230" s="138"/>
    </row>
    <row r="231" spans="2:11" ht="14.4" customHeight="1" x14ac:dyDescent="0.25">
      <c r="B231" s="138"/>
      <c r="C231" s="138"/>
      <c r="D231" s="138"/>
      <c r="E231" s="142"/>
      <c r="F231" s="138"/>
      <c r="G231" s="138"/>
      <c r="H231" s="138"/>
      <c r="I231" s="143"/>
      <c r="J231" s="138"/>
      <c r="K231" s="138"/>
    </row>
    <row r="232" spans="2:11" ht="14.4" customHeight="1" x14ac:dyDescent="0.25">
      <c r="B232" s="138"/>
      <c r="C232" s="138"/>
      <c r="D232" s="138"/>
      <c r="E232" s="142"/>
      <c r="F232" s="138"/>
      <c r="G232" s="138"/>
      <c r="H232" s="138"/>
      <c r="I232" s="143"/>
      <c r="J232" s="138"/>
      <c r="K232" s="138"/>
    </row>
    <row r="233" spans="2:11" ht="14.4" customHeight="1" x14ac:dyDescent="0.25">
      <c r="B233" s="138"/>
      <c r="C233" s="138"/>
      <c r="D233" s="138"/>
      <c r="E233" s="142"/>
      <c r="F233" s="138"/>
      <c r="G233" s="138"/>
      <c r="H233" s="138"/>
      <c r="I233" s="143"/>
      <c r="J233" s="138"/>
      <c r="K233" s="138"/>
    </row>
    <row r="234" spans="2:11" ht="14.4" customHeight="1" x14ac:dyDescent="0.25">
      <c r="B234" s="138"/>
      <c r="C234" s="138"/>
      <c r="D234" s="138"/>
      <c r="E234" s="142"/>
      <c r="F234" s="138"/>
      <c r="G234" s="138"/>
      <c r="H234" s="138"/>
      <c r="I234" s="143"/>
      <c r="J234" s="138"/>
      <c r="K234" s="138"/>
    </row>
    <row r="235" spans="2:11" ht="14.4" customHeight="1" x14ac:dyDescent="0.25">
      <c r="B235" s="138"/>
      <c r="C235" s="138"/>
      <c r="D235" s="138"/>
      <c r="E235" s="142"/>
      <c r="F235" s="138"/>
      <c r="G235" s="138"/>
      <c r="H235" s="138"/>
      <c r="I235" s="143"/>
      <c r="J235" s="138"/>
      <c r="K235" s="138"/>
    </row>
    <row r="236" spans="2:11" ht="14.4" customHeight="1" x14ac:dyDescent="0.25">
      <c r="B236" s="138"/>
      <c r="C236" s="138"/>
      <c r="D236" s="138"/>
      <c r="E236" s="142"/>
      <c r="F236" s="138"/>
      <c r="G236" s="138"/>
      <c r="H236" s="138"/>
      <c r="I236" s="143"/>
      <c r="J236" s="138"/>
      <c r="K236" s="138"/>
    </row>
    <row r="237" spans="2:11" ht="14.4" customHeight="1" x14ac:dyDescent="0.25">
      <c r="B237" s="138"/>
      <c r="C237" s="138"/>
      <c r="D237" s="138"/>
      <c r="E237" s="142"/>
      <c r="F237" s="138"/>
      <c r="G237" s="138"/>
      <c r="H237" s="138"/>
      <c r="I237" s="143"/>
      <c r="J237" s="138"/>
      <c r="K237" s="138"/>
    </row>
    <row r="238" spans="2:11" ht="14.4" customHeight="1" x14ac:dyDescent="0.25">
      <c r="B238" s="138"/>
      <c r="C238" s="138"/>
      <c r="D238" s="138"/>
      <c r="E238" s="142"/>
      <c r="F238" s="138"/>
      <c r="G238" s="138"/>
      <c r="H238" s="138"/>
      <c r="I238" s="143"/>
      <c r="J238" s="138"/>
      <c r="K238" s="138"/>
    </row>
    <row r="239" spans="2:11" ht="14.4" customHeight="1" x14ac:dyDescent="0.25">
      <c r="B239" s="138"/>
      <c r="C239" s="138"/>
      <c r="D239" s="138"/>
      <c r="E239" s="142"/>
      <c r="F239" s="138"/>
      <c r="G239" s="138"/>
      <c r="H239" s="138"/>
      <c r="I239" s="143"/>
      <c r="J239" s="138"/>
      <c r="K239" s="138"/>
    </row>
    <row r="240" spans="2:11" ht="14.4" customHeight="1" x14ac:dyDescent="0.25">
      <c r="B240" s="138"/>
      <c r="C240" s="138"/>
      <c r="D240" s="138"/>
      <c r="E240" s="142"/>
      <c r="F240" s="138"/>
      <c r="G240" s="138"/>
      <c r="H240" s="138"/>
      <c r="I240" s="143"/>
      <c r="J240" s="138"/>
      <c r="K240" s="138"/>
    </row>
    <row r="241" spans="2:11" ht="14.4" customHeight="1" x14ac:dyDescent="0.25">
      <c r="B241" s="138"/>
      <c r="C241" s="138"/>
      <c r="D241" s="138"/>
      <c r="E241" s="142"/>
      <c r="F241" s="138"/>
      <c r="G241" s="138"/>
      <c r="H241" s="138"/>
      <c r="I241" s="143"/>
      <c r="J241" s="138"/>
      <c r="K241" s="138"/>
    </row>
    <row r="242" spans="2:11" ht="14.4" customHeight="1" x14ac:dyDescent="0.25">
      <c r="B242" s="138"/>
      <c r="C242" s="138"/>
      <c r="D242" s="138"/>
      <c r="E242" s="142"/>
      <c r="F242" s="138"/>
      <c r="G242" s="138"/>
      <c r="H242" s="138"/>
      <c r="I242" s="143"/>
      <c r="J242" s="138"/>
      <c r="K242" s="138"/>
    </row>
    <row r="243" spans="2:11" ht="14.4" customHeight="1" x14ac:dyDescent="0.25">
      <c r="B243" s="138"/>
      <c r="C243" s="138"/>
      <c r="D243" s="138"/>
      <c r="E243" s="142"/>
      <c r="F243" s="138"/>
      <c r="G243" s="138"/>
      <c r="H243" s="138"/>
      <c r="I243" s="143"/>
      <c r="J243" s="138"/>
      <c r="K243" s="138"/>
    </row>
    <row r="244" spans="2:11" ht="14.4" customHeight="1" x14ac:dyDescent="0.25">
      <c r="B244" s="138"/>
      <c r="C244" s="138"/>
      <c r="D244" s="138"/>
      <c r="E244" s="142"/>
      <c r="F244" s="138"/>
      <c r="G244" s="138"/>
      <c r="H244" s="138"/>
      <c r="I244" s="143"/>
      <c r="J244" s="138"/>
      <c r="K244" s="138"/>
    </row>
    <row r="245" spans="2:11" ht="14.4" customHeight="1" x14ac:dyDescent="0.25">
      <c r="B245" s="138"/>
      <c r="C245" s="138"/>
      <c r="D245" s="138"/>
      <c r="E245" s="142"/>
      <c r="F245" s="138"/>
      <c r="G245" s="138"/>
      <c r="H245" s="138"/>
      <c r="I245" s="143"/>
      <c r="J245" s="138"/>
      <c r="K245" s="138"/>
    </row>
    <row r="246" spans="2:11" ht="14.4" customHeight="1" x14ac:dyDescent="0.25">
      <c r="B246" s="138"/>
      <c r="C246" s="138"/>
      <c r="D246" s="138"/>
      <c r="E246" s="142"/>
      <c r="F246" s="138"/>
      <c r="G246" s="138"/>
      <c r="H246" s="138"/>
      <c r="I246" s="143"/>
      <c r="J246" s="138"/>
      <c r="K246" s="138"/>
    </row>
    <row r="247" spans="2:11" ht="14.4" customHeight="1" x14ac:dyDescent="0.25">
      <c r="B247" s="138"/>
      <c r="C247" s="138"/>
      <c r="D247" s="138"/>
      <c r="E247" s="142"/>
      <c r="F247" s="138"/>
      <c r="G247" s="138"/>
      <c r="H247" s="138"/>
      <c r="I247" s="143"/>
      <c r="J247" s="138"/>
      <c r="K247" s="138"/>
    </row>
    <row r="248" spans="2:11" ht="14.4" customHeight="1" x14ac:dyDescent="0.25">
      <c r="B248" s="138"/>
      <c r="C248" s="138"/>
      <c r="D248" s="138"/>
      <c r="E248" s="142"/>
      <c r="F248" s="138"/>
      <c r="G248" s="138"/>
      <c r="H248" s="138"/>
      <c r="I248" s="143"/>
      <c r="J248" s="138"/>
      <c r="K248" s="138"/>
    </row>
    <row r="249" spans="2:11" ht="14.4" customHeight="1" x14ac:dyDescent="0.25">
      <c r="B249" s="138"/>
      <c r="C249" s="138"/>
      <c r="D249" s="138"/>
      <c r="E249" s="142"/>
      <c r="F249" s="138"/>
      <c r="G249" s="138"/>
      <c r="H249" s="138"/>
      <c r="I249" s="143"/>
      <c r="J249" s="138"/>
      <c r="K249" s="138"/>
    </row>
    <row r="250" spans="2:11" ht="14.4" customHeight="1" x14ac:dyDescent="0.25">
      <c r="B250" s="138"/>
      <c r="C250" s="138"/>
      <c r="D250" s="138"/>
      <c r="E250" s="142"/>
      <c r="F250" s="138"/>
      <c r="G250" s="138"/>
      <c r="H250" s="138"/>
      <c r="I250" s="143"/>
      <c r="J250" s="138"/>
      <c r="K250" s="138"/>
    </row>
    <row r="251" spans="2:11" ht="14.4" customHeight="1" x14ac:dyDescent="0.25">
      <c r="B251" s="138"/>
      <c r="C251" s="138"/>
      <c r="D251" s="138"/>
      <c r="E251" s="142"/>
      <c r="F251" s="138"/>
      <c r="G251" s="138"/>
      <c r="H251" s="138"/>
      <c r="I251" s="143"/>
      <c r="J251" s="138"/>
      <c r="K251" s="138"/>
    </row>
    <row r="252" spans="2:11" ht="14.4" customHeight="1" x14ac:dyDescent="0.25">
      <c r="B252" s="138"/>
      <c r="C252" s="138"/>
      <c r="D252" s="138"/>
      <c r="E252" s="142"/>
      <c r="F252" s="138"/>
      <c r="G252" s="138"/>
      <c r="H252" s="138"/>
      <c r="I252" s="143"/>
      <c r="J252" s="138"/>
      <c r="K252" s="138"/>
    </row>
    <row r="253" spans="2:11" ht="14.4" customHeight="1" x14ac:dyDescent="0.25">
      <c r="B253" s="138"/>
      <c r="C253" s="138"/>
      <c r="D253" s="138"/>
      <c r="E253" s="142"/>
      <c r="F253" s="138"/>
      <c r="G253" s="138"/>
      <c r="H253" s="138"/>
      <c r="I253" s="143"/>
      <c r="J253" s="138"/>
      <c r="K253" s="138"/>
    </row>
    <row r="254" spans="2:11" ht="14.4" customHeight="1" x14ac:dyDescent="0.25">
      <c r="B254" s="138"/>
      <c r="C254" s="138"/>
      <c r="D254" s="138"/>
      <c r="E254" s="142"/>
      <c r="F254" s="138"/>
      <c r="G254" s="138"/>
      <c r="H254" s="138"/>
      <c r="I254" s="143"/>
      <c r="J254" s="138"/>
      <c r="K254" s="138"/>
    </row>
    <row r="255" spans="2:11" ht="14.4" customHeight="1" x14ac:dyDescent="0.25">
      <c r="B255" s="138"/>
      <c r="C255" s="138"/>
      <c r="D255" s="138"/>
      <c r="E255" s="142"/>
      <c r="F255" s="138"/>
      <c r="G255" s="138"/>
      <c r="H255" s="138"/>
      <c r="I255" s="143"/>
      <c r="J255" s="138"/>
      <c r="K255" s="138"/>
    </row>
    <row r="256" spans="2:11" ht="14.4" customHeight="1" x14ac:dyDescent="0.25">
      <c r="B256" s="138"/>
      <c r="C256" s="138"/>
      <c r="D256" s="138"/>
      <c r="E256" s="142"/>
      <c r="F256" s="138"/>
      <c r="G256" s="138"/>
      <c r="H256" s="138"/>
      <c r="I256" s="143"/>
      <c r="J256" s="138"/>
      <c r="K256" s="138"/>
    </row>
    <row r="257" spans="2:11" ht="14.4" customHeight="1" x14ac:dyDescent="0.25">
      <c r="B257" s="138"/>
      <c r="C257" s="138"/>
      <c r="D257" s="138"/>
      <c r="E257" s="142"/>
      <c r="F257" s="138"/>
      <c r="G257" s="138"/>
      <c r="H257" s="138"/>
      <c r="I257" s="143"/>
      <c r="J257" s="138"/>
      <c r="K257" s="138"/>
    </row>
    <row r="258" spans="2:11" ht="14.4" customHeight="1" x14ac:dyDescent="0.25">
      <c r="B258" s="138"/>
      <c r="C258" s="138"/>
      <c r="D258" s="138"/>
      <c r="E258" s="142"/>
      <c r="F258" s="138"/>
      <c r="G258" s="138"/>
      <c r="H258" s="138"/>
      <c r="I258" s="143"/>
      <c r="J258" s="138"/>
      <c r="K258" s="138"/>
    </row>
    <row r="259" spans="2:11" ht="14.4" customHeight="1" x14ac:dyDescent="0.25">
      <c r="B259" s="138"/>
      <c r="C259" s="138"/>
      <c r="D259" s="138"/>
      <c r="E259" s="142"/>
      <c r="F259" s="138"/>
      <c r="G259" s="138"/>
      <c r="H259" s="138"/>
      <c r="I259" s="143"/>
      <c r="J259" s="138"/>
      <c r="K259" s="138"/>
    </row>
    <row r="260" spans="2:11" ht="14.4" customHeight="1" x14ac:dyDescent="0.25">
      <c r="B260" s="138"/>
      <c r="C260" s="138"/>
      <c r="D260" s="138"/>
      <c r="E260" s="142"/>
      <c r="F260" s="138"/>
      <c r="G260" s="138"/>
      <c r="H260" s="138"/>
      <c r="I260" s="143"/>
      <c r="J260" s="138"/>
      <c r="K260" s="138"/>
    </row>
    <row r="261" spans="2:11" ht="14.4" customHeight="1" x14ac:dyDescent="0.25">
      <c r="B261" s="138"/>
      <c r="C261" s="138"/>
      <c r="D261" s="138"/>
      <c r="E261" s="142"/>
      <c r="F261" s="138"/>
      <c r="G261" s="138"/>
      <c r="H261" s="138"/>
      <c r="I261" s="143"/>
      <c r="J261" s="138"/>
      <c r="K261" s="138"/>
    </row>
    <row r="262" spans="2:11" ht="14.4" customHeight="1" x14ac:dyDescent="0.25">
      <c r="B262" s="138"/>
      <c r="C262" s="138"/>
      <c r="D262" s="138"/>
      <c r="E262" s="142"/>
      <c r="F262" s="138"/>
      <c r="G262" s="138"/>
      <c r="H262" s="138"/>
      <c r="I262" s="143"/>
      <c r="J262" s="138"/>
      <c r="K262" s="138"/>
    </row>
    <row r="263" spans="2:11" ht="14.4" customHeight="1" x14ac:dyDescent="0.25">
      <c r="B263" s="138"/>
      <c r="C263" s="138"/>
      <c r="D263" s="138"/>
      <c r="E263" s="142"/>
      <c r="F263" s="138"/>
      <c r="G263" s="138"/>
      <c r="H263" s="138"/>
      <c r="I263" s="143"/>
      <c r="J263" s="138"/>
      <c r="K263" s="138"/>
    </row>
    <row r="264" spans="2:11" ht="14.4" customHeight="1" x14ac:dyDescent="0.25">
      <c r="B264" s="138"/>
      <c r="C264" s="138"/>
      <c r="D264" s="138"/>
      <c r="E264" s="142"/>
      <c r="F264" s="138"/>
      <c r="G264" s="138"/>
      <c r="H264" s="138"/>
      <c r="I264" s="143"/>
      <c r="J264" s="138"/>
      <c r="K264" s="138"/>
    </row>
    <row r="265" spans="2:11" ht="14.4" customHeight="1" x14ac:dyDescent="0.25">
      <c r="B265" s="138"/>
      <c r="C265" s="138"/>
      <c r="D265" s="138"/>
      <c r="E265" s="142"/>
      <c r="F265" s="138"/>
      <c r="G265" s="138"/>
      <c r="H265" s="138"/>
      <c r="I265" s="143"/>
      <c r="J265" s="138"/>
      <c r="K265" s="138"/>
    </row>
    <row r="266" spans="2:11" ht="14.4" customHeight="1" x14ac:dyDescent="0.25">
      <c r="B266" s="138"/>
      <c r="C266" s="138"/>
      <c r="D266" s="138"/>
      <c r="E266" s="142"/>
      <c r="F266" s="138"/>
      <c r="G266" s="138"/>
      <c r="H266" s="138"/>
      <c r="I266" s="143"/>
      <c r="J266" s="138"/>
      <c r="K266" s="138"/>
    </row>
    <row r="267" spans="2:11" ht="14.4" customHeight="1" x14ac:dyDescent="0.25">
      <c r="B267" s="138"/>
      <c r="C267" s="138"/>
      <c r="D267" s="138"/>
      <c r="E267" s="142"/>
      <c r="F267" s="138"/>
      <c r="G267" s="138"/>
      <c r="H267" s="138"/>
      <c r="I267" s="143"/>
      <c r="J267" s="138"/>
      <c r="K267" s="138"/>
    </row>
    <row r="268" spans="2:11" ht="14.4" customHeight="1" x14ac:dyDescent="0.25">
      <c r="B268" s="138"/>
      <c r="C268" s="138"/>
      <c r="D268" s="138"/>
      <c r="E268" s="142"/>
      <c r="F268" s="138"/>
      <c r="G268" s="138"/>
      <c r="H268" s="138"/>
      <c r="I268" s="143"/>
      <c r="J268" s="138"/>
      <c r="K268" s="138"/>
    </row>
    <row r="269" spans="2:11" ht="14.4" customHeight="1" x14ac:dyDescent="0.25">
      <c r="B269" s="138"/>
      <c r="C269" s="138"/>
      <c r="D269" s="138"/>
      <c r="E269" s="142"/>
      <c r="F269" s="138"/>
      <c r="G269" s="138"/>
      <c r="H269" s="138"/>
      <c r="I269" s="143"/>
      <c r="J269" s="138"/>
      <c r="K269" s="138"/>
    </row>
    <row r="270" spans="2:11" ht="14.4" customHeight="1" x14ac:dyDescent="0.25">
      <c r="B270" s="138"/>
      <c r="C270" s="138"/>
      <c r="D270" s="138"/>
      <c r="E270" s="142"/>
      <c r="F270" s="138"/>
      <c r="G270" s="138"/>
      <c r="H270" s="138"/>
      <c r="I270" s="143"/>
      <c r="J270" s="138"/>
      <c r="K270" s="138"/>
    </row>
    <row r="271" spans="2:11" ht="14.4" customHeight="1" x14ac:dyDescent="0.25">
      <c r="B271" s="138"/>
      <c r="C271" s="138"/>
      <c r="D271" s="138"/>
      <c r="E271" s="142"/>
      <c r="F271" s="138"/>
      <c r="G271" s="138"/>
      <c r="H271" s="138"/>
      <c r="I271" s="143"/>
      <c r="J271" s="138"/>
      <c r="K271" s="138"/>
    </row>
    <row r="272" spans="2:11" ht="14.4" customHeight="1" x14ac:dyDescent="0.25">
      <c r="B272" s="138"/>
      <c r="C272" s="138"/>
      <c r="D272" s="138"/>
      <c r="E272" s="142"/>
      <c r="F272" s="138"/>
      <c r="G272" s="138"/>
      <c r="H272" s="138"/>
      <c r="I272" s="143"/>
      <c r="J272" s="138"/>
      <c r="K272" s="138"/>
    </row>
    <row r="273" spans="2:11" ht="14.4" customHeight="1" x14ac:dyDescent="0.25">
      <c r="B273" s="138"/>
      <c r="C273" s="138"/>
      <c r="D273" s="138"/>
      <c r="E273" s="142"/>
      <c r="F273" s="138"/>
      <c r="G273" s="138"/>
      <c r="H273" s="138"/>
      <c r="I273" s="143"/>
      <c r="J273" s="138"/>
      <c r="K273" s="138"/>
    </row>
    <row r="274" spans="2:11" ht="14.4" customHeight="1" x14ac:dyDescent="0.25">
      <c r="B274" s="138"/>
      <c r="C274" s="138"/>
      <c r="D274" s="138"/>
      <c r="E274" s="142"/>
      <c r="F274" s="138"/>
      <c r="G274" s="138"/>
      <c r="H274" s="138"/>
      <c r="I274" s="143"/>
      <c r="J274" s="138"/>
      <c r="K274" s="138"/>
    </row>
    <row r="275" spans="2:11" ht="14.4" customHeight="1" x14ac:dyDescent="0.25">
      <c r="B275" s="138"/>
      <c r="C275" s="138"/>
      <c r="D275" s="138"/>
      <c r="E275" s="142"/>
      <c r="F275" s="138"/>
      <c r="G275" s="138"/>
      <c r="H275" s="138"/>
      <c r="I275" s="143"/>
      <c r="J275" s="138"/>
      <c r="K275" s="138"/>
    </row>
    <row r="276" spans="2:11" ht="14.4" customHeight="1" x14ac:dyDescent="0.25">
      <c r="B276" s="138"/>
      <c r="C276" s="138"/>
      <c r="D276" s="138"/>
      <c r="E276" s="142"/>
      <c r="F276" s="138"/>
      <c r="G276" s="138"/>
      <c r="H276" s="138"/>
      <c r="I276" s="143"/>
      <c r="J276" s="138"/>
      <c r="K276" s="138"/>
    </row>
    <row r="277" spans="2:11" ht="14.4" customHeight="1" x14ac:dyDescent="0.25">
      <c r="B277" s="138"/>
      <c r="C277" s="138"/>
      <c r="D277" s="138"/>
      <c r="E277" s="142"/>
      <c r="F277" s="138"/>
      <c r="G277" s="138"/>
      <c r="H277" s="138"/>
      <c r="I277" s="143"/>
      <c r="J277" s="138"/>
      <c r="K277" s="138"/>
    </row>
    <row r="278" spans="2:11" ht="14.4" customHeight="1" x14ac:dyDescent="0.25">
      <c r="B278" s="138"/>
      <c r="C278" s="138"/>
      <c r="D278" s="138"/>
      <c r="E278" s="142"/>
      <c r="F278" s="138"/>
      <c r="G278" s="138"/>
      <c r="H278" s="138"/>
      <c r="I278" s="143"/>
      <c r="J278" s="138"/>
      <c r="K278" s="138"/>
    </row>
    <row r="279" spans="2:11" ht="14.4" customHeight="1" x14ac:dyDescent="0.25">
      <c r="B279" s="138"/>
      <c r="C279" s="138"/>
      <c r="D279" s="138"/>
      <c r="E279" s="142"/>
      <c r="F279" s="138"/>
      <c r="G279" s="138"/>
      <c r="H279" s="138"/>
      <c r="I279" s="143"/>
      <c r="J279" s="138"/>
      <c r="K279" s="138"/>
    </row>
    <row r="280" spans="2:11" ht="14.4" customHeight="1" x14ac:dyDescent="0.25">
      <c r="B280" s="138"/>
      <c r="C280" s="138"/>
      <c r="D280" s="138"/>
      <c r="E280" s="142"/>
      <c r="F280" s="138"/>
      <c r="G280" s="138"/>
      <c r="H280" s="138"/>
      <c r="I280" s="143"/>
      <c r="J280" s="138"/>
      <c r="K280" s="138"/>
    </row>
    <row r="281" spans="2:11" ht="14.4" customHeight="1" x14ac:dyDescent="0.25">
      <c r="B281" s="138"/>
      <c r="C281" s="138"/>
      <c r="D281" s="138"/>
      <c r="E281" s="142"/>
      <c r="F281" s="138"/>
      <c r="G281" s="138"/>
      <c r="H281" s="138"/>
      <c r="I281" s="143"/>
      <c r="J281" s="138"/>
      <c r="K281" s="138"/>
    </row>
    <row r="282" spans="2:11" ht="14.4" customHeight="1" x14ac:dyDescent="0.25">
      <c r="B282" s="138"/>
      <c r="C282" s="138"/>
      <c r="D282" s="138"/>
      <c r="E282" s="142"/>
      <c r="F282" s="138"/>
      <c r="G282" s="138"/>
      <c r="H282" s="138"/>
      <c r="I282" s="143"/>
      <c r="J282" s="138"/>
      <c r="K282" s="138"/>
    </row>
    <row r="283" spans="2:11" ht="14.4" customHeight="1" x14ac:dyDescent="0.25">
      <c r="B283" s="138"/>
      <c r="C283" s="138"/>
      <c r="D283" s="138"/>
      <c r="E283" s="142"/>
      <c r="F283" s="138"/>
      <c r="G283" s="138"/>
      <c r="H283" s="138"/>
      <c r="I283" s="143"/>
      <c r="J283" s="138"/>
      <c r="K283" s="138"/>
    </row>
    <row r="284" spans="2:11" ht="14.4" customHeight="1" x14ac:dyDescent="0.25">
      <c r="B284" s="138"/>
      <c r="C284" s="138"/>
      <c r="D284" s="138"/>
      <c r="E284" s="142"/>
      <c r="F284" s="138"/>
      <c r="G284" s="138"/>
      <c r="H284" s="138"/>
      <c r="I284" s="143"/>
      <c r="J284" s="138"/>
      <c r="K284" s="138"/>
    </row>
    <row r="285" spans="2:11" ht="14.4" customHeight="1" x14ac:dyDescent="0.25">
      <c r="B285" s="138"/>
      <c r="C285" s="138"/>
      <c r="D285" s="138"/>
      <c r="E285" s="142"/>
      <c r="F285" s="138"/>
      <c r="G285" s="138"/>
      <c r="H285" s="138"/>
      <c r="I285" s="143"/>
      <c r="J285" s="138"/>
      <c r="K285" s="138"/>
    </row>
    <row r="286" spans="2:11" ht="14.4" customHeight="1" x14ac:dyDescent="0.25">
      <c r="B286" s="138"/>
      <c r="C286" s="138"/>
      <c r="D286" s="138"/>
      <c r="E286" s="142"/>
      <c r="F286" s="138"/>
      <c r="G286" s="138"/>
      <c r="H286" s="138"/>
      <c r="I286" s="143"/>
      <c r="J286" s="138"/>
      <c r="K286" s="138"/>
    </row>
    <row r="287" spans="2:11" ht="14.4" customHeight="1" x14ac:dyDescent="0.25">
      <c r="B287" s="138"/>
      <c r="C287" s="138"/>
      <c r="D287" s="138"/>
      <c r="E287" s="142"/>
      <c r="F287" s="138"/>
      <c r="G287" s="138"/>
      <c r="H287" s="138"/>
      <c r="I287" s="143"/>
      <c r="J287" s="138"/>
      <c r="K287" s="138"/>
    </row>
    <row r="288" spans="2:11" ht="14.4" customHeight="1" x14ac:dyDescent="0.25">
      <c r="B288" s="138"/>
      <c r="C288" s="138"/>
      <c r="D288" s="138"/>
      <c r="E288" s="142"/>
      <c r="F288" s="138"/>
      <c r="G288" s="138"/>
      <c r="H288" s="138"/>
      <c r="I288" s="143"/>
      <c r="J288" s="138"/>
      <c r="K288" s="138"/>
    </row>
    <row r="289" spans="2:11" ht="14.4" customHeight="1" x14ac:dyDescent="0.25">
      <c r="B289" s="138"/>
      <c r="C289" s="138"/>
      <c r="D289" s="138"/>
      <c r="E289" s="142"/>
      <c r="F289" s="138"/>
      <c r="G289" s="138"/>
      <c r="H289" s="138"/>
      <c r="I289" s="143"/>
      <c r="J289" s="138"/>
      <c r="K289" s="138"/>
    </row>
    <row r="290" spans="2:11" ht="14.4" customHeight="1" x14ac:dyDescent="0.25">
      <c r="B290" s="138"/>
      <c r="C290" s="138"/>
      <c r="D290" s="138"/>
      <c r="E290" s="142"/>
      <c r="F290" s="138"/>
      <c r="G290" s="138"/>
      <c r="H290" s="138"/>
      <c r="I290" s="143"/>
      <c r="J290" s="138"/>
      <c r="K290" s="138"/>
    </row>
    <row r="291" spans="2:11" ht="14.4" customHeight="1" x14ac:dyDescent="0.25">
      <c r="B291" s="138"/>
      <c r="C291" s="138"/>
      <c r="D291" s="138"/>
      <c r="E291" s="142"/>
      <c r="F291" s="138"/>
      <c r="G291" s="138"/>
      <c r="H291" s="138"/>
      <c r="I291" s="143"/>
      <c r="J291" s="138"/>
      <c r="K291" s="138"/>
    </row>
    <row r="292" spans="2:11" ht="14.4" customHeight="1" x14ac:dyDescent="0.25">
      <c r="B292" s="138"/>
      <c r="C292" s="138"/>
      <c r="D292" s="138"/>
      <c r="E292" s="142"/>
      <c r="F292" s="138"/>
      <c r="G292" s="138"/>
      <c r="H292" s="138"/>
      <c r="I292" s="143"/>
      <c r="J292" s="138"/>
      <c r="K292" s="138"/>
    </row>
    <row r="293" spans="2:11" ht="14.4" customHeight="1" x14ac:dyDescent="0.25">
      <c r="B293" s="138"/>
      <c r="C293" s="138"/>
      <c r="D293" s="138"/>
      <c r="E293" s="142"/>
      <c r="F293" s="138"/>
      <c r="G293" s="138"/>
      <c r="H293" s="138"/>
      <c r="I293" s="143"/>
      <c r="J293" s="138"/>
      <c r="K293" s="138"/>
    </row>
    <row r="294" spans="2:11" ht="14.4" customHeight="1" x14ac:dyDescent="0.25">
      <c r="B294" s="138"/>
      <c r="C294" s="138"/>
      <c r="D294" s="138"/>
      <c r="E294" s="142"/>
      <c r="F294" s="138"/>
      <c r="G294" s="138"/>
      <c r="H294" s="138"/>
      <c r="I294" s="143"/>
      <c r="J294" s="138"/>
      <c r="K294" s="138"/>
    </row>
    <row r="295" spans="2:11" ht="14.4" customHeight="1" x14ac:dyDescent="0.25">
      <c r="B295" s="138"/>
      <c r="C295" s="138"/>
      <c r="D295" s="138"/>
      <c r="E295" s="142"/>
      <c r="F295" s="138"/>
      <c r="G295" s="138"/>
      <c r="H295" s="138"/>
      <c r="I295" s="143"/>
      <c r="J295" s="138"/>
      <c r="K295" s="138"/>
    </row>
    <row r="296" spans="2:11" ht="14.4" customHeight="1" x14ac:dyDescent="0.25">
      <c r="B296" s="138"/>
      <c r="C296" s="138"/>
      <c r="D296" s="138"/>
      <c r="E296" s="142"/>
      <c r="F296" s="138"/>
      <c r="G296" s="138"/>
      <c r="H296" s="138"/>
      <c r="I296" s="143"/>
      <c r="J296" s="138"/>
      <c r="K296" s="138"/>
    </row>
    <row r="297" spans="2:11" ht="14.4" customHeight="1" x14ac:dyDescent="0.25">
      <c r="B297" s="138"/>
      <c r="C297" s="138"/>
      <c r="D297" s="138"/>
      <c r="E297" s="142"/>
      <c r="F297" s="138"/>
      <c r="G297" s="138"/>
      <c r="H297" s="138"/>
      <c r="I297" s="143"/>
      <c r="J297" s="138"/>
      <c r="K297" s="138"/>
    </row>
    <row r="298" spans="2:11" ht="14.4" customHeight="1" x14ac:dyDescent="0.25">
      <c r="B298" s="138"/>
      <c r="C298" s="138"/>
      <c r="D298" s="138"/>
      <c r="E298" s="142"/>
      <c r="F298" s="138"/>
      <c r="G298" s="138"/>
      <c r="H298" s="138"/>
      <c r="I298" s="143"/>
      <c r="J298" s="138"/>
      <c r="K298" s="138"/>
    </row>
    <row r="299" spans="2:11" ht="14.4" customHeight="1" x14ac:dyDescent="0.25">
      <c r="B299" s="138"/>
      <c r="C299" s="138"/>
      <c r="D299" s="138"/>
      <c r="E299" s="142"/>
      <c r="F299" s="138"/>
      <c r="G299" s="138"/>
      <c r="H299" s="138"/>
      <c r="I299" s="143"/>
      <c r="J299" s="138"/>
      <c r="K299" s="138"/>
    </row>
    <row r="300" spans="2:11" ht="14.4" customHeight="1" x14ac:dyDescent="0.25">
      <c r="B300" s="138"/>
      <c r="C300" s="138"/>
      <c r="D300" s="138"/>
      <c r="E300" s="142"/>
      <c r="F300" s="138"/>
      <c r="G300" s="138"/>
      <c r="H300" s="138"/>
      <c r="I300" s="143"/>
      <c r="J300" s="138"/>
      <c r="K300" s="138"/>
    </row>
    <row r="301" spans="2:11" ht="14.4" customHeight="1" x14ac:dyDescent="0.25">
      <c r="B301" s="138"/>
      <c r="C301" s="138"/>
      <c r="D301" s="138"/>
      <c r="E301" s="142"/>
      <c r="F301" s="138"/>
      <c r="G301" s="138"/>
      <c r="H301" s="138"/>
      <c r="I301" s="143"/>
      <c r="J301" s="138"/>
      <c r="K301" s="138"/>
    </row>
    <row r="302" spans="2:11" ht="14.4" customHeight="1" x14ac:dyDescent="0.25">
      <c r="B302" s="138"/>
      <c r="C302" s="138"/>
      <c r="D302" s="138"/>
      <c r="E302" s="142"/>
      <c r="F302" s="138"/>
      <c r="G302" s="138"/>
      <c r="H302" s="138"/>
      <c r="I302" s="143"/>
      <c r="J302" s="138"/>
      <c r="K302" s="138"/>
    </row>
    <row r="303" spans="2:11" ht="14.4" customHeight="1" x14ac:dyDescent="0.25">
      <c r="B303" s="138"/>
      <c r="C303" s="138"/>
      <c r="D303" s="138"/>
      <c r="E303" s="142"/>
      <c r="F303" s="138"/>
      <c r="G303" s="138"/>
      <c r="H303" s="138"/>
      <c r="I303" s="143"/>
      <c r="J303" s="138"/>
      <c r="K303" s="138"/>
    </row>
    <row r="304" spans="2:11" ht="14.4" customHeight="1" x14ac:dyDescent="0.25">
      <c r="B304" s="138"/>
      <c r="C304" s="138"/>
      <c r="D304" s="138"/>
      <c r="E304" s="142"/>
      <c r="F304" s="138"/>
      <c r="G304" s="138"/>
      <c r="H304" s="138"/>
      <c r="I304" s="143"/>
      <c r="J304" s="138"/>
      <c r="K304" s="138"/>
    </row>
    <row r="305" spans="2:11" ht="14.4" customHeight="1" x14ac:dyDescent="0.25">
      <c r="B305" s="138"/>
      <c r="C305" s="138"/>
      <c r="D305" s="138"/>
      <c r="E305" s="142"/>
      <c r="F305" s="138"/>
      <c r="G305" s="138"/>
      <c r="H305" s="138"/>
      <c r="I305" s="143"/>
      <c r="J305" s="138"/>
      <c r="K305" s="138"/>
    </row>
    <row r="306" spans="2:11" ht="14.4" customHeight="1" x14ac:dyDescent="0.25">
      <c r="B306" s="138"/>
      <c r="C306" s="138"/>
      <c r="D306" s="138"/>
      <c r="E306" s="142"/>
      <c r="F306" s="138"/>
      <c r="G306" s="138"/>
      <c r="H306" s="138"/>
      <c r="I306" s="143"/>
      <c r="J306" s="138"/>
      <c r="K306" s="138"/>
    </row>
    <row r="307" spans="2:11" ht="14.4" customHeight="1" x14ac:dyDescent="0.25">
      <c r="B307" s="138"/>
      <c r="C307" s="138"/>
      <c r="D307" s="138"/>
      <c r="E307" s="142"/>
      <c r="F307" s="138"/>
      <c r="G307" s="138"/>
      <c r="H307" s="138"/>
      <c r="I307" s="143"/>
      <c r="J307" s="138"/>
      <c r="K307" s="138"/>
    </row>
    <row r="308" spans="2:11" ht="14.4" customHeight="1" x14ac:dyDescent="0.25">
      <c r="B308" s="138"/>
      <c r="C308" s="138"/>
      <c r="D308" s="138"/>
      <c r="E308" s="142"/>
      <c r="F308" s="138"/>
      <c r="G308" s="138"/>
      <c r="H308" s="138"/>
      <c r="I308" s="143"/>
      <c r="J308" s="138"/>
      <c r="K308" s="138"/>
    </row>
    <row r="309" spans="2:11" ht="14.4" customHeight="1" x14ac:dyDescent="0.25">
      <c r="B309" s="138"/>
      <c r="C309" s="138"/>
      <c r="D309" s="138"/>
      <c r="E309" s="142"/>
      <c r="F309" s="138"/>
      <c r="G309" s="138"/>
      <c r="H309" s="138"/>
      <c r="I309" s="143"/>
      <c r="J309" s="138"/>
      <c r="K309" s="138"/>
    </row>
  </sheetData>
  <mergeCells count="28">
    <mergeCell ref="J37:M37"/>
    <mergeCell ref="A39:A40"/>
    <mergeCell ref="B39:E39"/>
    <mergeCell ref="F39:I39"/>
    <mergeCell ref="A15:A16"/>
    <mergeCell ref="B15:E15"/>
    <mergeCell ref="F15:I15"/>
    <mergeCell ref="B25:E25"/>
    <mergeCell ref="F25:I25"/>
    <mergeCell ref="A27:A28"/>
    <mergeCell ref="B27:E27"/>
    <mergeCell ref="F27:I27"/>
    <mergeCell ref="J27:M27"/>
    <mergeCell ref="J15:K15"/>
    <mergeCell ref="J16:K16"/>
    <mergeCell ref="J17:K17"/>
    <mergeCell ref="A1:M1"/>
    <mergeCell ref="A3:A4"/>
    <mergeCell ref="B3:E3"/>
    <mergeCell ref="F3:I3"/>
    <mergeCell ref="B13:E13"/>
    <mergeCell ref="F13:I13"/>
    <mergeCell ref="J23:K23"/>
    <mergeCell ref="J18:K18"/>
    <mergeCell ref="J19:K19"/>
    <mergeCell ref="J20:K20"/>
    <mergeCell ref="J21:K21"/>
    <mergeCell ref="J22:K22"/>
  </mergeCells>
  <conditionalFormatting sqref="E5:E12 E17:E24">
    <cfRule type="cellIs" dxfId="17" priority="3" stopIfTrue="1" operator="greaterThan">
      <formula>0.95</formula>
    </cfRule>
  </conditionalFormatting>
  <conditionalFormatting sqref="I5:I12 I17:I24">
    <cfRule type="cellIs" dxfId="16" priority="2" stopIfTrue="1" operator="greaterThan">
      <formula>0.9</formula>
    </cfRule>
  </conditionalFormatting>
  <conditionalFormatting sqref="L5:M12 L17:M24 L41:M48">
    <cfRule type="cellIs" dxfId="15" priority="1" stopIfTrue="1" operator="less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3" fitToHeight="0" orientation="portrait" r:id="rId1"/>
  <headerFooter alignWithMargins="0">
    <oddFooter>&amp;L&amp;F</oddFooter>
  </headerFooter>
  <ignoredErrors>
    <ignoredError sqref="J22 E12 E24 E36 I36 E48" formula="1"/>
    <ignoredError sqref="B12:D12 F12:H12 B24:D24 F24:H24 B36:D36 F36:H36 J36:L36 B48:D48 F48:H48" formulaRange="1"/>
  </ignoredError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3">
    <tabColor theme="0" tint="-0.249977111117893"/>
    <pageSetUpPr fitToPage="1"/>
  </sheetPr>
  <dimension ref="A1:BV71"/>
  <sheetViews>
    <sheetView showGridLines="0" showRowColHeaders="0" zoomScaleNormal="100" workbookViewId="0">
      <selection sqref="A1:M1"/>
    </sheetView>
  </sheetViews>
  <sheetFormatPr defaultRowHeight="14.4" customHeight="1" x14ac:dyDescent="0.3"/>
  <cols>
    <col min="1" max="1" width="5.44140625" style="146" bestFit="1" customWidth="1"/>
    <col min="2" max="3" width="7.77734375" style="335" customWidth="1"/>
    <col min="4" max="5" width="7.77734375" style="146" customWidth="1"/>
    <col min="6" max="6" width="14.88671875" style="146" bestFit="1" customWidth="1"/>
    <col min="7" max="7" width="1.5546875" style="146" bestFit="1" customWidth="1"/>
    <col min="8" max="8" width="4.33203125" style="146" bestFit="1" customWidth="1"/>
    <col min="9" max="9" width="7.6640625" style="146" bestFit="1" customWidth="1"/>
    <col min="10" max="10" width="6.88671875" style="146" bestFit="1" customWidth="1"/>
    <col min="11" max="11" width="17.33203125" style="146" bestFit="1" customWidth="1"/>
    <col min="12" max="13" width="19.6640625" style="146" bestFit="1" customWidth="1"/>
    <col min="14" max="16384" width="8.88671875" style="146"/>
  </cols>
  <sheetData>
    <row r="1" spans="1:74" ht="18.600000000000001" customHeight="1" thickBot="1" x14ac:dyDescent="0.4">
      <c r="A1" s="498" t="s">
        <v>201</v>
      </c>
      <c r="B1" s="443"/>
      <c r="C1" s="443"/>
      <c r="D1" s="443"/>
      <c r="E1" s="443"/>
      <c r="F1" s="443"/>
      <c r="G1" s="443"/>
      <c r="H1" s="443"/>
      <c r="I1" s="443"/>
      <c r="J1" s="443"/>
      <c r="K1" s="443"/>
      <c r="L1" s="443"/>
      <c r="M1" s="443"/>
    </row>
    <row r="2" spans="1:74" ht="14.4" customHeight="1" x14ac:dyDescent="0.3">
      <c r="A2" s="522" t="s">
        <v>290</v>
      </c>
      <c r="B2" s="330"/>
      <c r="C2" s="330"/>
      <c r="D2" s="147"/>
      <c r="E2" s="147"/>
      <c r="F2" s="147"/>
      <c r="G2" s="147"/>
      <c r="H2" s="147"/>
      <c r="I2" s="147"/>
      <c r="J2" s="147"/>
      <c r="K2" s="147"/>
      <c r="L2" s="147"/>
      <c r="M2" s="147"/>
    </row>
    <row r="3" spans="1:74" ht="14.4" customHeight="1" x14ac:dyDescent="0.3">
      <c r="A3" s="141"/>
      <c r="B3" s="331"/>
      <c r="C3" s="331"/>
      <c r="D3" s="141"/>
      <c r="E3" s="141"/>
      <c r="F3" s="141"/>
      <c r="G3" s="141"/>
      <c r="H3" s="141"/>
      <c r="I3" s="141"/>
      <c r="J3" s="141"/>
      <c r="K3" s="141"/>
      <c r="L3" s="141"/>
      <c r="M3" s="141"/>
      <c r="N3" s="141"/>
      <c r="O3" s="141"/>
      <c r="P3" s="141"/>
      <c r="Q3" s="141"/>
      <c r="R3" s="141"/>
      <c r="S3" s="141"/>
      <c r="T3" s="141"/>
      <c r="U3" s="141"/>
      <c r="V3" s="141"/>
      <c r="W3" s="141"/>
      <c r="X3" s="141"/>
      <c r="Y3" s="141"/>
      <c r="Z3" s="141"/>
      <c r="AA3" s="141"/>
      <c r="AB3" s="141"/>
      <c r="AC3" s="141"/>
      <c r="AD3" s="141"/>
      <c r="AE3" s="141"/>
      <c r="AF3" s="141"/>
      <c r="AG3" s="141"/>
      <c r="AH3" s="141"/>
      <c r="AI3" s="141"/>
      <c r="AJ3" s="141"/>
      <c r="AK3" s="141"/>
      <c r="AL3" s="141"/>
      <c r="AM3" s="141"/>
      <c r="AN3" s="141"/>
      <c r="AO3" s="141"/>
      <c r="AP3" s="141"/>
      <c r="AQ3" s="141"/>
      <c r="AR3" s="141"/>
      <c r="AS3" s="141"/>
      <c r="AT3" s="141"/>
      <c r="AU3" s="141"/>
      <c r="AV3" s="141"/>
      <c r="AW3" s="141"/>
      <c r="AX3" s="141"/>
      <c r="AY3" s="141"/>
      <c r="AZ3" s="141"/>
      <c r="BA3" s="141"/>
      <c r="BB3" s="141"/>
      <c r="BC3" s="141"/>
      <c r="BD3" s="141"/>
      <c r="BE3" s="141"/>
      <c r="BF3" s="141"/>
      <c r="BG3" s="141"/>
      <c r="BH3" s="141"/>
      <c r="BI3" s="141"/>
      <c r="BJ3" s="141"/>
      <c r="BK3" s="141"/>
      <c r="BL3" s="141"/>
      <c r="BM3" s="141"/>
      <c r="BN3" s="141"/>
      <c r="BO3" s="141"/>
      <c r="BP3" s="141"/>
      <c r="BQ3" s="141"/>
      <c r="BR3" s="141"/>
      <c r="BS3" s="141"/>
      <c r="BT3" s="141"/>
      <c r="BU3" s="141"/>
      <c r="BV3" s="141"/>
    </row>
    <row r="4" spans="1:74" ht="14.4" customHeight="1" x14ac:dyDescent="0.3">
      <c r="A4" s="141"/>
      <c r="B4" s="331"/>
      <c r="C4" s="331"/>
      <c r="D4" s="141"/>
      <c r="E4" s="141"/>
      <c r="F4" s="141"/>
      <c r="G4" s="141"/>
      <c r="H4" s="141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41"/>
      <c r="Z4" s="141"/>
      <c r="AA4" s="141"/>
      <c r="AB4" s="141"/>
      <c r="AC4" s="141"/>
      <c r="AD4" s="141"/>
      <c r="AE4" s="141"/>
      <c r="AF4" s="141"/>
      <c r="AG4" s="141"/>
      <c r="AH4" s="141"/>
      <c r="AI4" s="141"/>
      <c r="AJ4" s="141"/>
      <c r="AK4" s="141"/>
      <c r="AL4" s="141"/>
      <c r="AM4" s="141"/>
      <c r="AN4" s="141"/>
      <c r="AO4" s="141"/>
      <c r="AP4" s="141"/>
      <c r="AQ4" s="141"/>
      <c r="AR4" s="141"/>
      <c r="AS4" s="141"/>
      <c r="AT4" s="141"/>
      <c r="AU4" s="141"/>
      <c r="AV4" s="141"/>
      <c r="AW4" s="141"/>
      <c r="AX4" s="141"/>
      <c r="AY4" s="141"/>
      <c r="AZ4" s="141"/>
      <c r="BA4" s="141"/>
      <c r="BB4" s="141"/>
      <c r="BC4" s="141"/>
      <c r="BD4" s="141"/>
      <c r="BE4" s="141"/>
      <c r="BF4" s="141"/>
      <c r="BG4" s="141"/>
      <c r="BH4" s="141"/>
      <c r="BI4" s="141"/>
      <c r="BJ4" s="141"/>
      <c r="BK4" s="141"/>
      <c r="BL4" s="141"/>
      <c r="BM4" s="141"/>
      <c r="BN4" s="141"/>
      <c r="BO4" s="141"/>
      <c r="BP4" s="141"/>
      <c r="BQ4" s="141"/>
      <c r="BR4" s="141"/>
      <c r="BS4" s="141"/>
      <c r="BT4" s="141"/>
      <c r="BU4" s="141"/>
      <c r="BV4" s="141"/>
    </row>
    <row r="5" spans="1:74" ht="14.4" customHeight="1" x14ac:dyDescent="0.3">
      <c r="A5" s="141"/>
      <c r="B5" s="331"/>
      <c r="C5" s="331"/>
      <c r="D5" s="141"/>
      <c r="E5" s="141"/>
      <c r="F5" s="141"/>
      <c r="G5" s="141"/>
      <c r="H5" s="141"/>
      <c r="I5" s="141"/>
      <c r="J5" s="141"/>
      <c r="K5" s="141"/>
      <c r="L5" s="141"/>
      <c r="M5" s="141"/>
      <c r="N5" s="141"/>
      <c r="O5" s="141"/>
      <c r="P5" s="141"/>
      <c r="Q5" s="141"/>
      <c r="R5" s="141"/>
      <c r="S5" s="141"/>
      <c r="T5" s="141"/>
      <c r="U5" s="141"/>
      <c r="V5" s="141"/>
      <c r="W5" s="141"/>
      <c r="X5" s="141"/>
      <c r="Y5" s="141"/>
      <c r="Z5" s="141"/>
      <c r="AA5" s="141"/>
      <c r="AB5" s="141"/>
      <c r="AC5" s="141"/>
      <c r="AD5" s="141"/>
      <c r="AE5" s="141"/>
      <c r="AF5" s="141"/>
      <c r="AG5" s="141"/>
      <c r="AH5" s="141"/>
      <c r="AI5" s="141"/>
      <c r="AJ5" s="141"/>
      <c r="AK5" s="141"/>
      <c r="AL5" s="141"/>
      <c r="AM5" s="141"/>
      <c r="AN5" s="141"/>
      <c r="AO5" s="141"/>
      <c r="AP5" s="141"/>
      <c r="AQ5" s="141"/>
      <c r="AR5" s="141"/>
      <c r="AS5" s="141"/>
      <c r="AT5" s="141"/>
      <c r="AU5" s="141"/>
      <c r="AV5" s="141"/>
      <c r="AW5" s="141"/>
      <c r="AX5" s="141"/>
      <c r="AY5" s="141"/>
      <c r="AZ5" s="141"/>
      <c r="BA5" s="141"/>
      <c r="BB5" s="141"/>
      <c r="BC5" s="141"/>
      <c r="BD5" s="141"/>
      <c r="BE5" s="141"/>
      <c r="BF5" s="141"/>
      <c r="BG5" s="141"/>
      <c r="BH5" s="141"/>
      <c r="BI5" s="141"/>
      <c r="BJ5" s="141"/>
      <c r="BK5" s="141"/>
      <c r="BL5" s="141"/>
      <c r="BM5" s="141"/>
      <c r="BN5" s="141"/>
      <c r="BO5" s="141"/>
      <c r="BP5" s="141"/>
      <c r="BQ5" s="141"/>
      <c r="BR5" s="141"/>
      <c r="BS5" s="141"/>
      <c r="BT5" s="141"/>
      <c r="BU5" s="141"/>
      <c r="BV5" s="141"/>
    </row>
    <row r="6" spans="1:74" ht="14.4" customHeight="1" x14ac:dyDescent="0.3">
      <c r="A6" s="141"/>
      <c r="B6" s="331"/>
      <c r="C6" s="33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41"/>
      <c r="O6" s="141"/>
      <c r="P6" s="141"/>
      <c r="Q6" s="141"/>
      <c r="R6" s="141"/>
      <c r="S6" s="141"/>
      <c r="T6" s="141"/>
      <c r="U6" s="141"/>
      <c r="V6" s="141"/>
      <c r="W6" s="141"/>
      <c r="X6" s="141"/>
      <c r="Y6" s="141"/>
      <c r="Z6" s="141"/>
      <c r="AA6" s="141"/>
      <c r="AB6" s="141"/>
      <c r="AC6" s="141"/>
      <c r="AD6" s="141"/>
      <c r="AE6" s="141"/>
      <c r="AF6" s="141"/>
      <c r="AG6" s="141"/>
      <c r="AH6" s="141"/>
      <c r="AI6" s="141"/>
      <c r="AJ6" s="141"/>
      <c r="AK6" s="141"/>
      <c r="AL6" s="141"/>
      <c r="AM6" s="141"/>
      <c r="AN6" s="141"/>
      <c r="AO6" s="141"/>
      <c r="AP6" s="141"/>
      <c r="AQ6" s="141"/>
      <c r="AR6" s="141"/>
      <c r="AS6" s="141"/>
      <c r="AT6" s="141"/>
      <c r="AU6" s="141"/>
      <c r="AV6" s="141"/>
      <c r="AW6" s="141"/>
      <c r="AX6" s="141"/>
      <c r="AY6" s="141"/>
      <c r="AZ6" s="141"/>
      <c r="BA6" s="141"/>
      <c r="BB6" s="141"/>
      <c r="BC6" s="141"/>
      <c r="BD6" s="141"/>
      <c r="BE6" s="141"/>
      <c r="BF6" s="141"/>
      <c r="BG6" s="141"/>
      <c r="BH6" s="141"/>
      <c r="BI6" s="141"/>
      <c r="BJ6" s="141"/>
      <c r="BK6" s="141"/>
      <c r="BL6" s="141"/>
      <c r="BM6" s="141"/>
      <c r="BN6" s="141"/>
      <c r="BO6" s="141"/>
      <c r="BP6" s="141"/>
      <c r="BQ6" s="141"/>
      <c r="BR6" s="141"/>
      <c r="BS6" s="141"/>
      <c r="BT6" s="141"/>
      <c r="BU6" s="141"/>
      <c r="BV6" s="141"/>
    </row>
    <row r="7" spans="1:74" ht="14.4" customHeight="1" x14ac:dyDescent="0.3">
      <c r="A7" s="141"/>
      <c r="B7" s="331"/>
      <c r="C7" s="331"/>
      <c r="D7" s="141"/>
      <c r="E7" s="141"/>
      <c r="F7" s="141"/>
      <c r="G7" s="141"/>
      <c r="H7" s="141"/>
      <c r="I7" s="141"/>
      <c r="J7" s="141"/>
      <c r="K7" s="141"/>
      <c r="L7" s="141"/>
      <c r="M7" s="141"/>
      <c r="N7" s="141"/>
      <c r="O7" s="141"/>
      <c r="P7" s="141"/>
      <c r="Q7" s="141"/>
      <c r="R7" s="141"/>
      <c r="S7" s="141"/>
      <c r="T7" s="141"/>
      <c r="U7" s="141"/>
      <c r="V7" s="141"/>
      <c r="W7" s="141"/>
      <c r="X7" s="141"/>
      <c r="Y7" s="141"/>
      <c r="Z7" s="141"/>
      <c r="AA7" s="141"/>
      <c r="AB7" s="141"/>
      <c r="AC7" s="141"/>
      <c r="AD7" s="141"/>
      <c r="AE7" s="141"/>
      <c r="AF7" s="141"/>
      <c r="AG7" s="141"/>
      <c r="AH7" s="141"/>
      <c r="AI7" s="141"/>
      <c r="AJ7" s="141"/>
      <c r="AK7" s="141"/>
      <c r="AL7" s="141"/>
      <c r="AM7" s="141"/>
      <c r="AN7" s="141"/>
      <c r="AO7" s="141"/>
      <c r="AP7" s="141"/>
      <c r="AQ7" s="141"/>
      <c r="AR7" s="141"/>
      <c r="AS7" s="141"/>
      <c r="AT7" s="141"/>
      <c r="AU7" s="141"/>
      <c r="AV7" s="141"/>
      <c r="AW7" s="141"/>
      <c r="AX7" s="141"/>
      <c r="AY7" s="141"/>
      <c r="AZ7" s="141"/>
      <c r="BA7" s="141"/>
      <c r="BB7" s="141"/>
      <c r="BC7" s="141"/>
      <c r="BD7" s="141"/>
      <c r="BE7" s="141"/>
      <c r="BF7" s="141"/>
      <c r="BG7" s="141"/>
      <c r="BH7" s="141"/>
      <c r="BI7" s="141"/>
      <c r="BJ7" s="141"/>
      <c r="BK7" s="141"/>
      <c r="BL7" s="141"/>
      <c r="BM7" s="141"/>
      <c r="BN7" s="141"/>
      <c r="BO7" s="141"/>
      <c r="BP7" s="141"/>
      <c r="BQ7" s="141"/>
      <c r="BR7" s="141"/>
      <c r="BS7" s="141"/>
      <c r="BT7" s="141"/>
      <c r="BU7" s="141"/>
      <c r="BV7" s="141"/>
    </row>
    <row r="8" spans="1:74" ht="14.4" customHeight="1" x14ac:dyDescent="0.3">
      <c r="A8" s="141"/>
      <c r="B8" s="331"/>
      <c r="C8" s="331"/>
      <c r="D8" s="141"/>
      <c r="E8" s="141"/>
      <c r="F8" s="141"/>
      <c r="G8" s="141"/>
      <c r="H8" s="141"/>
      <c r="I8" s="141"/>
      <c r="J8" s="141"/>
      <c r="K8" s="141"/>
      <c r="L8" s="141"/>
      <c r="M8" s="141"/>
      <c r="N8" s="141"/>
      <c r="O8" s="141"/>
      <c r="P8" s="141"/>
      <c r="Q8" s="141"/>
      <c r="R8" s="141"/>
      <c r="S8" s="141"/>
      <c r="T8" s="141"/>
      <c r="U8" s="141"/>
      <c r="V8" s="141"/>
      <c r="W8" s="141"/>
      <c r="X8" s="141"/>
      <c r="Y8" s="141"/>
      <c r="Z8" s="141"/>
      <c r="AA8" s="141"/>
      <c r="AB8" s="141"/>
      <c r="AC8" s="141"/>
      <c r="AD8" s="141"/>
      <c r="AE8" s="141"/>
      <c r="AF8" s="141"/>
      <c r="AG8" s="141"/>
      <c r="AH8" s="141"/>
      <c r="AI8" s="141"/>
      <c r="AJ8" s="141"/>
      <c r="AK8" s="141"/>
      <c r="AL8" s="141"/>
      <c r="AM8" s="141"/>
      <c r="AN8" s="141"/>
      <c r="AO8" s="141"/>
      <c r="AP8" s="141"/>
      <c r="AQ8" s="141"/>
      <c r="AR8" s="141"/>
      <c r="AS8" s="141"/>
      <c r="AT8" s="141"/>
      <c r="AU8" s="141"/>
      <c r="AV8" s="141"/>
      <c r="AW8" s="141"/>
      <c r="AX8" s="141"/>
      <c r="AY8" s="141"/>
      <c r="AZ8" s="141"/>
      <c r="BA8" s="141"/>
      <c r="BB8" s="141"/>
      <c r="BC8" s="141"/>
      <c r="BD8" s="141"/>
      <c r="BE8" s="141"/>
      <c r="BF8" s="141"/>
      <c r="BG8" s="141"/>
      <c r="BH8" s="141"/>
      <c r="BI8" s="141"/>
      <c r="BJ8" s="141"/>
      <c r="BK8" s="141"/>
      <c r="BL8" s="141"/>
      <c r="BM8" s="141"/>
      <c r="BN8" s="141"/>
      <c r="BO8" s="141"/>
      <c r="BP8" s="141"/>
      <c r="BQ8" s="141"/>
      <c r="BR8" s="141"/>
      <c r="BS8" s="141"/>
      <c r="BT8" s="141"/>
      <c r="BU8" s="141"/>
      <c r="BV8" s="141"/>
    </row>
    <row r="9" spans="1:74" ht="14.4" customHeight="1" x14ac:dyDescent="0.3">
      <c r="A9" s="141"/>
      <c r="B9" s="331"/>
      <c r="C9" s="331"/>
      <c r="D9" s="141"/>
      <c r="E9" s="141"/>
      <c r="F9" s="141"/>
      <c r="G9" s="141"/>
      <c r="H9" s="141"/>
      <c r="I9" s="141"/>
      <c r="J9" s="141"/>
      <c r="K9" s="141"/>
      <c r="L9" s="141"/>
      <c r="M9" s="141"/>
      <c r="N9" s="141"/>
      <c r="O9" s="141"/>
      <c r="P9" s="141"/>
      <c r="Q9" s="141"/>
      <c r="R9" s="141"/>
      <c r="S9" s="141"/>
      <c r="T9" s="141"/>
      <c r="U9" s="141"/>
      <c r="V9" s="141"/>
      <c r="W9" s="141"/>
      <c r="X9" s="141"/>
      <c r="Y9" s="141"/>
      <c r="Z9" s="141"/>
      <c r="AA9" s="141"/>
      <c r="AB9" s="141"/>
      <c r="AC9" s="141"/>
      <c r="AD9" s="141"/>
      <c r="AE9" s="141"/>
      <c r="AF9" s="141"/>
      <c r="AG9" s="141"/>
      <c r="AH9" s="141"/>
      <c r="AI9" s="141"/>
      <c r="AJ9" s="141"/>
      <c r="AK9" s="141"/>
      <c r="AL9" s="141"/>
      <c r="AM9" s="141"/>
      <c r="AN9" s="141"/>
      <c r="AO9" s="141"/>
      <c r="AP9" s="141"/>
      <c r="AQ9" s="141"/>
      <c r="AR9" s="141"/>
      <c r="AS9" s="141"/>
      <c r="AT9" s="141"/>
      <c r="AU9" s="141"/>
      <c r="AV9" s="141"/>
      <c r="AW9" s="141"/>
      <c r="AX9" s="141"/>
      <c r="AY9" s="141"/>
      <c r="AZ9" s="141"/>
      <c r="BA9" s="141"/>
      <c r="BB9" s="141"/>
      <c r="BC9" s="141"/>
      <c r="BD9" s="141"/>
      <c r="BE9" s="141"/>
      <c r="BF9" s="141"/>
      <c r="BG9" s="141"/>
      <c r="BH9" s="141"/>
      <c r="BI9" s="141"/>
      <c r="BJ9" s="141"/>
      <c r="BK9" s="141"/>
      <c r="BL9" s="141"/>
      <c r="BM9" s="141"/>
      <c r="BN9" s="141"/>
      <c r="BO9" s="141"/>
      <c r="BP9" s="141"/>
      <c r="BQ9" s="141"/>
      <c r="BR9" s="141"/>
      <c r="BS9" s="141"/>
      <c r="BT9" s="141"/>
      <c r="BU9" s="141"/>
      <c r="BV9" s="141"/>
    </row>
    <row r="10" spans="1:74" ht="14.4" customHeight="1" x14ac:dyDescent="0.3">
      <c r="A10" s="141"/>
      <c r="B10" s="331"/>
      <c r="C10" s="331"/>
      <c r="D10" s="141"/>
      <c r="E10" s="141"/>
      <c r="F10" s="141"/>
      <c r="G10" s="141"/>
      <c r="H10" s="141"/>
      <c r="I10" s="141"/>
      <c r="J10" s="141"/>
      <c r="K10" s="141"/>
      <c r="L10" s="141"/>
      <c r="M10" s="141"/>
      <c r="N10" s="141"/>
      <c r="O10" s="141"/>
      <c r="P10" s="141"/>
      <c r="Q10" s="141"/>
      <c r="R10" s="141"/>
      <c r="S10" s="141"/>
      <c r="T10" s="141"/>
      <c r="U10" s="141"/>
      <c r="V10" s="141"/>
      <c r="W10" s="141"/>
      <c r="X10" s="141"/>
      <c r="Y10" s="141"/>
      <c r="Z10" s="141"/>
      <c r="AA10" s="141"/>
      <c r="AB10" s="141"/>
      <c r="AC10" s="141"/>
      <c r="AD10" s="141"/>
      <c r="AE10" s="141"/>
      <c r="AF10" s="141"/>
      <c r="AG10" s="141"/>
      <c r="AH10" s="141"/>
      <c r="AI10" s="141"/>
      <c r="AJ10" s="141"/>
      <c r="AK10" s="141"/>
      <c r="AL10" s="141"/>
      <c r="AM10" s="141"/>
      <c r="AN10" s="141"/>
      <c r="AO10" s="141"/>
      <c r="AP10" s="141"/>
      <c r="AQ10" s="141"/>
      <c r="AR10" s="141"/>
      <c r="AS10" s="141"/>
      <c r="AT10" s="141"/>
      <c r="AU10" s="141"/>
      <c r="AV10" s="141"/>
      <c r="AW10" s="141"/>
      <c r="AX10" s="141"/>
      <c r="AY10" s="141"/>
      <c r="AZ10" s="141"/>
      <c r="BA10" s="141"/>
      <c r="BB10" s="141"/>
      <c r="BC10" s="141"/>
      <c r="BD10" s="141"/>
      <c r="BE10" s="141"/>
      <c r="BF10" s="141"/>
      <c r="BG10" s="141"/>
      <c r="BH10" s="141"/>
      <c r="BI10" s="141"/>
      <c r="BJ10" s="141"/>
      <c r="BK10" s="141"/>
      <c r="BL10" s="141"/>
      <c r="BM10" s="141"/>
      <c r="BN10" s="141"/>
      <c r="BO10" s="141"/>
      <c r="BP10" s="141"/>
      <c r="BQ10" s="141"/>
      <c r="BR10" s="141"/>
      <c r="BS10" s="141"/>
      <c r="BT10" s="141"/>
      <c r="BU10" s="141"/>
      <c r="BV10" s="141"/>
    </row>
    <row r="11" spans="1:74" ht="14.4" customHeight="1" x14ac:dyDescent="0.3">
      <c r="A11" s="141"/>
      <c r="B11" s="331"/>
      <c r="C11" s="331"/>
      <c r="D11" s="141"/>
      <c r="E11" s="141"/>
      <c r="F11" s="141"/>
      <c r="G11" s="141"/>
      <c r="H11" s="141"/>
      <c r="I11" s="141"/>
      <c r="J11" s="141"/>
      <c r="K11" s="141"/>
      <c r="L11" s="141"/>
      <c r="M11" s="141"/>
      <c r="N11" s="141"/>
      <c r="O11" s="141"/>
      <c r="P11" s="141"/>
      <c r="Q11" s="141"/>
      <c r="R11" s="141"/>
      <c r="S11" s="141"/>
      <c r="T11" s="141"/>
      <c r="U11" s="141"/>
      <c r="V11" s="141"/>
      <c r="W11" s="141"/>
      <c r="X11" s="141"/>
      <c r="Y11" s="141"/>
      <c r="Z11" s="141"/>
      <c r="AA11" s="141"/>
      <c r="AB11" s="141"/>
      <c r="AC11" s="141"/>
      <c r="AD11" s="141"/>
      <c r="AE11" s="141"/>
      <c r="AF11" s="141"/>
      <c r="AG11" s="141"/>
      <c r="AH11" s="141"/>
      <c r="AI11" s="141"/>
      <c r="AJ11" s="141"/>
      <c r="AK11" s="141"/>
      <c r="AL11" s="141"/>
      <c r="AM11" s="141"/>
      <c r="AN11" s="141"/>
      <c r="AO11" s="141"/>
      <c r="AP11" s="141"/>
      <c r="AQ11" s="141"/>
      <c r="AR11" s="141"/>
      <c r="AS11" s="141"/>
      <c r="AT11" s="141"/>
      <c r="AU11" s="141"/>
      <c r="AV11" s="141"/>
      <c r="AW11" s="141"/>
      <c r="AX11" s="141"/>
      <c r="AY11" s="141"/>
      <c r="AZ11" s="141"/>
      <c r="BA11" s="141"/>
      <c r="BB11" s="141"/>
      <c r="BC11" s="141"/>
      <c r="BD11" s="141"/>
      <c r="BE11" s="141"/>
      <c r="BF11" s="141"/>
      <c r="BG11" s="141"/>
      <c r="BH11" s="141"/>
      <c r="BI11" s="141"/>
      <c r="BJ11" s="141"/>
      <c r="BK11" s="141"/>
      <c r="BL11" s="141"/>
      <c r="BM11" s="141"/>
      <c r="BN11" s="141"/>
      <c r="BO11" s="141"/>
      <c r="BP11" s="141"/>
      <c r="BQ11" s="141"/>
      <c r="BR11" s="141"/>
      <c r="BS11" s="141"/>
      <c r="BT11" s="141"/>
      <c r="BU11" s="141"/>
      <c r="BV11" s="141"/>
    </row>
    <row r="12" spans="1:74" ht="14.4" customHeight="1" x14ac:dyDescent="0.3">
      <c r="A12" s="141"/>
      <c r="B12" s="331"/>
      <c r="C12" s="331"/>
      <c r="D12" s="141"/>
      <c r="E12" s="141"/>
      <c r="F12" s="141"/>
      <c r="G12" s="141"/>
      <c r="H12" s="141"/>
      <c r="I12" s="141"/>
      <c r="J12" s="141"/>
      <c r="K12" s="141"/>
      <c r="L12" s="141"/>
      <c r="M12" s="141"/>
      <c r="N12" s="141"/>
      <c r="O12" s="141"/>
      <c r="P12" s="141"/>
      <c r="Q12" s="141"/>
      <c r="R12" s="141"/>
      <c r="S12" s="141"/>
      <c r="T12" s="141"/>
      <c r="U12" s="141"/>
      <c r="V12" s="141"/>
      <c r="W12" s="141"/>
      <c r="X12" s="141"/>
      <c r="Y12" s="141"/>
      <c r="Z12" s="141"/>
      <c r="AA12" s="141"/>
      <c r="AB12" s="141"/>
      <c r="AC12" s="141"/>
      <c r="AD12" s="141"/>
      <c r="AE12" s="141"/>
      <c r="AF12" s="141"/>
      <c r="AG12" s="141"/>
      <c r="AH12" s="141"/>
      <c r="AI12" s="141"/>
      <c r="AJ12" s="141"/>
      <c r="AK12" s="141"/>
      <c r="AL12" s="141"/>
      <c r="AM12" s="141"/>
      <c r="AN12" s="141"/>
      <c r="AO12" s="141"/>
      <c r="AP12" s="141"/>
      <c r="AQ12" s="141"/>
      <c r="AR12" s="141"/>
      <c r="AS12" s="141"/>
      <c r="AT12" s="141"/>
      <c r="AU12" s="141"/>
      <c r="AV12" s="141"/>
      <c r="AW12" s="141"/>
      <c r="AX12" s="141"/>
      <c r="AY12" s="141"/>
      <c r="AZ12" s="141"/>
      <c r="BA12" s="141"/>
      <c r="BB12" s="141"/>
      <c r="BC12" s="141"/>
      <c r="BD12" s="141"/>
      <c r="BE12" s="141"/>
      <c r="BF12" s="141"/>
      <c r="BG12" s="141"/>
      <c r="BH12" s="141"/>
      <c r="BI12" s="141"/>
      <c r="BJ12" s="141"/>
      <c r="BK12" s="141"/>
      <c r="BL12" s="141"/>
      <c r="BM12" s="141"/>
      <c r="BN12" s="141"/>
      <c r="BO12" s="141"/>
      <c r="BP12" s="141"/>
      <c r="BQ12" s="141"/>
      <c r="BR12" s="141"/>
      <c r="BS12" s="141"/>
      <c r="BT12" s="141"/>
      <c r="BU12" s="141"/>
      <c r="BV12" s="141"/>
    </row>
    <row r="13" spans="1:74" ht="14.4" customHeight="1" x14ac:dyDescent="0.3">
      <c r="A13" s="141"/>
      <c r="B13" s="331"/>
      <c r="C13" s="331"/>
      <c r="D13" s="141"/>
      <c r="E13" s="141"/>
      <c r="F13" s="141"/>
      <c r="G13" s="141"/>
      <c r="H13" s="141"/>
      <c r="I13" s="141"/>
      <c r="J13" s="141"/>
      <c r="K13" s="141"/>
      <c r="L13" s="141"/>
      <c r="M13" s="141"/>
      <c r="N13" s="141"/>
      <c r="O13" s="141"/>
      <c r="P13" s="141"/>
      <c r="Q13" s="141"/>
      <c r="R13" s="141"/>
      <c r="S13" s="141"/>
      <c r="T13" s="141"/>
      <c r="U13" s="141"/>
      <c r="V13" s="141"/>
      <c r="W13" s="141"/>
      <c r="X13" s="141"/>
      <c r="Y13" s="141"/>
      <c r="Z13" s="141"/>
      <c r="AA13" s="141"/>
      <c r="AB13" s="141"/>
      <c r="AC13" s="141"/>
      <c r="AD13" s="141"/>
      <c r="AE13" s="141"/>
      <c r="AF13" s="141"/>
      <c r="AG13" s="141"/>
      <c r="AH13" s="141"/>
      <c r="AI13" s="141"/>
      <c r="AJ13" s="141"/>
      <c r="AK13" s="141"/>
      <c r="AL13" s="141"/>
      <c r="AM13" s="141"/>
      <c r="AN13" s="141"/>
      <c r="AO13" s="141"/>
      <c r="AP13" s="141"/>
      <c r="AQ13" s="141"/>
      <c r="AR13" s="141"/>
      <c r="AS13" s="141"/>
      <c r="AT13" s="141"/>
      <c r="AU13" s="141"/>
      <c r="AV13" s="141"/>
      <c r="AW13" s="141"/>
      <c r="AX13" s="141"/>
      <c r="AY13" s="141"/>
      <c r="AZ13" s="141"/>
      <c r="BA13" s="141"/>
      <c r="BB13" s="141"/>
      <c r="BC13" s="141"/>
      <c r="BD13" s="141"/>
      <c r="BE13" s="141"/>
      <c r="BF13" s="141"/>
      <c r="BG13" s="141"/>
      <c r="BH13" s="141"/>
      <c r="BI13" s="141"/>
      <c r="BJ13" s="141"/>
      <c r="BK13" s="141"/>
      <c r="BL13" s="141"/>
      <c r="BM13" s="141"/>
      <c r="BN13" s="141"/>
      <c r="BO13" s="141"/>
      <c r="BP13" s="141"/>
      <c r="BQ13" s="141"/>
      <c r="BR13" s="141"/>
      <c r="BS13" s="141"/>
      <c r="BT13" s="141"/>
      <c r="BU13" s="141"/>
      <c r="BV13" s="141"/>
    </row>
    <row r="14" spans="1:74" ht="14.4" customHeight="1" x14ac:dyDescent="0.3">
      <c r="A14" s="141"/>
      <c r="B14" s="331"/>
      <c r="C14" s="331"/>
      <c r="D14" s="141"/>
      <c r="E14" s="141"/>
      <c r="F14" s="141"/>
      <c r="G14" s="141"/>
      <c r="H14" s="141"/>
      <c r="I14" s="141"/>
      <c r="J14" s="141"/>
      <c r="K14" s="141"/>
      <c r="L14" s="141"/>
      <c r="M14" s="141"/>
      <c r="N14" s="141"/>
      <c r="O14" s="141"/>
      <c r="P14" s="141"/>
      <c r="Q14" s="141"/>
      <c r="R14" s="141"/>
      <c r="S14" s="141"/>
      <c r="T14" s="141"/>
      <c r="U14" s="141"/>
      <c r="V14" s="141"/>
      <c r="W14" s="141"/>
      <c r="X14" s="141"/>
      <c r="Y14" s="141"/>
      <c r="Z14" s="141"/>
      <c r="AA14" s="141"/>
      <c r="AB14" s="141"/>
      <c r="AC14" s="141"/>
      <c r="AD14" s="141"/>
      <c r="AE14" s="141"/>
      <c r="AF14" s="141"/>
      <c r="AG14" s="141"/>
      <c r="AH14" s="141"/>
      <c r="AI14" s="141"/>
      <c r="AJ14" s="141"/>
      <c r="AK14" s="141"/>
      <c r="AL14" s="141"/>
      <c r="AM14" s="141"/>
      <c r="AN14" s="141"/>
      <c r="AO14" s="141"/>
      <c r="AP14" s="141"/>
      <c r="AQ14" s="141"/>
      <c r="AR14" s="141"/>
      <c r="AS14" s="141"/>
      <c r="AT14" s="141"/>
      <c r="AU14" s="141"/>
      <c r="AV14" s="141"/>
      <c r="AW14" s="141"/>
      <c r="AX14" s="141"/>
      <c r="AY14" s="141"/>
      <c r="AZ14" s="141"/>
      <c r="BA14" s="141"/>
      <c r="BB14" s="141"/>
      <c r="BC14" s="141"/>
      <c r="BD14" s="141"/>
      <c r="BE14" s="141"/>
      <c r="BF14" s="141"/>
      <c r="BG14" s="141"/>
      <c r="BH14" s="141"/>
      <c r="BI14" s="141"/>
      <c r="BJ14" s="141"/>
      <c r="BK14" s="141"/>
      <c r="BL14" s="141"/>
      <c r="BM14" s="141"/>
      <c r="BN14" s="141"/>
      <c r="BO14" s="141"/>
      <c r="BP14" s="141"/>
      <c r="BQ14" s="141"/>
      <c r="BR14" s="141"/>
      <c r="BS14" s="141"/>
      <c r="BT14" s="141"/>
      <c r="BU14" s="141"/>
      <c r="BV14" s="141"/>
    </row>
    <row r="15" spans="1:74" ht="14.4" customHeight="1" x14ac:dyDescent="0.3">
      <c r="A15" s="141"/>
      <c r="B15" s="331"/>
      <c r="C15" s="331"/>
      <c r="D15" s="141"/>
      <c r="E15" s="141"/>
      <c r="F15" s="141"/>
      <c r="G15" s="141"/>
      <c r="H15" s="141"/>
      <c r="I15" s="141"/>
      <c r="J15" s="141"/>
      <c r="K15" s="141"/>
      <c r="L15" s="141"/>
      <c r="M15" s="141"/>
      <c r="N15" s="141"/>
      <c r="O15" s="141"/>
      <c r="P15" s="141"/>
      <c r="Q15" s="141"/>
      <c r="R15" s="141"/>
      <c r="S15" s="141"/>
      <c r="T15" s="141"/>
      <c r="U15" s="141"/>
      <c r="V15" s="141"/>
      <c r="W15" s="141"/>
      <c r="X15" s="141"/>
      <c r="Y15" s="141"/>
      <c r="Z15" s="141"/>
      <c r="AA15" s="141"/>
      <c r="AB15" s="141"/>
      <c r="AC15" s="141"/>
      <c r="AD15" s="141"/>
      <c r="AE15" s="141"/>
      <c r="AF15" s="141"/>
      <c r="AG15" s="141"/>
      <c r="AH15" s="141"/>
      <c r="AI15" s="141"/>
      <c r="AJ15" s="141"/>
      <c r="AK15" s="141"/>
      <c r="AL15" s="141"/>
      <c r="AM15" s="141"/>
      <c r="AN15" s="141"/>
      <c r="AO15" s="141"/>
      <c r="AP15" s="141"/>
      <c r="AQ15" s="141"/>
      <c r="AR15" s="141"/>
      <c r="AS15" s="141"/>
      <c r="AT15" s="141"/>
      <c r="AU15" s="141"/>
      <c r="AV15" s="141"/>
      <c r="AW15" s="141"/>
      <c r="AX15" s="141"/>
      <c r="AY15" s="141"/>
      <c r="AZ15" s="141"/>
      <c r="BA15" s="141"/>
      <c r="BB15" s="141"/>
      <c r="BC15" s="141"/>
      <c r="BD15" s="141"/>
      <c r="BE15" s="141"/>
      <c r="BF15" s="141"/>
      <c r="BG15" s="141"/>
      <c r="BH15" s="141"/>
      <c r="BI15" s="141"/>
      <c r="BJ15" s="141"/>
      <c r="BK15" s="141"/>
      <c r="BL15" s="141"/>
      <c r="BM15" s="141"/>
      <c r="BN15" s="141"/>
      <c r="BO15" s="141"/>
      <c r="BP15" s="141"/>
      <c r="BQ15" s="141"/>
      <c r="BR15" s="141"/>
      <c r="BS15" s="141"/>
      <c r="BT15" s="141"/>
      <c r="BU15" s="141"/>
      <c r="BV15" s="141"/>
    </row>
    <row r="16" spans="1:74" ht="14.4" customHeight="1" x14ac:dyDescent="0.3">
      <c r="A16" s="141"/>
      <c r="B16" s="331"/>
      <c r="C16" s="331"/>
      <c r="D16" s="141"/>
      <c r="E16" s="141"/>
      <c r="F16" s="141"/>
      <c r="G16" s="141"/>
      <c r="H16" s="141"/>
      <c r="I16" s="141"/>
      <c r="J16" s="141"/>
      <c r="K16" s="141"/>
      <c r="L16" s="141"/>
      <c r="M16" s="141"/>
      <c r="N16" s="141"/>
      <c r="O16" s="141"/>
      <c r="P16" s="141"/>
      <c r="Q16" s="141"/>
      <c r="R16" s="141"/>
      <c r="S16" s="141"/>
      <c r="T16" s="141"/>
      <c r="U16" s="141"/>
      <c r="V16" s="141"/>
      <c r="W16" s="141"/>
      <c r="X16" s="141"/>
      <c r="Y16" s="141"/>
      <c r="Z16" s="141"/>
      <c r="AA16" s="141"/>
      <c r="AB16" s="141"/>
      <c r="AC16" s="141"/>
      <c r="AD16" s="141"/>
      <c r="AE16" s="141"/>
      <c r="AF16" s="141"/>
      <c r="AG16" s="141"/>
      <c r="AH16" s="141"/>
      <c r="AI16" s="141"/>
      <c r="AJ16" s="141"/>
      <c r="AK16" s="141"/>
      <c r="AL16" s="141"/>
      <c r="AM16" s="141"/>
      <c r="AN16" s="141"/>
      <c r="AO16" s="141"/>
      <c r="AP16" s="141"/>
      <c r="AQ16" s="141"/>
      <c r="AR16" s="141"/>
      <c r="AS16" s="141"/>
      <c r="AT16" s="141"/>
      <c r="AU16" s="141"/>
      <c r="AV16" s="141"/>
      <c r="AW16" s="141"/>
      <c r="AX16" s="141"/>
      <c r="AY16" s="141"/>
      <c r="AZ16" s="141"/>
      <c r="BA16" s="141"/>
      <c r="BB16" s="141"/>
      <c r="BC16" s="141"/>
      <c r="BD16" s="141"/>
      <c r="BE16" s="141"/>
      <c r="BF16" s="141"/>
      <c r="BG16" s="141"/>
      <c r="BH16" s="141"/>
      <c r="BI16" s="141"/>
      <c r="BJ16" s="141"/>
      <c r="BK16" s="141"/>
      <c r="BL16" s="141"/>
      <c r="BM16" s="141"/>
      <c r="BN16" s="141"/>
      <c r="BO16" s="141"/>
      <c r="BP16" s="141"/>
      <c r="BQ16" s="141"/>
      <c r="BR16" s="141"/>
      <c r="BS16" s="141"/>
      <c r="BT16" s="141"/>
      <c r="BU16" s="141"/>
      <c r="BV16" s="141"/>
    </row>
    <row r="17" spans="1:74" ht="14.4" customHeight="1" x14ac:dyDescent="0.3">
      <c r="A17" s="141"/>
      <c r="B17" s="331"/>
      <c r="C17" s="331"/>
      <c r="D17" s="141"/>
      <c r="E17" s="141"/>
      <c r="F17" s="141"/>
      <c r="G17" s="141"/>
      <c r="H17" s="141"/>
      <c r="I17" s="141"/>
      <c r="J17" s="141"/>
      <c r="K17" s="141"/>
      <c r="L17" s="141"/>
      <c r="M17" s="141"/>
      <c r="N17" s="141"/>
      <c r="O17" s="141"/>
      <c r="P17" s="141"/>
      <c r="Q17" s="141"/>
      <c r="R17" s="141"/>
      <c r="S17" s="141"/>
      <c r="T17" s="141"/>
      <c r="U17" s="141"/>
      <c r="V17" s="141"/>
      <c r="W17" s="141"/>
      <c r="X17" s="141"/>
      <c r="Y17" s="141"/>
      <c r="Z17" s="141"/>
      <c r="AA17" s="141"/>
      <c r="AB17" s="141"/>
      <c r="AC17" s="141"/>
      <c r="AD17" s="141"/>
      <c r="AE17" s="141"/>
      <c r="AF17" s="141"/>
      <c r="AG17" s="141"/>
      <c r="AH17" s="141"/>
      <c r="AI17" s="141"/>
      <c r="AJ17" s="141"/>
      <c r="AK17" s="141"/>
      <c r="AL17" s="141"/>
      <c r="AM17" s="141"/>
      <c r="AN17" s="141"/>
      <c r="AO17" s="141"/>
      <c r="AP17" s="141"/>
      <c r="AQ17" s="141"/>
      <c r="AR17" s="141"/>
      <c r="AS17" s="141"/>
      <c r="AT17" s="141"/>
      <c r="AU17" s="141"/>
      <c r="AV17" s="141"/>
      <c r="AW17" s="141"/>
      <c r="AX17" s="141"/>
      <c r="AY17" s="141"/>
      <c r="AZ17" s="141"/>
      <c r="BA17" s="141"/>
      <c r="BB17" s="141"/>
      <c r="BC17" s="141"/>
      <c r="BD17" s="141"/>
      <c r="BE17" s="141"/>
      <c r="BF17" s="141"/>
      <c r="BG17" s="141"/>
      <c r="BH17" s="141"/>
      <c r="BI17" s="141"/>
      <c r="BJ17" s="141"/>
      <c r="BK17" s="141"/>
      <c r="BL17" s="141"/>
      <c r="BM17" s="141"/>
      <c r="BN17" s="141"/>
      <c r="BO17" s="141"/>
      <c r="BP17" s="141"/>
      <c r="BQ17" s="141"/>
      <c r="BR17" s="141"/>
      <c r="BS17" s="141"/>
      <c r="BT17" s="141"/>
      <c r="BU17" s="141"/>
      <c r="BV17" s="141"/>
    </row>
    <row r="18" spans="1:74" ht="14.4" customHeight="1" x14ac:dyDescent="0.3">
      <c r="A18" s="141"/>
      <c r="B18" s="331"/>
      <c r="C18" s="331"/>
      <c r="D18" s="141"/>
      <c r="E18" s="141"/>
      <c r="F18" s="141"/>
      <c r="G18" s="141"/>
      <c r="H18" s="141"/>
      <c r="I18" s="141"/>
      <c r="J18" s="141"/>
      <c r="K18" s="141"/>
      <c r="L18" s="141"/>
      <c r="M18" s="141"/>
      <c r="N18" s="141"/>
      <c r="O18" s="141"/>
      <c r="P18" s="141"/>
      <c r="Q18" s="141"/>
      <c r="R18" s="141"/>
      <c r="S18" s="141"/>
      <c r="T18" s="141"/>
      <c r="U18" s="141"/>
      <c r="V18" s="141"/>
      <c r="W18" s="141"/>
      <c r="X18" s="141"/>
      <c r="Y18" s="141"/>
      <c r="Z18" s="141"/>
      <c r="AA18" s="141"/>
      <c r="AB18" s="141"/>
      <c r="AC18" s="141"/>
      <c r="AD18" s="141"/>
      <c r="AE18" s="141"/>
      <c r="AF18" s="141"/>
      <c r="AG18" s="141"/>
      <c r="AH18" s="141"/>
      <c r="AI18" s="141"/>
      <c r="AJ18" s="141"/>
      <c r="AK18" s="141"/>
      <c r="AL18" s="141"/>
      <c r="AM18" s="141"/>
      <c r="AN18" s="141"/>
      <c r="AO18" s="141"/>
      <c r="AP18" s="141"/>
      <c r="AQ18" s="141"/>
      <c r="AR18" s="141"/>
      <c r="AS18" s="141"/>
      <c r="AT18" s="141"/>
      <c r="AU18" s="141"/>
      <c r="AV18" s="141"/>
      <c r="AW18" s="141"/>
      <c r="AX18" s="141"/>
      <c r="AY18" s="141"/>
      <c r="AZ18" s="141"/>
      <c r="BA18" s="141"/>
      <c r="BB18" s="141"/>
      <c r="BC18" s="141"/>
      <c r="BD18" s="141"/>
      <c r="BE18" s="141"/>
      <c r="BF18" s="141"/>
      <c r="BG18" s="141"/>
      <c r="BH18" s="141"/>
      <c r="BI18" s="141"/>
      <c r="BJ18" s="141"/>
      <c r="BK18" s="141"/>
      <c r="BL18" s="141"/>
      <c r="BM18" s="141"/>
      <c r="BN18" s="141"/>
      <c r="BO18" s="141"/>
      <c r="BP18" s="141"/>
      <c r="BQ18" s="141"/>
      <c r="BR18" s="141"/>
      <c r="BS18" s="141"/>
      <c r="BT18" s="141"/>
      <c r="BU18" s="141"/>
      <c r="BV18" s="141"/>
    </row>
    <row r="19" spans="1:74" ht="14.4" customHeight="1" x14ac:dyDescent="0.3">
      <c r="A19" s="141"/>
      <c r="B19" s="331"/>
      <c r="C19" s="331"/>
      <c r="D19" s="141"/>
      <c r="E19" s="141"/>
      <c r="F19" s="141"/>
      <c r="G19" s="141"/>
      <c r="H19" s="141"/>
      <c r="I19" s="141"/>
      <c r="J19" s="141"/>
      <c r="K19" s="141"/>
      <c r="L19" s="141"/>
      <c r="M19" s="141"/>
      <c r="N19" s="141"/>
      <c r="O19" s="141"/>
      <c r="P19" s="141"/>
      <c r="Q19" s="141"/>
      <c r="R19" s="141"/>
      <c r="S19" s="141"/>
      <c r="T19" s="141"/>
      <c r="U19" s="141"/>
      <c r="V19" s="141"/>
      <c r="W19" s="141"/>
      <c r="X19" s="141"/>
      <c r="Y19" s="141"/>
      <c r="Z19" s="141"/>
      <c r="AA19" s="141"/>
      <c r="AB19" s="141"/>
      <c r="AC19" s="141"/>
      <c r="AD19" s="141"/>
      <c r="AE19" s="141"/>
      <c r="AF19" s="141"/>
      <c r="AG19" s="141"/>
      <c r="AH19" s="141"/>
      <c r="AI19" s="141"/>
      <c r="AJ19" s="141"/>
      <c r="AK19" s="141"/>
      <c r="AL19" s="141"/>
      <c r="AM19" s="141"/>
      <c r="AN19" s="141"/>
      <c r="AO19" s="141"/>
      <c r="AP19" s="141"/>
      <c r="AQ19" s="141"/>
      <c r="AR19" s="141"/>
      <c r="AS19" s="141"/>
      <c r="AT19" s="141"/>
      <c r="AU19" s="141"/>
      <c r="AV19" s="141"/>
      <c r="AW19" s="141"/>
      <c r="AX19" s="141"/>
      <c r="AY19" s="141"/>
      <c r="AZ19" s="141"/>
      <c r="BA19" s="141"/>
      <c r="BB19" s="141"/>
      <c r="BC19" s="141"/>
      <c r="BD19" s="141"/>
      <c r="BE19" s="141"/>
      <c r="BF19" s="141"/>
      <c r="BG19" s="141"/>
      <c r="BH19" s="141"/>
      <c r="BI19" s="141"/>
      <c r="BJ19" s="141"/>
      <c r="BK19" s="141"/>
      <c r="BL19" s="141"/>
      <c r="BM19" s="141"/>
      <c r="BN19" s="141"/>
      <c r="BO19" s="141"/>
      <c r="BP19" s="141"/>
      <c r="BQ19" s="141"/>
      <c r="BR19" s="141"/>
      <c r="BS19" s="141"/>
      <c r="BT19" s="141"/>
      <c r="BU19" s="141"/>
      <c r="BV19" s="141"/>
    </row>
    <row r="20" spans="1:74" ht="14.4" customHeight="1" x14ac:dyDescent="0.3">
      <c r="A20" s="141"/>
      <c r="B20" s="331"/>
      <c r="C20" s="331"/>
      <c r="D20" s="141"/>
      <c r="E20" s="141"/>
      <c r="F20" s="141"/>
      <c r="G20" s="141"/>
      <c r="H20" s="141"/>
      <c r="I20" s="141"/>
      <c r="J20" s="141"/>
      <c r="K20" s="141"/>
      <c r="L20" s="141"/>
      <c r="M20" s="141"/>
      <c r="N20" s="141"/>
      <c r="O20" s="141"/>
      <c r="P20" s="141"/>
      <c r="Q20" s="141"/>
      <c r="R20" s="141"/>
      <c r="S20" s="141"/>
      <c r="T20" s="141"/>
      <c r="U20" s="141"/>
      <c r="V20" s="141"/>
      <c r="W20" s="141"/>
      <c r="X20" s="141"/>
      <c r="Y20" s="141"/>
      <c r="Z20" s="141"/>
      <c r="AA20" s="141"/>
      <c r="AB20" s="141"/>
      <c r="AC20" s="141"/>
      <c r="AD20" s="141"/>
      <c r="AE20" s="141"/>
      <c r="AF20" s="141"/>
      <c r="AG20" s="141"/>
      <c r="AH20" s="141"/>
      <c r="AI20" s="141"/>
      <c r="AJ20" s="141"/>
      <c r="AK20" s="141"/>
      <c r="AL20" s="141"/>
      <c r="AM20" s="141"/>
      <c r="AN20" s="141"/>
      <c r="AO20" s="141"/>
      <c r="AP20" s="141"/>
      <c r="AQ20" s="141"/>
      <c r="AR20" s="141"/>
      <c r="AS20" s="141"/>
      <c r="AT20" s="141"/>
      <c r="AU20" s="141"/>
      <c r="AV20" s="141"/>
      <c r="AW20" s="141"/>
      <c r="AX20" s="141"/>
      <c r="AY20" s="141"/>
      <c r="AZ20" s="141"/>
      <c r="BA20" s="141"/>
      <c r="BB20" s="141"/>
      <c r="BC20" s="141"/>
      <c r="BD20" s="141"/>
      <c r="BE20" s="141"/>
      <c r="BF20" s="141"/>
      <c r="BG20" s="141"/>
      <c r="BH20" s="141"/>
      <c r="BI20" s="141"/>
      <c r="BJ20" s="141"/>
      <c r="BK20" s="141"/>
      <c r="BL20" s="141"/>
      <c r="BM20" s="141"/>
      <c r="BN20" s="141"/>
      <c r="BO20" s="141"/>
      <c r="BP20" s="141"/>
      <c r="BQ20" s="141"/>
      <c r="BR20" s="141"/>
      <c r="BS20" s="141"/>
      <c r="BT20" s="141"/>
      <c r="BU20" s="141"/>
      <c r="BV20" s="141"/>
    </row>
    <row r="21" spans="1:74" ht="14.4" customHeight="1" x14ac:dyDescent="0.3">
      <c r="A21" s="141"/>
      <c r="B21" s="331"/>
      <c r="C21" s="331"/>
      <c r="D21" s="141"/>
      <c r="E21" s="141"/>
      <c r="F21" s="141"/>
      <c r="G21" s="141"/>
      <c r="H21" s="141"/>
      <c r="I21" s="141"/>
      <c r="J21" s="141"/>
      <c r="K21" s="141"/>
      <c r="L21" s="141"/>
      <c r="M21" s="141"/>
      <c r="N21" s="141"/>
      <c r="O21" s="141"/>
      <c r="P21" s="141"/>
      <c r="Q21" s="141"/>
      <c r="R21" s="141"/>
      <c r="S21" s="141"/>
      <c r="T21" s="141"/>
      <c r="U21" s="141"/>
      <c r="V21" s="141"/>
      <c r="W21" s="141"/>
      <c r="X21" s="141"/>
      <c r="Y21" s="141"/>
      <c r="Z21" s="141"/>
      <c r="AA21" s="141"/>
      <c r="AB21" s="141"/>
      <c r="AC21" s="141"/>
      <c r="AD21" s="141"/>
      <c r="AE21" s="141"/>
      <c r="AF21" s="141"/>
      <c r="AG21" s="141"/>
      <c r="AH21" s="141"/>
      <c r="AI21" s="141"/>
      <c r="AJ21" s="141"/>
      <c r="AK21" s="141"/>
      <c r="AL21" s="141"/>
      <c r="AM21" s="141"/>
      <c r="AN21" s="141"/>
      <c r="AO21" s="141"/>
      <c r="AP21" s="141"/>
      <c r="AQ21" s="141"/>
      <c r="AR21" s="141"/>
      <c r="AS21" s="141"/>
      <c r="AT21" s="141"/>
      <c r="AU21" s="141"/>
      <c r="AV21" s="141"/>
      <c r="AW21" s="141"/>
      <c r="AX21" s="141"/>
      <c r="AY21" s="141"/>
      <c r="AZ21" s="141"/>
      <c r="BA21" s="141"/>
      <c r="BB21" s="141"/>
      <c r="BC21" s="141"/>
      <c r="BD21" s="141"/>
      <c r="BE21" s="141"/>
      <c r="BF21" s="141"/>
      <c r="BG21" s="141"/>
      <c r="BH21" s="141"/>
      <c r="BI21" s="141"/>
      <c r="BJ21" s="141"/>
      <c r="BK21" s="141"/>
      <c r="BL21" s="141"/>
      <c r="BM21" s="141"/>
      <c r="BN21" s="141"/>
      <c r="BO21" s="141"/>
      <c r="BP21" s="141"/>
      <c r="BQ21" s="141"/>
      <c r="BR21" s="141"/>
      <c r="BS21" s="141"/>
      <c r="BT21" s="141"/>
      <c r="BU21" s="141"/>
      <c r="BV21" s="141"/>
    </row>
    <row r="22" spans="1:74" ht="14.4" customHeight="1" x14ac:dyDescent="0.3">
      <c r="A22" s="141"/>
      <c r="B22" s="331"/>
      <c r="C22" s="331"/>
      <c r="D22" s="141"/>
      <c r="E22" s="141"/>
      <c r="F22" s="141"/>
      <c r="G22" s="141"/>
      <c r="H22" s="141"/>
      <c r="I22" s="141"/>
      <c r="J22" s="141"/>
      <c r="K22" s="141"/>
      <c r="L22" s="141"/>
      <c r="M22" s="141"/>
      <c r="N22" s="141"/>
      <c r="O22" s="141"/>
      <c r="P22" s="141"/>
      <c r="Q22" s="141"/>
      <c r="R22" s="141"/>
      <c r="S22" s="141"/>
      <c r="T22" s="141"/>
      <c r="U22" s="141"/>
      <c r="V22" s="141"/>
      <c r="W22" s="141"/>
      <c r="X22" s="141"/>
      <c r="Y22" s="141"/>
      <c r="Z22" s="141"/>
      <c r="AA22" s="141"/>
      <c r="AB22" s="141"/>
      <c r="AC22" s="141"/>
      <c r="AD22" s="141"/>
      <c r="AE22" s="141"/>
      <c r="AF22" s="141"/>
      <c r="AG22" s="141"/>
      <c r="AH22" s="141"/>
      <c r="AI22" s="141"/>
      <c r="AJ22" s="141"/>
      <c r="AK22" s="141"/>
      <c r="AL22" s="141"/>
      <c r="AM22" s="141"/>
      <c r="AN22" s="141"/>
      <c r="AO22" s="141"/>
      <c r="AP22" s="141"/>
      <c r="AQ22" s="141"/>
      <c r="AR22" s="141"/>
      <c r="AS22" s="141"/>
      <c r="AT22" s="141"/>
      <c r="AU22" s="141"/>
      <c r="AV22" s="141"/>
      <c r="AW22" s="141"/>
      <c r="AX22" s="141"/>
      <c r="AY22" s="141"/>
      <c r="AZ22" s="141"/>
      <c r="BA22" s="141"/>
      <c r="BB22" s="141"/>
      <c r="BC22" s="141"/>
      <c r="BD22" s="141"/>
      <c r="BE22" s="141"/>
      <c r="BF22" s="141"/>
      <c r="BG22" s="141"/>
      <c r="BH22" s="141"/>
      <c r="BI22" s="141"/>
      <c r="BJ22" s="141"/>
      <c r="BK22" s="141"/>
      <c r="BL22" s="141"/>
      <c r="BM22" s="141"/>
      <c r="BN22" s="141"/>
      <c r="BO22" s="141"/>
      <c r="BP22" s="141"/>
      <c r="BQ22" s="141"/>
      <c r="BR22" s="141"/>
      <c r="BS22" s="141"/>
      <c r="BT22" s="141"/>
      <c r="BU22" s="141"/>
      <c r="BV22" s="141"/>
    </row>
    <row r="23" spans="1:74" ht="14.4" customHeight="1" x14ac:dyDescent="0.3">
      <c r="A23" s="141"/>
      <c r="B23" s="331"/>
      <c r="C23" s="331"/>
      <c r="D23" s="141"/>
      <c r="E23" s="141"/>
      <c r="F23" s="141"/>
      <c r="G23" s="141"/>
      <c r="H23" s="141"/>
      <c r="I23" s="141"/>
      <c r="J23" s="141"/>
      <c r="K23" s="141"/>
      <c r="L23" s="141"/>
      <c r="M23" s="141"/>
      <c r="N23" s="141"/>
      <c r="O23" s="141"/>
      <c r="P23" s="141"/>
      <c r="Q23" s="141"/>
      <c r="R23" s="141"/>
      <c r="S23" s="141"/>
      <c r="T23" s="141"/>
      <c r="U23" s="141"/>
      <c r="V23" s="141"/>
      <c r="W23" s="141"/>
      <c r="X23" s="141"/>
      <c r="Y23" s="141"/>
      <c r="Z23" s="141"/>
      <c r="AA23" s="141"/>
      <c r="AB23" s="141"/>
      <c r="AC23" s="141"/>
      <c r="AD23" s="141"/>
      <c r="AE23" s="141"/>
      <c r="AF23" s="141"/>
      <c r="AG23" s="141"/>
      <c r="AH23" s="141"/>
      <c r="AI23" s="141"/>
      <c r="AJ23" s="141"/>
      <c r="AK23" s="141"/>
      <c r="AL23" s="141"/>
      <c r="AM23" s="141"/>
      <c r="AN23" s="141"/>
      <c r="AO23" s="141"/>
      <c r="AP23" s="141"/>
      <c r="AQ23" s="141"/>
      <c r="AR23" s="141"/>
      <c r="AS23" s="141"/>
      <c r="AT23" s="141"/>
      <c r="AU23" s="141"/>
      <c r="AV23" s="141"/>
      <c r="AW23" s="141"/>
      <c r="AX23" s="141"/>
      <c r="AY23" s="141"/>
      <c r="AZ23" s="141"/>
      <c r="BA23" s="141"/>
      <c r="BB23" s="141"/>
      <c r="BC23" s="141"/>
      <c r="BD23" s="141"/>
      <c r="BE23" s="141"/>
      <c r="BF23" s="141"/>
      <c r="BG23" s="141"/>
      <c r="BH23" s="141"/>
      <c r="BI23" s="141"/>
      <c r="BJ23" s="141"/>
      <c r="BK23" s="141"/>
      <c r="BL23" s="141"/>
      <c r="BM23" s="141"/>
      <c r="BN23" s="141"/>
      <c r="BO23" s="141"/>
      <c r="BP23" s="141"/>
      <c r="BQ23" s="141"/>
      <c r="BR23" s="141"/>
      <c r="BS23" s="141"/>
      <c r="BT23" s="141"/>
      <c r="BU23" s="141"/>
      <c r="BV23" s="141"/>
    </row>
    <row r="24" spans="1:74" ht="14.4" customHeight="1" x14ac:dyDescent="0.3">
      <c r="A24" s="141"/>
      <c r="B24" s="331"/>
      <c r="C24" s="331"/>
      <c r="D24" s="141"/>
      <c r="E24" s="141"/>
      <c r="F24" s="141"/>
      <c r="G24" s="141"/>
      <c r="H24" s="141"/>
      <c r="I24" s="141"/>
      <c r="J24" s="141"/>
      <c r="K24" s="141"/>
      <c r="L24" s="141"/>
      <c r="M24" s="141"/>
      <c r="N24" s="141"/>
      <c r="O24" s="141"/>
      <c r="P24" s="141"/>
      <c r="Q24" s="141"/>
      <c r="R24" s="141"/>
      <c r="S24" s="141"/>
      <c r="T24" s="141"/>
      <c r="U24" s="141"/>
      <c r="V24" s="141"/>
      <c r="W24" s="141"/>
      <c r="X24" s="141"/>
      <c r="Y24" s="141"/>
      <c r="Z24" s="141"/>
      <c r="AA24" s="141"/>
      <c r="AB24" s="141"/>
      <c r="AC24" s="141"/>
      <c r="AD24" s="141"/>
      <c r="AE24" s="141"/>
      <c r="AF24" s="141"/>
      <c r="AG24" s="141"/>
      <c r="AH24" s="141"/>
      <c r="AI24" s="141"/>
      <c r="AJ24" s="141"/>
      <c r="AK24" s="141"/>
      <c r="AL24" s="141"/>
      <c r="AM24" s="141"/>
      <c r="AN24" s="141"/>
      <c r="AO24" s="141"/>
      <c r="AP24" s="141"/>
      <c r="AQ24" s="141"/>
      <c r="AR24" s="141"/>
      <c r="AS24" s="141"/>
      <c r="AT24" s="141"/>
      <c r="AU24" s="141"/>
      <c r="AV24" s="141"/>
      <c r="AW24" s="141"/>
      <c r="AX24" s="141"/>
      <c r="AY24" s="141"/>
      <c r="AZ24" s="141"/>
      <c r="BA24" s="141"/>
      <c r="BB24" s="141"/>
      <c r="BC24" s="141"/>
      <c r="BD24" s="141"/>
      <c r="BE24" s="141"/>
      <c r="BF24" s="141"/>
      <c r="BG24" s="141"/>
      <c r="BH24" s="141"/>
      <c r="BI24" s="141"/>
      <c r="BJ24" s="141"/>
      <c r="BK24" s="141"/>
      <c r="BL24" s="141"/>
      <c r="BM24" s="141"/>
      <c r="BN24" s="141"/>
      <c r="BO24" s="141"/>
      <c r="BP24" s="141"/>
      <c r="BQ24" s="141"/>
      <c r="BR24" s="141"/>
      <c r="BS24" s="141"/>
      <c r="BT24" s="141"/>
      <c r="BU24" s="141"/>
      <c r="BV24" s="141"/>
    </row>
    <row r="25" spans="1:74" ht="14.4" customHeight="1" x14ac:dyDescent="0.3">
      <c r="A25" s="141"/>
      <c r="B25" s="331"/>
      <c r="C25" s="331"/>
      <c r="D25" s="141"/>
      <c r="E25" s="141"/>
      <c r="F25" s="141"/>
      <c r="G25" s="141"/>
      <c r="H25" s="141"/>
      <c r="I25" s="141"/>
      <c r="J25" s="141"/>
      <c r="K25" s="141"/>
      <c r="L25" s="141"/>
      <c r="M25" s="141"/>
      <c r="N25" s="141"/>
      <c r="O25" s="141"/>
      <c r="P25" s="141"/>
      <c r="Q25" s="141"/>
      <c r="R25" s="141"/>
      <c r="S25" s="141"/>
      <c r="T25" s="141"/>
      <c r="U25" s="141"/>
      <c r="V25" s="141"/>
      <c r="W25" s="141"/>
      <c r="X25" s="141"/>
      <c r="Y25" s="141"/>
      <c r="Z25" s="141"/>
      <c r="AA25" s="141"/>
      <c r="AB25" s="141"/>
      <c r="AC25" s="141"/>
      <c r="AD25" s="141"/>
      <c r="AE25" s="141"/>
      <c r="AF25" s="141"/>
      <c r="AG25" s="141"/>
      <c r="AH25" s="141"/>
      <c r="AI25" s="141"/>
      <c r="AJ25" s="141"/>
      <c r="AK25" s="141"/>
      <c r="AL25" s="141"/>
      <c r="AM25" s="141"/>
      <c r="AN25" s="141"/>
      <c r="AO25" s="141"/>
      <c r="AP25" s="141"/>
      <c r="AQ25" s="141"/>
      <c r="AR25" s="141"/>
      <c r="AS25" s="141"/>
      <c r="AT25" s="141"/>
      <c r="AU25" s="141"/>
      <c r="AV25" s="141"/>
      <c r="AW25" s="141"/>
      <c r="AX25" s="141"/>
      <c r="AY25" s="141"/>
      <c r="AZ25" s="141"/>
      <c r="BA25" s="141"/>
      <c r="BB25" s="141"/>
      <c r="BC25" s="141"/>
      <c r="BD25" s="141"/>
      <c r="BE25" s="141"/>
      <c r="BF25" s="141"/>
      <c r="BG25" s="141"/>
      <c r="BH25" s="141"/>
      <c r="BI25" s="141"/>
      <c r="BJ25" s="141"/>
      <c r="BK25" s="141"/>
      <c r="BL25" s="141"/>
      <c r="BM25" s="141"/>
      <c r="BN25" s="141"/>
      <c r="BO25" s="141"/>
      <c r="BP25" s="141"/>
      <c r="BQ25" s="141"/>
      <c r="BR25" s="141"/>
      <c r="BS25" s="141"/>
      <c r="BT25" s="141"/>
      <c r="BU25" s="141"/>
      <c r="BV25" s="141"/>
    </row>
    <row r="26" spans="1:74" ht="14.4" customHeight="1" x14ac:dyDescent="0.3">
      <c r="A26" s="141"/>
      <c r="B26" s="331"/>
      <c r="C26" s="331"/>
      <c r="D26" s="141"/>
      <c r="E26" s="141"/>
      <c r="F26" s="141"/>
      <c r="G26" s="141"/>
      <c r="H26" s="141"/>
      <c r="I26" s="141"/>
      <c r="J26" s="141"/>
      <c r="K26" s="141"/>
      <c r="L26" s="141"/>
      <c r="M26" s="141"/>
      <c r="N26" s="141"/>
      <c r="O26" s="141"/>
      <c r="P26" s="141"/>
      <c r="Q26" s="141"/>
      <c r="R26" s="141"/>
      <c r="S26" s="141"/>
      <c r="T26" s="141"/>
      <c r="U26" s="141"/>
      <c r="V26" s="141"/>
      <c r="W26" s="141"/>
      <c r="X26" s="141"/>
      <c r="Y26" s="141"/>
      <c r="Z26" s="141"/>
      <c r="AA26" s="141"/>
      <c r="AB26" s="141"/>
      <c r="AC26" s="141"/>
      <c r="AD26" s="141"/>
      <c r="AE26" s="141"/>
      <c r="AF26" s="141"/>
      <c r="AG26" s="141"/>
      <c r="AH26" s="141"/>
      <c r="AI26" s="141"/>
      <c r="AJ26" s="141"/>
      <c r="AK26" s="141"/>
      <c r="AL26" s="141"/>
      <c r="AM26" s="141"/>
      <c r="AN26" s="141"/>
      <c r="AO26" s="141"/>
      <c r="AP26" s="141"/>
      <c r="AQ26" s="141"/>
      <c r="AR26" s="141"/>
      <c r="AS26" s="141"/>
      <c r="AT26" s="141"/>
      <c r="AU26" s="141"/>
      <c r="AV26" s="141"/>
      <c r="AW26" s="141"/>
      <c r="AX26" s="141"/>
      <c r="AY26" s="141"/>
      <c r="AZ26" s="141"/>
      <c r="BA26" s="141"/>
      <c r="BB26" s="141"/>
      <c r="BC26" s="141"/>
      <c r="BD26" s="141"/>
      <c r="BE26" s="141"/>
      <c r="BF26" s="141"/>
      <c r="BG26" s="141"/>
      <c r="BH26" s="141"/>
      <c r="BI26" s="141"/>
      <c r="BJ26" s="141"/>
      <c r="BK26" s="141"/>
      <c r="BL26" s="141"/>
      <c r="BM26" s="141"/>
      <c r="BN26" s="141"/>
      <c r="BO26" s="141"/>
      <c r="BP26" s="141"/>
      <c r="BQ26" s="141"/>
      <c r="BR26" s="141"/>
      <c r="BS26" s="141"/>
      <c r="BT26" s="141"/>
      <c r="BU26" s="141"/>
      <c r="BV26" s="141"/>
    </row>
    <row r="27" spans="1:74" ht="14.4" customHeight="1" x14ac:dyDescent="0.3">
      <c r="A27" s="141"/>
      <c r="B27" s="331"/>
      <c r="C27" s="331"/>
      <c r="D27" s="141"/>
      <c r="E27" s="141"/>
      <c r="F27" s="141"/>
      <c r="G27" s="141"/>
      <c r="H27" s="141"/>
      <c r="I27" s="141"/>
      <c r="J27" s="141"/>
      <c r="K27" s="141"/>
      <c r="L27" s="141"/>
      <c r="M27" s="141"/>
      <c r="N27" s="141"/>
      <c r="O27" s="141"/>
      <c r="P27" s="141"/>
      <c r="Q27" s="141"/>
      <c r="R27" s="141"/>
      <c r="S27" s="141"/>
      <c r="T27" s="141"/>
      <c r="U27" s="141"/>
      <c r="V27" s="141"/>
      <c r="W27" s="141"/>
      <c r="X27" s="141"/>
      <c r="Y27" s="141"/>
      <c r="Z27" s="141"/>
      <c r="AA27" s="141"/>
      <c r="AB27" s="141"/>
      <c r="AC27" s="141"/>
      <c r="AD27" s="141"/>
      <c r="AE27" s="141"/>
      <c r="AF27" s="141"/>
      <c r="AG27" s="141"/>
      <c r="AH27" s="141"/>
      <c r="AI27" s="141"/>
      <c r="AJ27" s="141"/>
      <c r="AK27" s="141"/>
      <c r="AL27" s="141"/>
      <c r="AM27" s="141"/>
      <c r="AN27" s="141"/>
      <c r="AO27" s="141"/>
      <c r="AP27" s="141"/>
      <c r="AQ27" s="141"/>
      <c r="AR27" s="141"/>
      <c r="AS27" s="141"/>
      <c r="AT27" s="141"/>
      <c r="AU27" s="141"/>
      <c r="AV27" s="141"/>
      <c r="AW27" s="141"/>
      <c r="AX27" s="141"/>
      <c r="AY27" s="141"/>
      <c r="AZ27" s="141"/>
      <c r="BA27" s="141"/>
      <c r="BB27" s="141"/>
      <c r="BC27" s="141"/>
      <c r="BD27" s="141"/>
      <c r="BE27" s="141"/>
      <c r="BF27" s="141"/>
      <c r="BG27" s="141"/>
      <c r="BH27" s="141"/>
      <c r="BI27" s="141"/>
      <c r="BJ27" s="141"/>
      <c r="BK27" s="141"/>
      <c r="BL27" s="141"/>
      <c r="BM27" s="141"/>
      <c r="BN27" s="141"/>
      <c r="BO27" s="141"/>
      <c r="BP27" s="141"/>
      <c r="BQ27" s="141"/>
      <c r="BR27" s="141"/>
      <c r="BS27" s="141"/>
      <c r="BT27" s="141"/>
      <c r="BU27" s="141"/>
      <c r="BV27" s="141"/>
    </row>
    <row r="28" spans="1:74" ht="14.4" customHeight="1" x14ac:dyDescent="0.3">
      <c r="A28" s="141"/>
      <c r="B28" s="331"/>
      <c r="C28" s="331"/>
      <c r="D28" s="141"/>
      <c r="E28" s="141"/>
      <c r="F28" s="141"/>
      <c r="G28" s="141"/>
      <c r="H28" s="141"/>
      <c r="I28" s="141"/>
      <c r="J28" s="141"/>
      <c r="K28" s="141"/>
      <c r="L28" s="141"/>
      <c r="M28" s="141"/>
      <c r="N28" s="141"/>
      <c r="O28" s="141"/>
      <c r="P28" s="141"/>
      <c r="Q28" s="141"/>
      <c r="R28" s="141"/>
      <c r="S28" s="141"/>
      <c r="T28" s="141"/>
      <c r="U28" s="141"/>
      <c r="V28" s="141"/>
      <c r="W28" s="141"/>
      <c r="X28" s="141"/>
      <c r="Y28" s="141"/>
      <c r="Z28" s="141"/>
      <c r="AA28" s="141"/>
      <c r="AB28" s="141"/>
      <c r="AC28" s="141"/>
      <c r="AD28" s="141"/>
      <c r="AE28" s="141"/>
      <c r="AF28" s="141"/>
      <c r="AG28" s="141"/>
      <c r="AH28" s="141"/>
      <c r="AI28" s="141"/>
      <c r="AJ28" s="141"/>
      <c r="AK28" s="141"/>
      <c r="AL28" s="141"/>
      <c r="AM28" s="141"/>
      <c r="AN28" s="141"/>
      <c r="AO28" s="141"/>
      <c r="AP28" s="141"/>
      <c r="AQ28" s="141"/>
      <c r="AR28" s="141"/>
      <c r="AS28" s="141"/>
      <c r="AT28" s="141"/>
      <c r="AU28" s="141"/>
      <c r="AV28" s="141"/>
      <c r="AW28" s="141"/>
      <c r="AX28" s="141"/>
      <c r="AY28" s="141"/>
      <c r="AZ28" s="141"/>
      <c r="BA28" s="141"/>
      <c r="BB28" s="141"/>
      <c r="BC28" s="141"/>
      <c r="BD28" s="141"/>
      <c r="BE28" s="141"/>
      <c r="BF28" s="141"/>
      <c r="BG28" s="141"/>
      <c r="BH28" s="141"/>
      <c r="BI28" s="141"/>
      <c r="BJ28" s="141"/>
      <c r="BK28" s="141"/>
      <c r="BL28" s="141"/>
      <c r="BM28" s="141"/>
      <c r="BN28" s="141"/>
      <c r="BO28" s="141"/>
      <c r="BP28" s="141"/>
      <c r="BQ28" s="141"/>
      <c r="BR28" s="141"/>
      <c r="BS28" s="141"/>
      <c r="BT28" s="141"/>
      <c r="BU28" s="141"/>
      <c r="BV28" s="141"/>
    </row>
    <row r="29" spans="1:74" ht="14.4" customHeight="1" x14ac:dyDescent="0.3">
      <c r="A29" s="141"/>
      <c r="B29" s="331"/>
      <c r="C29" s="331"/>
      <c r="D29" s="141"/>
      <c r="E29" s="141"/>
      <c r="F29" s="141"/>
      <c r="G29" s="141"/>
      <c r="H29" s="141"/>
      <c r="I29" s="141"/>
      <c r="J29" s="141"/>
      <c r="K29" s="141"/>
      <c r="L29" s="141"/>
      <c r="M29" s="141"/>
      <c r="N29" s="141"/>
      <c r="O29" s="141"/>
      <c r="P29" s="141"/>
      <c r="Q29" s="141"/>
      <c r="R29" s="141"/>
      <c r="S29" s="141"/>
      <c r="T29" s="141"/>
      <c r="U29" s="141"/>
      <c r="V29" s="141"/>
      <c r="W29" s="141"/>
      <c r="X29" s="141"/>
      <c r="Y29" s="141"/>
      <c r="Z29" s="141"/>
      <c r="AA29" s="141"/>
      <c r="AB29" s="141"/>
      <c r="AC29" s="141"/>
      <c r="AD29" s="141"/>
      <c r="AE29" s="141"/>
      <c r="AF29" s="141"/>
      <c r="AG29" s="141"/>
      <c r="AH29" s="141"/>
      <c r="AI29" s="141"/>
      <c r="AJ29" s="141"/>
      <c r="AK29" s="141"/>
      <c r="AL29" s="141"/>
      <c r="AM29" s="141"/>
      <c r="AN29" s="141"/>
      <c r="AO29" s="141"/>
      <c r="AP29" s="141"/>
      <c r="AQ29" s="141"/>
      <c r="AR29" s="141"/>
      <c r="AS29" s="141"/>
      <c r="AT29" s="141"/>
      <c r="AU29" s="141"/>
      <c r="AV29" s="141"/>
      <c r="AW29" s="141"/>
      <c r="AX29" s="141"/>
      <c r="AY29" s="141"/>
      <c r="AZ29" s="141"/>
      <c r="BA29" s="141"/>
      <c r="BB29" s="141"/>
      <c r="BC29" s="141"/>
      <c r="BD29" s="141"/>
      <c r="BE29" s="141"/>
      <c r="BF29" s="141"/>
      <c r="BG29" s="141"/>
      <c r="BH29" s="141"/>
      <c r="BI29" s="141"/>
      <c r="BJ29" s="141"/>
      <c r="BK29" s="141"/>
      <c r="BL29" s="141"/>
      <c r="BM29" s="141"/>
      <c r="BN29" s="141"/>
      <c r="BO29" s="141"/>
      <c r="BP29" s="141"/>
      <c r="BQ29" s="141"/>
      <c r="BR29" s="141"/>
      <c r="BS29" s="141"/>
      <c r="BT29" s="141"/>
      <c r="BU29" s="141"/>
      <c r="BV29" s="141"/>
    </row>
    <row r="30" spans="1:74" ht="14.4" customHeight="1" thickBot="1" x14ac:dyDescent="0.35">
      <c r="A30" s="141"/>
      <c r="B30" s="331"/>
      <c r="C30" s="331"/>
      <c r="D30" s="141"/>
      <c r="E30" s="141"/>
      <c r="F30" s="141"/>
      <c r="G30" s="141"/>
      <c r="H30" s="141"/>
      <c r="I30" s="141"/>
      <c r="J30" s="141"/>
      <c r="K30" s="141"/>
      <c r="L30" s="141"/>
      <c r="M30" s="141"/>
      <c r="N30" s="141"/>
      <c r="O30" s="141"/>
      <c r="P30" s="141"/>
      <c r="Q30" s="141"/>
      <c r="R30" s="141"/>
      <c r="S30" s="141"/>
      <c r="T30" s="141"/>
      <c r="U30" s="141"/>
      <c r="V30" s="141"/>
      <c r="W30" s="141"/>
      <c r="X30" s="141"/>
      <c r="Y30" s="141"/>
      <c r="Z30" s="141"/>
      <c r="AA30" s="141"/>
      <c r="AB30" s="141"/>
      <c r="AC30" s="141"/>
      <c r="AD30" s="141"/>
      <c r="AE30" s="141"/>
      <c r="AF30" s="141"/>
      <c r="AG30" s="141"/>
      <c r="AH30" s="141"/>
      <c r="AI30" s="141"/>
      <c r="AJ30" s="141"/>
      <c r="AK30" s="141"/>
      <c r="AL30" s="141"/>
      <c r="AM30" s="141"/>
      <c r="AN30" s="141"/>
      <c r="AO30" s="141"/>
      <c r="AP30" s="141"/>
      <c r="AQ30" s="141"/>
      <c r="AR30" s="141"/>
      <c r="AS30" s="141"/>
      <c r="AT30" s="141"/>
      <c r="AU30" s="141"/>
      <c r="AV30" s="141"/>
      <c r="AW30" s="141"/>
      <c r="AX30" s="141"/>
      <c r="AY30" s="141"/>
      <c r="AZ30" s="141"/>
      <c r="BA30" s="141"/>
      <c r="BB30" s="141"/>
      <c r="BC30" s="141"/>
      <c r="BD30" s="141"/>
      <c r="BE30" s="141"/>
      <c r="BF30" s="141"/>
      <c r="BG30" s="141"/>
      <c r="BH30" s="141"/>
      <c r="BI30" s="141"/>
      <c r="BJ30" s="141"/>
      <c r="BK30" s="141"/>
      <c r="BL30" s="141"/>
      <c r="BM30" s="141"/>
      <c r="BN30" s="141"/>
      <c r="BO30" s="141"/>
      <c r="BP30" s="141"/>
      <c r="BQ30" s="141"/>
      <c r="BR30" s="141"/>
      <c r="BS30" s="141"/>
      <c r="BT30" s="141"/>
      <c r="BU30" s="141"/>
      <c r="BV30" s="141"/>
    </row>
    <row r="31" spans="1:74" ht="14.4" customHeight="1" x14ac:dyDescent="0.3">
      <c r="A31" s="298"/>
      <c r="B31" s="499" t="s">
        <v>169</v>
      </c>
      <c r="C31" s="500"/>
      <c r="D31" s="500"/>
      <c r="E31" s="501"/>
      <c r="F31" s="290" t="s">
        <v>169</v>
      </c>
      <c r="G31" s="148"/>
      <c r="H31" s="148"/>
      <c r="I31" s="141"/>
      <c r="J31" s="141"/>
      <c r="K31" s="141"/>
      <c r="L31" s="141"/>
      <c r="M31" s="141"/>
      <c r="N31" s="141"/>
      <c r="O31" s="141"/>
      <c r="P31" s="141"/>
      <c r="Q31" s="141"/>
      <c r="R31" s="141"/>
      <c r="S31" s="141"/>
      <c r="T31" s="141"/>
      <c r="U31" s="141"/>
      <c r="V31" s="141"/>
      <c r="W31" s="141"/>
      <c r="X31" s="141"/>
      <c r="Y31" s="141"/>
      <c r="Z31" s="141"/>
      <c r="AA31" s="141"/>
      <c r="AB31" s="141"/>
      <c r="AC31" s="141"/>
      <c r="AD31" s="141"/>
      <c r="AE31" s="141"/>
      <c r="AF31" s="141"/>
      <c r="AG31" s="141"/>
      <c r="AH31" s="141"/>
      <c r="AI31" s="141"/>
      <c r="AJ31" s="141"/>
      <c r="AK31" s="141"/>
      <c r="AL31" s="141"/>
      <c r="AM31" s="141"/>
      <c r="AN31" s="141"/>
      <c r="AO31" s="141"/>
      <c r="AP31" s="141"/>
      <c r="AQ31" s="141"/>
      <c r="AR31" s="141"/>
      <c r="AS31" s="141"/>
      <c r="AT31" s="141"/>
      <c r="AU31" s="141"/>
      <c r="AV31" s="141"/>
      <c r="AW31" s="141"/>
      <c r="AX31" s="141"/>
      <c r="AY31" s="141"/>
      <c r="AZ31" s="141"/>
      <c r="BA31" s="141"/>
    </row>
    <row r="32" spans="1:74" ht="14.4" customHeight="1" thickBot="1" x14ac:dyDescent="0.35">
      <c r="A32" s="299" t="s">
        <v>92</v>
      </c>
      <c r="B32" s="291" t="s">
        <v>172</v>
      </c>
      <c r="C32" s="292" t="s">
        <v>173</v>
      </c>
      <c r="D32" s="292" t="s">
        <v>174</v>
      </c>
      <c r="E32" s="293" t="s">
        <v>5</v>
      </c>
      <c r="F32" s="294" t="s">
        <v>175</v>
      </c>
      <c r="G32" s="149"/>
      <c r="H32" s="149" t="s">
        <v>202</v>
      </c>
      <c r="I32" s="141"/>
      <c r="J32" s="141"/>
      <c r="K32" s="141"/>
      <c r="L32" s="141"/>
      <c r="M32" s="141"/>
      <c r="N32" s="141"/>
      <c r="O32" s="141"/>
      <c r="P32" s="141"/>
      <c r="Q32" s="141"/>
      <c r="R32" s="141"/>
      <c r="S32" s="141"/>
      <c r="T32" s="141"/>
      <c r="U32" s="141"/>
      <c r="V32" s="141"/>
      <c r="W32" s="141"/>
      <c r="X32" s="141"/>
      <c r="Y32" s="141"/>
      <c r="Z32" s="141"/>
      <c r="AA32" s="141"/>
      <c r="AB32" s="141"/>
      <c r="AC32" s="141"/>
      <c r="AD32" s="141"/>
      <c r="AE32" s="141"/>
      <c r="AF32" s="141"/>
      <c r="AG32" s="141"/>
      <c r="AH32" s="141"/>
      <c r="AI32" s="141"/>
      <c r="AJ32" s="141"/>
      <c r="AK32" s="141"/>
      <c r="AL32" s="141"/>
      <c r="AM32" s="141"/>
      <c r="AN32" s="141"/>
      <c r="AO32" s="141"/>
      <c r="AP32" s="141"/>
      <c r="AQ32" s="141"/>
      <c r="AR32" s="141"/>
      <c r="AS32" s="141"/>
      <c r="AT32" s="141"/>
      <c r="AU32" s="141"/>
      <c r="AV32" s="141"/>
      <c r="AW32" s="141"/>
      <c r="AX32" s="141"/>
      <c r="AY32" s="141"/>
      <c r="AZ32" s="141"/>
      <c r="BA32" s="141"/>
    </row>
    <row r="33" spans="1:53" ht="14.4" customHeight="1" x14ac:dyDescent="0.3">
      <c r="A33" s="295" t="s">
        <v>189</v>
      </c>
      <c r="B33" s="332">
        <v>636.64</v>
      </c>
      <c r="C33" s="332">
        <v>620</v>
      </c>
      <c r="D33" s="150">
        <f>IF(C33="","",C33-B33)</f>
        <v>-16.639999999999986</v>
      </c>
      <c r="E33" s="151">
        <f>IF(C33="","",C33/B33)</f>
        <v>0.9738627795928626</v>
      </c>
      <c r="F33" s="152">
        <v>98.4</v>
      </c>
      <c r="G33" s="149">
        <v>0</v>
      </c>
      <c r="H33" s="153">
        <v>1</v>
      </c>
      <c r="I33" s="141"/>
      <c r="J33" s="141"/>
      <c r="K33" s="141"/>
      <c r="L33" s="141"/>
      <c r="M33" s="141"/>
      <c r="N33" s="141"/>
      <c r="O33" s="141"/>
      <c r="P33" s="141"/>
      <c r="Q33" s="141"/>
      <c r="R33" s="141"/>
      <c r="S33" s="141"/>
      <c r="T33" s="141"/>
      <c r="U33" s="141"/>
      <c r="V33" s="141"/>
      <c r="W33" s="141"/>
      <c r="X33" s="141"/>
      <c r="Y33" s="141"/>
      <c r="Z33" s="141"/>
      <c r="AA33" s="141"/>
      <c r="AB33" s="141"/>
      <c r="AC33" s="141"/>
      <c r="AD33" s="141"/>
      <c r="AE33" s="141"/>
      <c r="AF33" s="141"/>
      <c r="AG33" s="141"/>
      <c r="AH33" s="141"/>
      <c r="AI33" s="141"/>
      <c r="AJ33" s="141"/>
      <c r="AK33" s="141"/>
      <c r="AL33" s="141"/>
      <c r="AM33" s="141"/>
      <c r="AN33" s="141"/>
      <c r="AO33" s="141"/>
      <c r="AP33" s="141"/>
      <c r="AQ33" s="141"/>
      <c r="AR33" s="141"/>
      <c r="AS33" s="141"/>
      <c r="AT33" s="141"/>
      <c r="AU33" s="141"/>
      <c r="AV33" s="141"/>
      <c r="AW33" s="141"/>
      <c r="AX33" s="141"/>
      <c r="AY33" s="141"/>
      <c r="AZ33" s="141"/>
      <c r="BA33" s="141"/>
    </row>
    <row r="34" spans="1:53" ht="14.4" customHeight="1" x14ac:dyDescent="0.3">
      <c r="A34" s="296" t="s">
        <v>190</v>
      </c>
      <c r="B34" s="333">
        <v>1314.27</v>
      </c>
      <c r="C34" s="333">
        <v>1178</v>
      </c>
      <c r="D34" s="154">
        <f t="shared" ref="D34:D45" si="0">IF(C34="","",C34-B34)</f>
        <v>-136.26999999999998</v>
      </c>
      <c r="E34" s="155">
        <f t="shared" ref="E34:E45" si="1">IF(C34="","",C34/B34)</f>
        <v>0.89631506463664246</v>
      </c>
      <c r="F34" s="156">
        <v>147.34</v>
      </c>
      <c r="G34" s="149">
        <v>1</v>
      </c>
      <c r="H34" s="153">
        <v>1</v>
      </c>
      <c r="I34" s="141"/>
      <c r="J34" s="141"/>
      <c r="K34" s="141"/>
      <c r="L34" s="141"/>
      <c r="M34" s="141"/>
      <c r="N34" s="141"/>
      <c r="O34" s="141"/>
      <c r="P34" s="141"/>
      <c r="Q34" s="141"/>
      <c r="R34" s="141"/>
      <c r="S34" s="141"/>
      <c r="T34" s="141"/>
      <c r="U34" s="141"/>
      <c r="V34" s="141"/>
      <c r="W34" s="141"/>
      <c r="X34" s="141"/>
      <c r="Y34" s="141"/>
      <c r="Z34" s="141"/>
      <c r="AA34" s="141"/>
      <c r="AB34" s="141"/>
      <c r="AC34" s="141"/>
      <c r="AD34" s="141"/>
      <c r="AE34" s="141"/>
      <c r="AF34" s="141"/>
      <c r="AG34" s="141"/>
      <c r="AH34" s="141"/>
      <c r="AI34" s="141"/>
      <c r="AJ34" s="141"/>
      <c r="AK34" s="141"/>
      <c r="AL34" s="141"/>
      <c r="AM34" s="141"/>
      <c r="AN34" s="141"/>
      <c r="AO34" s="141"/>
      <c r="AP34" s="141"/>
      <c r="AQ34" s="141"/>
      <c r="AR34" s="141"/>
      <c r="AS34" s="141"/>
      <c r="AT34" s="141"/>
      <c r="AU34" s="141"/>
      <c r="AV34" s="141"/>
      <c r="AW34" s="141"/>
      <c r="AX34" s="141"/>
      <c r="AY34" s="141"/>
      <c r="AZ34" s="141"/>
      <c r="BA34" s="141"/>
    </row>
    <row r="35" spans="1:53" ht="14.4" customHeight="1" x14ac:dyDescent="0.3">
      <c r="A35" s="296" t="s">
        <v>191</v>
      </c>
      <c r="B35" s="333">
        <v>1885.18</v>
      </c>
      <c r="C35" s="333">
        <v>1746</v>
      </c>
      <c r="D35" s="154">
        <f t="shared" si="0"/>
        <v>-139.18000000000006</v>
      </c>
      <c r="E35" s="155">
        <f t="shared" si="1"/>
        <v>0.9261715061691721</v>
      </c>
      <c r="F35" s="156">
        <v>233.38</v>
      </c>
      <c r="G35" s="157"/>
      <c r="H35" s="157"/>
      <c r="I35" s="141"/>
      <c r="J35" s="141"/>
      <c r="K35" s="141"/>
      <c r="L35" s="141"/>
      <c r="M35" s="141"/>
      <c r="N35" s="141"/>
      <c r="O35" s="141"/>
      <c r="P35" s="141"/>
      <c r="Q35" s="141"/>
      <c r="R35" s="141"/>
      <c r="S35" s="141"/>
      <c r="T35" s="141"/>
      <c r="U35" s="141"/>
      <c r="V35" s="141"/>
      <c r="W35" s="141"/>
      <c r="X35" s="141"/>
      <c r="Y35" s="141"/>
      <c r="Z35" s="141"/>
      <c r="AA35" s="141"/>
      <c r="AB35" s="141"/>
      <c r="AC35" s="141"/>
      <c r="AD35" s="141"/>
      <c r="AE35" s="141"/>
      <c r="AF35" s="141"/>
      <c r="AG35" s="141"/>
      <c r="AH35" s="141"/>
      <c r="AI35" s="141"/>
      <c r="AJ35" s="141"/>
      <c r="AK35" s="141"/>
      <c r="AL35" s="141"/>
      <c r="AM35" s="141"/>
      <c r="AN35" s="141"/>
      <c r="AO35" s="141"/>
      <c r="AP35" s="141"/>
      <c r="AQ35" s="141"/>
      <c r="AR35" s="141"/>
      <c r="AS35" s="141"/>
      <c r="AT35" s="141"/>
      <c r="AU35" s="141"/>
      <c r="AV35" s="141"/>
      <c r="AW35" s="141"/>
      <c r="AX35" s="141"/>
      <c r="AY35" s="141"/>
      <c r="AZ35" s="141"/>
      <c r="BA35" s="141"/>
    </row>
    <row r="36" spans="1:53" ht="14.4" customHeight="1" x14ac:dyDescent="0.3">
      <c r="A36" s="296" t="s">
        <v>192</v>
      </c>
      <c r="B36" s="333">
        <v>2720.12</v>
      </c>
      <c r="C36" s="333">
        <v>2506</v>
      </c>
      <c r="D36" s="154">
        <f t="shared" si="0"/>
        <v>-214.11999999999989</v>
      </c>
      <c r="E36" s="155">
        <f t="shared" si="1"/>
        <v>0.92128288457862162</v>
      </c>
      <c r="F36" s="156">
        <v>331.89</v>
      </c>
      <c r="G36" s="157"/>
      <c r="H36" s="157"/>
      <c r="I36" s="141"/>
      <c r="J36" s="141"/>
      <c r="K36" s="141"/>
      <c r="L36" s="141"/>
      <c r="M36" s="141"/>
      <c r="N36" s="141"/>
      <c r="O36" s="141"/>
      <c r="P36" s="141"/>
      <c r="Q36" s="141"/>
      <c r="R36" s="141"/>
      <c r="S36" s="141"/>
      <c r="T36" s="141"/>
      <c r="U36" s="141"/>
      <c r="V36" s="141"/>
      <c r="W36" s="141"/>
      <c r="X36" s="141"/>
      <c r="Y36" s="141"/>
      <c r="Z36" s="141"/>
      <c r="AA36" s="141"/>
      <c r="AB36" s="141"/>
      <c r="AC36" s="141"/>
      <c r="AD36" s="141"/>
      <c r="AE36" s="141"/>
      <c r="AF36" s="141"/>
      <c r="AG36" s="141"/>
      <c r="AH36" s="141"/>
      <c r="AI36" s="141"/>
      <c r="AJ36" s="141"/>
      <c r="AK36" s="141"/>
      <c r="AL36" s="141"/>
      <c r="AM36" s="141"/>
      <c r="AN36" s="141"/>
      <c r="AO36" s="141"/>
      <c r="AP36" s="141"/>
      <c r="AQ36" s="141"/>
      <c r="AR36" s="141"/>
      <c r="AS36" s="141"/>
      <c r="AT36" s="141"/>
      <c r="AU36" s="141"/>
      <c r="AV36" s="141"/>
      <c r="AW36" s="141"/>
      <c r="AX36" s="141"/>
      <c r="AY36" s="141"/>
      <c r="AZ36" s="141"/>
      <c r="BA36" s="141"/>
    </row>
    <row r="37" spans="1:53" ht="14.4" customHeight="1" x14ac:dyDescent="0.3">
      <c r="A37" s="296" t="s">
        <v>193</v>
      </c>
      <c r="B37" s="333">
        <v>3454.8</v>
      </c>
      <c r="C37" s="333">
        <v>3197</v>
      </c>
      <c r="D37" s="154">
        <f t="shared" si="0"/>
        <v>-257.80000000000018</v>
      </c>
      <c r="E37" s="155">
        <f t="shared" si="1"/>
        <v>0.92537918258654617</v>
      </c>
      <c r="F37" s="156">
        <v>400.39</v>
      </c>
      <c r="G37" s="157"/>
      <c r="H37" s="157"/>
      <c r="I37" s="141"/>
      <c r="J37" s="141"/>
      <c r="K37" s="141"/>
      <c r="L37" s="141"/>
      <c r="M37" s="141"/>
      <c r="N37" s="141"/>
      <c r="O37" s="141"/>
      <c r="P37" s="141"/>
      <c r="Q37" s="141"/>
      <c r="R37" s="141"/>
      <c r="S37" s="141"/>
      <c r="T37" s="141"/>
      <c r="U37" s="141"/>
      <c r="V37" s="141"/>
      <c r="W37" s="141"/>
      <c r="X37" s="141"/>
      <c r="Y37" s="141"/>
      <c r="Z37" s="141"/>
      <c r="AA37" s="141"/>
      <c r="AB37" s="141"/>
      <c r="AC37" s="141"/>
      <c r="AD37" s="141"/>
      <c r="AE37" s="141"/>
      <c r="AF37" s="141"/>
      <c r="AG37" s="141"/>
      <c r="AH37" s="141"/>
      <c r="AI37" s="141"/>
      <c r="AJ37" s="141"/>
      <c r="AK37" s="141"/>
      <c r="AL37" s="141"/>
      <c r="AM37" s="141"/>
      <c r="AN37" s="141"/>
      <c r="AO37" s="141"/>
      <c r="AP37" s="141"/>
      <c r="AQ37" s="141"/>
      <c r="AR37" s="141"/>
      <c r="AS37" s="141"/>
      <c r="AT37" s="141"/>
      <c r="AU37" s="141"/>
      <c r="AV37" s="141"/>
      <c r="AW37" s="141"/>
      <c r="AX37" s="141"/>
      <c r="AY37" s="141"/>
      <c r="AZ37" s="141"/>
      <c r="BA37" s="141"/>
    </row>
    <row r="38" spans="1:53" ht="14.4" customHeight="1" x14ac:dyDescent="0.3">
      <c r="A38" s="296" t="s">
        <v>194</v>
      </c>
      <c r="B38" s="333">
        <v>4103.03</v>
      </c>
      <c r="C38" s="333">
        <v>3809</v>
      </c>
      <c r="D38" s="154">
        <f t="shared" si="0"/>
        <v>-294.02999999999975</v>
      </c>
      <c r="E38" s="155">
        <f t="shared" si="1"/>
        <v>0.9283383255789015</v>
      </c>
      <c r="F38" s="156">
        <v>464.88</v>
      </c>
      <c r="G38" s="157"/>
      <c r="H38" s="157"/>
      <c r="I38" s="141"/>
      <c r="J38" s="141"/>
      <c r="K38" s="141"/>
      <c r="L38" s="141"/>
      <c r="M38" s="141"/>
      <c r="N38" s="141"/>
      <c r="O38" s="141"/>
      <c r="P38" s="141"/>
      <c r="Q38" s="141"/>
      <c r="R38" s="141"/>
      <c r="S38" s="141"/>
      <c r="T38" s="141"/>
      <c r="U38" s="141"/>
      <c r="V38" s="141"/>
      <c r="W38" s="141"/>
      <c r="X38" s="141"/>
      <c r="Y38" s="141"/>
      <c r="Z38" s="141"/>
      <c r="AA38" s="141"/>
      <c r="AB38" s="141"/>
      <c r="AC38" s="141"/>
      <c r="AD38" s="141"/>
      <c r="AE38" s="141"/>
      <c r="AF38" s="141"/>
      <c r="AG38" s="141"/>
      <c r="AH38" s="141"/>
      <c r="AI38" s="141"/>
      <c r="AJ38" s="141"/>
      <c r="AK38" s="141"/>
      <c r="AL38" s="141"/>
      <c r="AM38" s="141"/>
      <c r="AN38" s="141"/>
      <c r="AO38" s="141"/>
      <c r="AP38" s="141"/>
      <c r="AQ38" s="141"/>
      <c r="AR38" s="141"/>
      <c r="AS38" s="141"/>
      <c r="AT38" s="141"/>
      <c r="AU38" s="141"/>
      <c r="AV38" s="141"/>
      <c r="AW38" s="141"/>
      <c r="AX38" s="141"/>
      <c r="AY38" s="141"/>
      <c r="AZ38" s="141"/>
      <c r="BA38" s="141"/>
    </row>
    <row r="39" spans="1:53" ht="14.4" customHeight="1" x14ac:dyDescent="0.3">
      <c r="A39" s="296" t="s">
        <v>195</v>
      </c>
      <c r="B39" s="333">
        <v>4788.38</v>
      </c>
      <c r="C39" s="333">
        <v>4543</v>
      </c>
      <c r="D39" s="154">
        <f t="shared" si="0"/>
        <v>-245.38000000000011</v>
      </c>
      <c r="E39" s="155">
        <f t="shared" si="1"/>
        <v>0.94875511133201629</v>
      </c>
      <c r="F39" s="156">
        <v>618.41999999999996</v>
      </c>
      <c r="G39" s="157"/>
      <c r="H39" s="157"/>
      <c r="I39" s="141"/>
      <c r="J39" s="141"/>
      <c r="K39" s="141"/>
      <c r="L39" s="141"/>
      <c r="M39" s="141"/>
      <c r="N39" s="141"/>
      <c r="O39" s="141"/>
      <c r="P39" s="141"/>
      <c r="Q39" s="141"/>
      <c r="R39" s="141"/>
      <c r="S39" s="141"/>
      <c r="T39" s="141"/>
      <c r="U39" s="141"/>
      <c r="V39" s="141"/>
      <c r="W39" s="141"/>
      <c r="X39" s="141"/>
      <c r="Y39" s="141"/>
      <c r="Z39" s="141"/>
      <c r="AA39" s="141"/>
      <c r="AB39" s="141"/>
      <c r="AC39" s="141"/>
      <c r="AD39" s="141"/>
      <c r="AE39" s="141"/>
      <c r="AF39" s="141"/>
      <c r="AG39" s="141"/>
      <c r="AH39" s="141"/>
      <c r="AI39" s="141"/>
      <c r="AJ39" s="141"/>
      <c r="AK39" s="141"/>
      <c r="AL39" s="141"/>
      <c r="AM39" s="141"/>
      <c r="AN39" s="141"/>
      <c r="AO39" s="141"/>
      <c r="AP39" s="141"/>
      <c r="AQ39" s="141"/>
      <c r="AR39" s="141"/>
      <c r="AS39" s="141"/>
      <c r="AT39" s="141"/>
      <c r="AU39" s="141"/>
      <c r="AV39" s="141"/>
      <c r="AW39" s="141"/>
      <c r="AX39" s="141"/>
      <c r="AY39" s="141"/>
      <c r="AZ39" s="141"/>
      <c r="BA39" s="141"/>
    </row>
    <row r="40" spans="1:53" ht="14.4" customHeight="1" x14ac:dyDescent="0.3">
      <c r="A40" s="296" t="s">
        <v>196</v>
      </c>
      <c r="B40" s="333"/>
      <c r="C40" s="333"/>
      <c r="D40" s="154" t="str">
        <f t="shared" si="0"/>
        <v/>
      </c>
      <c r="E40" s="155" t="str">
        <f t="shared" si="1"/>
        <v/>
      </c>
      <c r="F40" s="156"/>
      <c r="G40" s="157"/>
      <c r="H40" s="157"/>
      <c r="I40" s="141"/>
      <c r="J40" s="141"/>
      <c r="K40" s="141"/>
      <c r="L40" s="141"/>
      <c r="M40" s="141"/>
      <c r="N40" s="141"/>
      <c r="O40" s="141"/>
      <c r="P40" s="141"/>
      <c r="Q40" s="141"/>
      <c r="R40" s="141"/>
      <c r="S40" s="141"/>
      <c r="T40" s="141"/>
      <c r="U40" s="141"/>
      <c r="V40" s="141"/>
      <c r="W40" s="141"/>
      <c r="X40" s="141"/>
      <c r="Y40" s="141"/>
      <c r="Z40" s="141"/>
      <c r="AA40" s="141"/>
      <c r="AB40" s="141"/>
      <c r="AC40" s="141"/>
      <c r="AD40" s="141"/>
      <c r="AE40" s="141"/>
      <c r="AF40" s="141"/>
      <c r="AG40" s="141"/>
      <c r="AH40" s="141"/>
      <c r="AI40" s="141"/>
      <c r="AJ40" s="141"/>
      <c r="AK40" s="141"/>
      <c r="AL40" s="141"/>
      <c r="AM40" s="141"/>
      <c r="AN40" s="141"/>
      <c r="AO40" s="141"/>
      <c r="AP40" s="141"/>
      <c r="AQ40" s="141"/>
      <c r="AR40" s="141"/>
      <c r="AS40" s="141"/>
      <c r="AT40" s="141"/>
      <c r="AU40" s="141"/>
      <c r="AV40" s="141"/>
      <c r="AW40" s="141"/>
      <c r="AX40" s="141"/>
      <c r="AY40" s="141"/>
      <c r="AZ40" s="141"/>
      <c r="BA40" s="141"/>
    </row>
    <row r="41" spans="1:53" ht="14.4" customHeight="1" x14ac:dyDescent="0.3">
      <c r="A41" s="296" t="s">
        <v>197</v>
      </c>
      <c r="B41" s="333"/>
      <c r="C41" s="333"/>
      <c r="D41" s="154" t="str">
        <f t="shared" si="0"/>
        <v/>
      </c>
      <c r="E41" s="155" t="str">
        <f t="shared" si="1"/>
        <v/>
      </c>
      <c r="F41" s="156"/>
      <c r="G41" s="157"/>
      <c r="H41" s="157"/>
      <c r="I41" s="141"/>
      <c r="J41" s="141"/>
      <c r="K41" s="141"/>
      <c r="L41" s="141"/>
      <c r="M41" s="141"/>
      <c r="N41" s="141"/>
      <c r="O41" s="141"/>
      <c r="P41" s="141"/>
      <c r="Q41" s="141"/>
      <c r="R41" s="141"/>
      <c r="S41" s="141"/>
      <c r="T41" s="141"/>
      <c r="U41" s="141"/>
      <c r="V41" s="141"/>
      <c r="W41" s="141"/>
      <c r="X41" s="141"/>
      <c r="Y41" s="141"/>
      <c r="Z41" s="141"/>
      <c r="AA41" s="141"/>
      <c r="AB41" s="141"/>
      <c r="AC41" s="141"/>
      <c r="AD41" s="141"/>
      <c r="AE41" s="141"/>
      <c r="AF41" s="141"/>
      <c r="AG41" s="141"/>
      <c r="AH41" s="141"/>
      <c r="AI41" s="141"/>
      <c r="AJ41" s="141"/>
      <c r="AK41" s="141"/>
      <c r="AL41" s="141"/>
      <c r="AM41" s="141"/>
      <c r="AN41" s="141"/>
      <c r="AO41" s="141"/>
      <c r="AP41" s="141"/>
      <c r="AQ41" s="141"/>
      <c r="AR41" s="141"/>
      <c r="AS41" s="141"/>
      <c r="AT41" s="141"/>
      <c r="AU41" s="141"/>
      <c r="AV41" s="141"/>
      <c r="AW41" s="141"/>
      <c r="AX41" s="141"/>
      <c r="AY41" s="141"/>
      <c r="AZ41" s="141"/>
      <c r="BA41" s="141"/>
    </row>
    <row r="42" spans="1:53" ht="14.4" customHeight="1" x14ac:dyDescent="0.3">
      <c r="A42" s="296" t="s">
        <v>198</v>
      </c>
      <c r="B42" s="333"/>
      <c r="C42" s="333"/>
      <c r="D42" s="154" t="str">
        <f t="shared" si="0"/>
        <v/>
      </c>
      <c r="E42" s="155" t="str">
        <f t="shared" si="1"/>
        <v/>
      </c>
      <c r="F42" s="156"/>
      <c r="G42" s="157"/>
      <c r="H42" s="157"/>
      <c r="I42" s="141"/>
      <c r="J42" s="141"/>
      <c r="K42" s="141"/>
      <c r="L42" s="141"/>
      <c r="M42" s="141"/>
      <c r="N42" s="141"/>
      <c r="O42" s="141"/>
      <c r="P42" s="141"/>
      <c r="Q42" s="141"/>
      <c r="R42" s="141"/>
      <c r="S42" s="141"/>
      <c r="T42" s="141"/>
      <c r="U42" s="141"/>
      <c r="V42" s="141"/>
      <c r="W42" s="141"/>
      <c r="X42" s="141"/>
      <c r="Y42" s="141"/>
      <c r="Z42" s="141"/>
      <c r="AA42" s="141"/>
      <c r="AB42" s="141"/>
      <c r="AC42" s="141"/>
      <c r="AD42" s="141"/>
      <c r="AE42" s="141"/>
      <c r="AF42" s="141"/>
      <c r="AG42" s="141"/>
      <c r="AH42" s="141"/>
      <c r="AI42" s="141"/>
      <c r="AJ42" s="141"/>
      <c r="AK42" s="141"/>
      <c r="AL42" s="141"/>
      <c r="AM42" s="141"/>
      <c r="AN42" s="141"/>
      <c r="AO42" s="141"/>
      <c r="AP42" s="141"/>
      <c r="AQ42" s="141"/>
      <c r="AR42" s="141"/>
      <c r="AS42" s="141"/>
      <c r="AT42" s="141"/>
      <c r="AU42" s="141"/>
      <c r="AV42" s="141"/>
      <c r="AW42" s="141"/>
      <c r="AX42" s="141"/>
      <c r="AY42" s="141"/>
      <c r="AZ42" s="141"/>
      <c r="BA42" s="141"/>
    </row>
    <row r="43" spans="1:53" ht="14.4" customHeight="1" x14ac:dyDescent="0.3">
      <c r="A43" s="296" t="s">
        <v>199</v>
      </c>
      <c r="B43" s="333"/>
      <c r="C43" s="333"/>
      <c r="D43" s="154" t="str">
        <f t="shared" si="0"/>
        <v/>
      </c>
      <c r="E43" s="155" t="str">
        <f t="shared" si="1"/>
        <v/>
      </c>
      <c r="F43" s="156"/>
      <c r="G43" s="157"/>
      <c r="H43" s="157"/>
      <c r="I43" s="141"/>
      <c r="J43" s="141"/>
      <c r="K43" s="141"/>
      <c r="L43" s="141"/>
      <c r="M43" s="141"/>
    </row>
    <row r="44" spans="1:53" ht="14.4" customHeight="1" x14ac:dyDescent="0.3">
      <c r="A44" s="296" t="s">
        <v>200</v>
      </c>
      <c r="B44" s="333"/>
      <c r="C44" s="333"/>
      <c r="D44" s="154" t="str">
        <f t="shared" si="0"/>
        <v/>
      </c>
      <c r="E44" s="155" t="str">
        <f t="shared" si="1"/>
        <v/>
      </c>
      <c r="F44" s="156"/>
      <c r="G44" s="157"/>
      <c r="H44" s="157"/>
      <c r="I44" s="141"/>
      <c r="J44" s="141"/>
      <c r="K44" s="141"/>
      <c r="L44" s="141"/>
      <c r="M44" s="141"/>
    </row>
    <row r="45" spans="1:53" ht="14.4" customHeight="1" thickBot="1" x14ac:dyDescent="0.35">
      <c r="A45" s="297" t="s">
        <v>203</v>
      </c>
      <c r="B45" s="334"/>
      <c r="C45" s="334"/>
      <c r="D45" s="158" t="str">
        <f t="shared" si="0"/>
        <v/>
      </c>
      <c r="E45" s="159" t="str">
        <f t="shared" si="1"/>
        <v/>
      </c>
      <c r="F45" s="160"/>
      <c r="G45" s="157"/>
      <c r="H45" s="157"/>
      <c r="I45" s="141"/>
      <c r="J45" s="141"/>
      <c r="K45" s="141"/>
      <c r="L45" s="141"/>
      <c r="M45" s="141"/>
    </row>
    <row r="46" spans="1:53" ht="14.4" customHeight="1" x14ac:dyDescent="0.3">
      <c r="A46" s="141"/>
      <c r="B46" s="331"/>
      <c r="C46" s="331"/>
      <c r="D46" s="141"/>
      <c r="E46" s="141"/>
      <c r="F46" s="141"/>
      <c r="G46" s="157"/>
      <c r="H46" s="157"/>
      <c r="I46" s="157"/>
      <c r="J46" s="157"/>
      <c r="K46" s="157"/>
      <c r="L46" s="157"/>
      <c r="M46" s="157"/>
      <c r="N46" s="141"/>
      <c r="O46" s="141"/>
      <c r="P46" s="141"/>
      <c r="Q46" s="141"/>
      <c r="R46" s="141"/>
      <c r="S46" s="141"/>
      <c r="T46" s="141"/>
      <c r="U46" s="141"/>
      <c r="V46" s="141"/>
      <c r="W46" s="141"/>
      <c r="X46" s="141"/>
      <c r="Y46" s="141"/>
      <c r="Z46" s="141"/>
      <c r="AA46" s="141"/>
      <c r="AB46" s="141"/>
      <c r="AC46" s="141"/>
      <c r="AD46" s="141"/>
      <c r="AE46" s="141"/>
      <c r="AF46" s="141"/>
      <c r="AG46" s="141"/>
      <c r="AH46" s="141"/>
      <c r="AI46" s="141"/>
      <c r="AJ46" s="141"/>
    </row>
    <row r="47" spans="1:53" ht="14.4" customHeight="1" x14ac:dyDescent="0.3">
      <c r="A47" s="141"/>
      <c r="B47" s="331"/>
      <c r="C47" s="331"/>
      <c r="D47" s="141"/>
      <c r="E47" s="141"/>
      <c r="F47" s="141"/>
      <c r="G47" s="141"/>
      <c r="H47" s="141"/>
      <c r="I47" s="141"/>
      <c r="J47" s="141"/>
      <c r="K47" s="141"/>
      <c r="L47" s="157"/>
      <c r="M47" s="157"/>
      <c r="N47" s="141"/>
      <c r="O47" s="141"/>
      <c r="P47" s="141"/>
      <c r="Q47" s="141"/>
      <c r="R47" s="141"/>
      <c r="S47" s="141"/>
      <c r="T47" s="141"/>
      <c r="U47" s="141"/>
      <c r="V47" s="141"/>
      <c r="W47" s="141"/>
      <c r="X47" s="141"/>
      <c r="Y47" s="141"/>
      <c r="Z47" s="141"/>
      <c r="AA47" s="141"/>
      <c r="AB47" s="141"/>
      <c r="AC47" s="141"/>
      <c r="AD47" s="141"/>
      <c r="AE47" s="141"/>
      <c r="AF47" s="141"/>
      <c r="AG47" s="141"/>
      <c r="AH47" s="141"/>
      <c r="AI47" s="141"/>
      <c r="AJ47" s="141"/>
    </row>
    <row r="48" spans="1:53" ht="14.4" customHeight="1" x14ac:dyDescent="0.3">
      <c r="A48" s="141"/>
      <c r="B48" s="331"/>
      <c r="C48" s="331"/>
      <c r="D48" s="141"/>
      <c r="E48" s="141"/>
      <c r="F48" s="141"/>
      <c r="G48" s="141"/>
      <c r="H48" s="141"/>
      <c r="I48" s="141"/>
      <c r="J48" s="141"/>
      <c r="K48" s="141"/>
      <c r="L48" s="157"/>
      <c r="M48" s="157"/>
      <c r="N48" s="141"/>
      <c r="O48" s="141"/>
      <c r="P48" s="141"/>
      <c r="Q48" s="141"/>
      <c r="R48" s="141"/>
      <c r="S48" s="141"/>
      <c r="T48" s="141"/>
      <c r="U48" s="141"/>
      <c r="V48" s="141"/>
      <c r="W48" s="141"/>
      <c r="X48" s="141"/>
      <c r="Y48" s="141"/>
      <c r="Z48" s="141"/>
      <c r="AA48" s="141"/>
      <c r="AB48" s="141"/>
      <c r="AC48" s="141"/>
      <c r="AD48" s="141"/>
      <c r="AE48" s="141"/>
      <c r="AF48" s="141"/>
      <c r="AG48" s="141"/>
      <c r="AH48" s="141"/>
      <c r="AI48" s="141"/>
      <c r="AJ48" s="141"/>
    </row>
    <row r="49" spans="1:36" ht="14.4" customHeight="1" x14ac:dyDescent="0.3">
      <c r="A49" s="141"/>
      <c r="B49" s="331"/>
      <c r="C49" s="331"/>
      <c r="D49" s="141"/>
      <c r="E49" s="141"/>
      <c r="F49" s="141"/>
      <c r="G49" s="141"/>
      <c r="H49" s="141"/>
      <c r="I49" s="141"/>
      <c r="J49" s="141"/>
      <c r="K49" s="141"/>
      <c r="L49" s="157"/>
      <c r="M49" s="157"/>
      <c r="N49" s="141"/>
      <c r="O49" s="141"/>
      <c r="P49" s="141"/>
      <c r="Q49" s="141"/>
      <c r="R49" s="141"/>
      <c r="S49" s="141"/>
      <c r="T49" s="141"/>
      <c r="U49" s="141"/>
      <c r="V49" s="141"/>
      <c r="W49" s="141"/>
      <c r="X49" s="141"/>
      <c r="Y49" s="141"/>
      <c r="Z49" s="141"/>
      <c r="AA49" s="141"/>
      <c r="AB49" s="141"/>
      <c r="AC49" s="141"/>
      <c r="AD49" s="141"/>
      <c r="AE49" s="141"/>
      <c r="AF49" s="141"/>
      <c r="AG49" s="141"/>
      <c r="AH49" s="141"/>
      <c r="AI49" s="141"/>
      <c r="AJ49" s="141"/>
    </row>
    <row r="50" spans="1:36" ht="14.4" customHeight="1" x14ac:dyDescent="0.3">
      <c r="A50" s="141"/>
      <c r="B50" s="331"/>
      <c r="C50" s="331"/>
      <c r="D50" s="141"/>
      <c r="E50" s="141"/>
      <c r="F50" s="141"/>
      <c r="G50" s="141"/>
      <c r="H50" s="141"/>
      <c r="I50" s="141"/>
      <c r="J50" s="141"/>
      <c r="K50" s="141"/>
      <c r="L50" s="141"/>
      <c r="M50" s="141"/>
      <c r="N50" s="141"/>
      <c r="O50" s="141"/>
      <c r="P50" s="141"/>
      <c r="Q50" s="141"/>
      <c r="R50" s="141"/>
      <c r="S50" s="141"/>
      <c r="T50" s="141"/>
      <c r="U50" s="141"/>
      <c r="V50" s="141"/>
      <c r="W50" s="141"/>
      <c r="X50" s="141"/>
      <c r="Y50" s="141"/>
      <c r="Z50" s="141"/>
      <c r="AA50" s="141"/>
      <c r="AB50" s="141"/>
      <c r="AC50" s="141"/>
      <c r="AD50" s="141"/>
      <c r="AE50" s="141"/>
      <c r="AF50" s="141"/>
      <c r="AG50" s="141"/>
      <c r="AH50" s="141"/>
      <c r="AI50" s="141"/>
      <c r="AJ50" s="141"/>
    </row>
    <row r="51" spans="1:36" ht="14.4" customHeight="1" x14ac:dyDescent="0.3">
      <c r="A51" s="141"/>
      <c r="B51" s="331"/>
      <c r="C51" s="331"/>
      <c r="D51" s="141"/>
      <c r="E51" s="141"/>
      <c r="F51" s="141"/>
      <c r="G51" s="141"/>
      <c r="H51" s="141"/>
      <c r="I51" s="141"/>
      <c r="J51" s="141"/>
      <c r="K51" s="141"/>
      <c r="L51" s="141"/>
      <c r="M51" s="141"/>
      <c r="N51" s="141"/>
      <c r="O51" s="141"/>
      <c r="P51" s="141"/>
      <c r="Q51" s="141"/>
      <c r="R51" s="141"/>
      <c r="S51" s="141"/>
      <c r="T51" s="141"/>
      <c r="U51" s="141"/>
      <c r="V51" s="141"/>
      <c r="W51" s="141"/>
      <c r="X51" s="141"/>
      <c r="Y51" s="141"/>
      <c r="Z51" s="141"/>
      <c r="AA51" s="141"/>
      <c r="AB51" s="141"/>
      <c r="AC51" s="141"/>
      <c r="AD51" s="141"/>
      <c r="AE51" s="141"/>
      <c r="AF51" s="141"/>
      <c r="AG51" s="141"/>
      <c r="AH51" s="141"/>
      <c r="AI51" s="141"/>
      <c r="AJ51" s="141"/>
    </row>
    <row r="52" spans="1:36" ht="14.4" customHeight="1" x14ac:dyDescent="0.3">
      <c r="A52" s="141"/>
      <c r="B52" s="331"/>
      <c r="C52" s="331"/>
      <c r="D52" s="141"/>
      <c r="E52" s="141"/>
      <c r="F52" s="141"/>
      <c r="G52" s="141"/>
      <c r="H52" s="141"/>
      <c r="I52" s="141"/>
      <c r="J52" s="141"/>
      <c r="K52" s="141"/>
      <c r="L52" s="141"/>
      <c r="M52" s="141"/>
      <c r="N52" s="141"/>
      <c r="O52" s="141"/>
      <c r="P52" s="141"/>
      <c r="Q52" s="141"/>
      <c r="R52" s="141"/>
      <c r="S52" s="141"/>
      <c r="T52" s="141"/>
      <c r="U52" s="141"/>
      <c r="V52" s="141"/>
      <c r="W52" s="141"/>
      <c r="X52" s="141"/>
      <c r="Y52" s="141"/>
      <c r="Z52" s="141"/>
      <c r="AA52" s="141"/>
      <c r="AB52" s="141"/>
      <c r="AC52" s="141"/>
      <c r="AD52" s="141"/>
      <c r="AE52" s="141"/>
      <c r="AF52" s="141"/>
      <c r="AG52" s="141"/>
      <c r="AH52" s="141"/>
      <c r="AI52" s="141"/>
      <c r="AJ52" s="141"/>
    </row>
    <row r="53" spans="1:36" ht="14.4" customHeight="1" x14ac:dyDescent="0.3">
      <c r="A53" s="141"/>
      <c r="B53" s="331"/>
      <c r="C53" s="331"/>
      <c r="D53" s="141"/>
      <c r="E53" s="141"/>
      <c r="F53" s="141"/>
      <c r="G53" s="141"/>
      <c r="H53" s="141"/>
      <c r="I53" s="141"/>
      <c r="J53" s="141"/>
      <c r="K53" s="141"/>
      <c r="L53" s="141"/>
      <c r="M53" s="141"/>
      <c r="N53" s="141"/>
      <c r="O53" s="141"/>
      <c r="P53" s="141"/>
      <c r="Q53" s="141"/>
      <c r="R53" s="141"/>
      <c r="S53" s="141"/>
      <c r="T53" s="141"/>
      <c r="U53" s="141"/>
      <c r="V53" s="141"/>
      <c r="W53" s="141"/>
      <c r="X53" s="141"/>
      <c r="Y53" s="141"/>
      <c r="Z53" s="141"/>
      <c r="AA53" s="141"/>
      <c r="AB53" s="141"/>
      <c r="AC53" s="141"/>
      <c r="AD53" s="141"/>
      <c r="AE53" s="141"/>
      <c r="AF53" s="141"/>
      <c r="AG53" s="141"/>
      <c r="AH53" s="141"/>
      <c r="AI53" s="141"/>
      <c r="AJ53" s="141"/>
    </row>
    <row r="54" spans="1:36" ht="14.4" customHeight="1" x14ac:dyDescent="0.3">
      <c r="A54" s="141"/>
      <c r="B54" s="331"/>
      <c r="C54" s="331"/>
      <c r="D54" s="141"/>
      <c r="E54" s="141"/>
      <c r="F54" s="141"/>
      <c r="I54" s="141"/>
      <c r="J54" s="141"/>
      <c r="K54" s="141"/>
      <c r="L54" s="141"/>
      <c r="M54" s="141"/>
      <c r="N54" s="141"/>
      <c r="O54" s="141"/>
      <c r="P54" s="141"/>
      <c r="Q54" s="141"/>
      <c r="R54" s="141"/>
      <c r="S54" s="141"/>
      <c r="T54" s="141"/>
      <c r="U54" s="141"/>
      <c r="V54" s="141"/>
      <c r="W54" s="141"/>
      <c r="X54" s="141"/>
      <c r="Y54" s="141"/>
      <c r="Z54" s="141"/>
      <c r="AA54" s="141"/>
      <c r="AB54" s="141"/>
      <c r="AC54" s="141"/>
      <c r="AD54" s="141"/>
      <c r="AE54" s="141"/>
      <c r="AF54" s="141"/>
      <c r="AG54" s="141"/>
      <c r="AH54" s="141"/>
      <c r="AI54" s="141"/>
      <c r="AJ54" s="141"/>
    </row>
    <row r="55" spans="1:36" ht="14.4" customHeight="1" x14ac:dyDescent="0.3">
      <c r="A55" s="141"/>
      <c r="B55" s="331"/>
      <c r="C55" s="331"/>
      <c r="D55" s="141"/>
      <c r="E55" s="141"/>
      <c r="F55" s="141"/>
      <c r="I55" s="141"/>
      <c r="J55" s="141"/>
      <c r="K55" s="141"/>
      <c r="L55" s="141"/>
      <c r="M55" s="141"/>
      <c r="N55" s="141"/>
      <c r="O55" s="141"/>
      <c r="P55" s="141"/>
      <c r="Q55" s="141"/>
      <c r="R55" s="141"/>
      <c r="S55" s="141"/>
      <c r="T55" s="141"/>
      <c r="U55" s="141"/>
      <c r="V55" s="141"/>
      <c r="W55" s="141"/>
      <c r="X55" s="141"/>
      <c r="Y55" s="141"/>
      <c r="Z55" s="141"/>
      <c r="AA55" s="141"/>
      <c r="AB55" s="141"/>
      <c r="AC55" s="141"/>
      <c r="AD55" s="141"/>
      <c r="AE55" s="141"/>
      <c r="AF55" s="141"/>
      <c r="AG55" s="141"/>
      <c r="AH55" s="141"/>
      <c r="AI55" s="141"/>
      <c r="AJ55" s="141"/>
    </row>
    <row r="56" spans="1:36" ht="14.4" customHeight="1" x14ac:dyDescent="0.3">
      <c r="A56" s="141"/>
      <c r="B56" s="331"/>
      <c r="C56" s="331"/>
      <c r="D56" s="141"/>
      <c r="E56" s="141"/>
      <c r="F56" s="141"/>
      <c r="I56" s="141"/>
      <c r="J56" s="141"/>
      <c r="K56" s="141"/>
      <c r="L56" s="141"/>
      <c r="M56" s="141"/>
      <c r="N56" s="141"/>
      <c r="O56" s="141"/>
      <c r="P56" s="141"/>
      <c r="Q56" s="141"/>
      <c r="R56" s="141"/>
      <c r="S56" s="141"/>
      <c r="T56" s="141"/>
      <c r="U56" s="141"/>
      <c r="V56" s="141"/>
      <c r="W56" s="141"/>
      <c r="X56" s="141"/>
      <c r="Y56" s="141"/>
      <c r="Z56" s="141"/>
      <c r="AA56" s="141"/>
      <c r="AB56" s="141"/>
      <c r="AC56" s="141"/>
      <c r="AD56" s="141"/>
      <c r="AE56" s="141"/>
      <c r="AF56" s="141"/>
      <c r="AG56" s="141"/>
      <c r="AH56" s="141"/>
      <c r="AI56" s="141"/>
      <c r="AJ56" s="141"/>
    </row>
    <row r="57" spans="1:36" ht="14.4" customHeight="1" x14ac:dyDescent="0.3">
      <c r="A57" s="141"/>
      <c r="B57" s="331"/>
      <c r="C57" s="331"/>
      <c r="D57" s="141"/>
      <c r="E57" s="141"/>
      <c r="F57" s="141"/>
      <c r="I57" s="141"/>
      <c r="J57" s="141"/>
      <c r="K57" s="141"/>
      <c r="L57" s="141"/>
      <c r="M57" s="141"/>
      <c r="N57" s="141"/>
      <c r="O57" s="141"/>
      <c r="P57" s="141"/>
      <c r="Q57" s="141"/>
      <c r="R57" s="141"/>
      <c r="S57" s="141"/>
      <c r="T57" s="141"/>
      <c r="U57" s="141"/>
      <c r="V57" s="141"/>
      <c r="W57" s="141"/>
      <c r="X57" s="141"/>
      <c r="Y57" s="141"/>
      <c r="Z57" s="141"/>
      <c r="AA57" s="141"/>
      <c r="AB57" s="141"/>
      <c r="AC57" s="141"/>
      <c r="AD57" s="141"/>
      <c r="AE57" s="141"/>
      <c r="AF57" s="141"/>
      <c r="AG57" s="141"/>
      <c r="AH57" s="141"/>
      <c r="AI57" s="141"/>
      <c r="AJ57" s="141"/>
    </row>
    <row r="58" spans="1:36" ht="14.4" customHeight="1" x14ac:dyDescent="0.3">
      <c r="A58" s="141"/>
      <c r="B58" s="331"/>
      <c r="C58" s="331"/>
      <c r="D58" s="141"/>
      <c r="E58" s="141"/>
      <c r="F58" s="141"/>
      <c r="I58" s="141"/>
      <c r="J58" s="141"/>
      <c r="K58" s="141"/>
      <c r="L58" s="141"/>
      <c r="M58" s="141"/>
      <c r="N58" s="141"/>
      <c r="O58" s="141"/>
      <c r="P58" s="141"/>
      <c r="Q58" s="141"/>
      <c r="R58" s="141"/>
      <c r="S58" s="141"/>
      <c r="T58" s="141"/>
      <c r="U58" s="141"/>
      <c r="V58" s="141"/>
      <c r="W58" s="141"/>
      <c r="X58" s="141"/>
      <c r="Y58" s="141"/>
      <c r="Z58" s="141"/>
      <c r="AA58" s="141"/>
      <c r="AB58" s="141"/>
      <c r="AC58" s="141"/>
      <c r="AD58" s="141"/>
      <c r="AE58" s="141"/>
      <c r="AF58" s="141"/>
      <c r="AG58" s="141"/>
      <c r="AH58" s="141"/>
      <c r="AI58" s="141"/>
      <c r="AJ58" s="141"/>
    </row>
    <row r="59" spans="1:36" ht="14.4" customHeight="1" x14ac:dyDescent="0.3">
      <c r="A59" s="141"/>
      <c r="B59" s="331"/>
      <c r="C59" s="331"/>
      <c r="D59" s="141"/>
      <c r="E59" s="141"/>
      <c r="F59" s="141"/>
      <c r="I59" s="141"/>
      <c r="J59" s="141"/>
      <c r="K59" s="141"/>
      <c r="L59" s="141"/>
      <c r="M59" s="141"/>
      <c r="N59" s="141"/>
      <c r="O59" s="141"/>
      <c r="P59" s="141"/>
      <c r="Q59" s="141"/>
      <c r="R59" s="141"/>
      <c r="S59" s="141"/>
      <c r="T59" s="141"/>
      <c r="U59" s="141"/>
      <c r="V59" s="141"/>
      <c r="W59" s="141"/>
      <c r="X59" s="141"/>
      <c r="Y59" s="141"/>
      <c r="Z59" s="141"/>
      <c r="AA59" s="141"/>
      <c r="AB59" s="141"/>
      <c r="AC59" s="141"/>
      <c r="AD59" s="141"/>
      <c r="AE59" s="141"/>
      <c r="AF59" s="141"/>
      <c r="AG59" s="141"/>
      <c r="AH59" s="141"/>
      <c r="AI59" s="141"/>
      <c r="AJ59" s="141"/>
    </row>
    <row r="60" spans="1:36" ht="14.4" customHeight="1" x14ac:dyDescent="0.3">
      <c r="A60" s="141"/>
      <c r="B60" s="331"/>
      <c r="C60" s="331"/>
      <c r="D60" s="141"/>
      <c r="E60" s="141"/>
      <c r="F60" s="141"/>
      <c r="I60" s="141"/>
      <c r="J60" s="141"/>
      <c r="K60" s="141"/>
      <c r="L60" s="141"/>
      <c r="M60" s="141"/>
      <c r="N60" s="141"/>
      <c r="O60" s="141"/>
      <c r="P60" s="141"/>
      <c r="Q60" s="141"/>
      <c r="R60" s="141"/>
      <c r="S60" s="141"/>
      <c r="T60" s="141"/>
      <c r="U60" s="141"/>
      <c r="V60" s="141"/>
      <c r="W60" s="141"/>
      <c r="X60" s="141"/>
      <c r="Y60" s="141"/>
      <c r="Z60" s="141"/>
      <c r="AA60" s="141"/>
      <c r="AB60" s="141"/>
      <c r="AC60" s="141"/>
      <c r="AD60" s="141"/>
      <c r="AE60" s="141"/>
      <c r="AF60" s="141"/>
      <c r="AG60" s="141"/>
      <c r="AH60" s="141"/>
      <c r="AI60" s="141"/>
      <c r="AJ60" s="141"/>
    </row>
    <row r="61" spans="1:36" ht="14.4" customHeight="1" x14ac:dyDescent="0.3">
      <c r="A61" s="141"/>
      <c r="B61" s="331"/>
      <c r="C61" s="331"/>
      <c r="D61" s="141"/>
      <c r="E61" s="141"/>
      <c r="F61" s="141"/>
      <c r="I61" s="141"/>
      <c r="J61" s="141"/>
      <c r="K61" s="141"/>
      <c r="L61" s="141"/>
      <c r="M61" s="141"/>
      <c r="N61" s="141"/>
      <c r="O61" s="141"/>
      <c r="P61" s="141"/>
      <c r="Q61" s="141"/>
      <c r="R61" s="141"/>
      <c r="S61" s="141"/>
      <c r="T61" s="141"/>
      <c r="U61" s="141"/>
      <c r="V61" s="141"/>
      <c r="W61" s="141"/>
      <c r="X61" s="141"/>
      <c r="Y61" s="141"/>
      <c r="Z61" s="141"/>
      <c r="AA61" s="141"/>
      <c r="AB61" s="141"/>
      <c r="AC61" s="141"/>
      <c r="AD61" s="141"/>
      <c r="AE61" s="141"/>
      <c r="AF61" s="141"/>
      <c r="AG61" s="141"/>
      <c r="AH61" s="141"/>
      <c r="AI61" s="141"/>
      <c r="AJ61" s="141"/>
    </row>
    <row r="62" spans="1:36" ht="14.4" customHeight="1" x14ac:dyDescent="0.3">
      <c r="A62" s="141"/>
      <c r="B62" s="331"/>
      <c r="C62" s="331"/>
      <c r="D62" s="141"/>
      <c r="E62" s="141"/>
      <c r="F62" s="141"/>
      <c r="I62" s="141"/>
      <c r="J62" s="141"/>
      <c r="K62" s="141"/>
      <c r="L62" s="141"/>
      <c r="M62" s="141"/>
      <c r="N62" s="141"/>
      <c r="O62" s="141"/>
      <c r="P62" s="141"/>
      <c r="Q62" s="141"/>
      <c r="R62" s="141"/>
      <c r="S62" s="141"/>
      <c r="T62" s="141"/>
      <c r="U62" s="141"/>
      <c r="V62" s="141"/>
      <c r="W62" s="141"/>
      <c r="X62" s="141"/>
      <c r="Y62" s="141"/>
      <c r="Z62" s="141"/>
      <c r="AA62" s="141"/>
      <c r="AB62" s="141"/>
      <c r="AC62" s="141"/>
      <c r="AD62" s="141"/>
      <c r="AE62" s="141"/>
      <c r="AF62" s="141"/>
      <c r="AG62" s="141"/>
      <c r="AH62" s="141"/>
      <c r="AI62" s="141"/>
      <c r="AJ62" s="141"/>
    </row>
    <row r="63" spans="1:36" ht="14.4" customHeight="1" x14ac:dyDescent="0.3">
      <c r="A63" s="141"/>
      <c r="B63" s="331"/>
      <c r="C63" s="331"/>
      <c r="D63" s="141"/>
      <c r="E63" s="141"/>
      <c r="F63" s="141"/>
      <c r="I63" s="141"/>
      <c r="J63" s="141"/>
      <c r="K63" s="141"/>
      <c r="L63" s="141"/>
      <c r="M63" s="141"/>
      <c r="N63" s="141"/>
      <c r="O63" s="141"/>
      <c r="P63" s="141"/>
      <c r="Q63" s="141"/>
      <c r="R63" s="141"/>
      <c r="S63" s="141"/>
      <c r="T63" s="141"/>
      <c r="U63" s="141"/>
      <c r="V63" s="141"/>
      <c r="W63" s="141"/>
      <c r="X63" s="141"/>
      <c r="Y63" s="141"/>
      <c r="Z63" s="141"/>
      <c r="AA63" s="141"/>
      <c r="AB63" s="141"/>
      <c r="AC63" s="141"/>
      <c r="AD63" s="141"/>
      <c r="AE63" s="141"/>
      <c r="AF63" s="141"/>
      <c r="AG63" s="141"/>
      <c r="AH63" s="141"/>
      <c r="AI63" s="141"/>
      <c r="AJ63" s="141"/>
    </row>
    <row r="64" spans="1:36" ht="14.4" customHeight="1" x14ac:dyDescent="0.3">
      <c r="A64" s="141"/>
      <c r="B64" s="331"/>
      <c r="C64" s="331"/>
      <c r="D64" s="141"/>
      <c r="E64" s="141"/>
      <c r="F64" s="141"/>
      <c r="I64" s="141"/>
      <c r="J64" s="141"/>
      <c r="K64" s="141"/>
      <c r="L64" s="141"/>
      <c r="M64" s="141"/>
      <c r="N64" s="141"/>
      <c r="O64" s="141"/>
      <c r="P64" s="141"/>
      <c r="Q64" s="141"/>
      <c r="R64" s="141"/>
      <c r="S64" s="141"/>
      <c r="T64" s="141"/>
      <c r="U64" s="141"/>
      <c r="V64" s="141"/>
      <c r="W64" s="141"/>
      <c r="X64" s="141"/>
      <c r="Y64" s="141"/>
      <c r="Z64" s="141"/>
      <c r="AA64" s="141"/>
      <c r="AB64" s="141"/>
      <c r="AC64" s="141"/>
      <c r="AD64" s="141"/>
      <c r="AE64" s="141"/>
      <c r="AF64" s="141"/>
      <c r="AG64" s="141"/>
      <c r="AH64" s="141"/>
      <c r="AI64" s="141"/>
      <c r="AJ64" s="141"/>
    </row>
    <row r="65" spans="1:36" ht="14.4" customHeight="1" x14ac:dyDescent="0.3">
      <c r="A65" s="141"/>
      <c r="B65" s="331"/>
      <c r="C65" s="331"/>
      <c r="D65" s="141"/>
      <c r="E65" s="141"/>
      <c r="F65" s="141"/>
      <c r="I65" s="141"/>
      <c r="J65" s="141"/>
      <c r="K65" s="141"/>
      <c r="L65" s="141"/>
      <c r="M65" s="141"/>
      <c r="N65" s="141"/>
      <c r="O65" s="141"/>
      <c r="P65" s="141"/>
      <c r="Q65" s="141"/>
      <c r="R65" s="141"/>
      <c r="S65" s="141"/>
      <c r="T65" s="141"/>
      <c r="U65" s="141"/>
      <c r="V65" s="141"/>
      <c r="W65" s="141"/>
      <c r="X65" s="141"/>
      <c r="Y65" s="141"/>
      <c r="Z65" s="141"/>
      <c r="AA65" s="141"/>
      <c r="AB65" s="141"/>
      <c r="AC65" s="141"/>
      <c r="AD65" s="141"/>
      <c r="AE65" s="141"/>
      <c r="AF65" s="141"/>
      <c r="AG65" s="141"/>
      <c r="AH65" s="141"/>
      <c r="AI65" s="141"/>
      <c r="AJ65" s="141"/>
    </row>
    <row r="66" spans="1:36" ht="14.4" customHeight="1" x14ac:dyDescent="0.3">
      <c r="A66" s="141"/>
      <c r="B66" s="331"/>
      <c r="C66" s="331"/>
      <c r="D66" s="141"/>
      <c r="E66" s="141"/>
      <c r="F66" s="141"/>
      <c r="I66" s="141"/>
      <c r="J66" s="141"/>
      <c r="K66" s="141"/>
      <c r="L66" s="141"/>
      <c r="M66" s="141"/>
      <c r="N66" s="141"/>
      <c r="O66" s="141"/>
      <c r="P66" s="141"/>
      <c r="Q66" s="141"/>
      <c r="R66" s="141"/>
      <c r="S66" s="141"/>
      <c r="T66" s="141"/>
      <c r="U66" s="141"/>
      <c r="V66" s="141"/>
      <c r="W66" s="141"/>
      <c r="X66" s="141"/>
      <c r="Y66" s="141"/>
      <c r="Z66" s="141"/>
      <c r="AA66" s="141"/>
      <c r="AB66" s="141"/>
      <c r="AC66" s="141"/>
      <c r="AD66" s="141"/>
      <c r="AE66" s="141"/>
      <c r="AF66" s="141"/>
      <c r="AG66" s="141"/>
      <c r="AH66" s="141"/>
      <c r="AI66" s="141"/>
      <c r="AJ66" s="141"/>
    </row>
    <row r="67" spans="1:36" ht="14.4" customHeight="1" x14ac:dyDescent="0.3">
      <c r="A67" s="141"/>
      <c r="B67" s="331"/>
      <c r="C67" s="331"/>
      <c r="D67" s="141"/>
      <c r="E67" s="141"/>
      <c r="F67" s="141"/>
      <c r="I67" s="141"/>
      <c r="J67" s="141"/>
      <c r="K67" s="141"/>
      <c r="L67" s="141"/>
      <c r="M67" s="141"/>
      <c r="N67" s="141"/>
      <c r="O67" s="141"/>
      <c r="P67" s="141"/>
      <c r="Q67" s="141"/>
      <c r="R67" s="141"/>
      <c r="S67" s="141"/>
      <c r="T67" s="141"/>
      <c r="U67" s="141"/>
      <c r="V67" s="141"/>
      <c r="W67" s="141"/>
      <c r="X67" s="141"/>
      <c r="Y67" s="141"/>
      <c r="Z67" s="141"/>
      <c r="AA67" s="141"/>
      <c r="AB67" s="141"/>
      <c r="AC67" s="141"/>
      <c r="AD67" s="141"/>
      <c r="AE67" s="141"/>
      <c r="AF67" s="141"/>
      <c r="AG67" s="141"/>
      <c r="AH67" s="141"/>
      <c r="AI67" s="141"/>
      <c r="AJ67" s="141"/>
    </row>
    <row r="68" spans="1:36" ht="14.4" customHeight="1" x14ac:dyDescent="0.3">
      <c r="A68" s="141"/>
      <c r="B68" s="331"/>
      <c r="C68" s="331"/>
      <c r="D68" s="141"/>
      <c r="E68" s="141"/>
      <c r="F68" s="141"/>
      <c r="I68" s="141"/>
      <c r="J68" s="141"/>
      <c r="K68" s="141"/>
      <c r="L68" s="141"/>
      <c r="M68" s="141"/>
      <c r="N68" s="141"/>
      <c r="O68" s="141"/>
      <c r="P68" s="141"/>
      <c r="Q68" s="141"/>
      <c r="R68" s="141"/>
      <c r="S68" s="141"/>
      <c r="T68" s="141"/>
      <c r="U68" s="141"/>
      <c r="V68" s="141"/>
      <c r="W68" s="141"/>
      <c r="X68" s="141"/>
      <c r="Y68" s="141"/>
      <c r="Z68" s="141"/>
      <c r="AA68" s="141"/>
      <c r="AB68" s="141"/>
      <c r="AC68" s="141"/>
      <c r="AD68" s="141"/>
      <c r="AE68" s="141"/>
      <c r="AF68" s="141"/>
      <c r="AG68" s="141"/>
      <c r="AH68" s="141"/>
      <c r="AI68" s="141"/>
      <c r="AJ68" s="141"/>
    </row>
    <row r="69" spans="1:36" ht="14.4" customHeight="1" x14ac:dyDescent="0.3">
      <c r="L69" s="141"/>
      <c r="M69" s="141"/>
    </row>
    <row r="70" spans="1:36" ht="14.4" customHeight="1" x14ac:dyDescent="0.3">
      <c r="L70" s="141"/>
      <c r="M70" s="141"/>
    </row>
    <row r="71" spans="1:36" ht="14.4" customHeight="1" x14ac:dyDescent="0.3">
      <c r="L71" s="141"/>
      <c r="M71" s="141"/>
    </row>
  </sheetData>
  <mergeCells count="2">
    <mergeCell ref="A1:M1"/>
    <mergeCell ref="B31:E31"/>
  </mergeCells>
  <conditionalFormatting sqref="E33:E45">
    <cfRule type="cellIs" dxfId="14" priority="2" operator="greaterThan">
      <formula>1</formula>
    </cfRule>
  </conditionalFormatting>
  <conditionalFormatting sqref="F33:F45">
    <cfRule type="cellIs" dxfId="13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77" fitToHeight="0" orientation="portrait" r:id="rId1"/>
  <headerFooter alignWithMargins="0"/>
  <ignoredErrors>
    <ignoredError sqref="A45" twoDigitTextYear="1"/>
  </ignoredErrors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4">
    <tabColor theme="0" tint="-0.249977111117893"/>
    <pageSetUpPr fitToPage="1"/>
  </sheetPr>
  <dimension ref="A1:W72"/>
  <sheetViews>
    <sheetView showGridLines="0" showRowColHeaders="0" zoomScaleNormal="100" workbookViewId="0">
      <pane ySplit="4" topLeftCell="A5" activePane="bottomLeft" state="frozen"/>
      <selection sqref="A1:N1"/>
      <selection pane="bottomLeft" sqref="A1:W1"/>
    </sheetView>
  </sheetViews>
  <sheetFormatPr defaultRowHeight="14.4" customHeight="1" outlineLevelCol="1" x14ac:dyDescent="0.3"/>
  <cols>
    <col min="1" max="1" width="6.109375" style="166" customWidth="1"/>
    <col min="2" max="2" width="6.5546875" style="368" customWidth="1" outlineLevel="1"/>
    <col min="3" max="3" width="5.88671875" style="368" customWidth="1" outlineLevel="1"/>
    <col min="4" max="4" width="7.6640625" style="368" customWidth="1" outlineLevel="1"/>
    <col min="5" max="5" width="6.5546875" style="169" customWidth="1" outlineLevel="1"/>
    <col min="6" max="6" width="5.88671875" style="169" customWidth="1" outlineLevel="1"/>
    <col min="7" max="7" width="7.6640625" style="169" customWidth="1" outlineLevel="1"/>
    <col min="8" max="8" width="6.6640625" style="169" bestFit="1" customWidth="1"/>
    <col min="9" max="9" width="6.88671875" style="169" bestFit="1" customWidth="1"/>
    <col min="10" max="10" width="7.77734375" style="169" bestFit="1" customWidth="1"/>
    <col min="11" max="11" width="9.109375" style="169" bestFit="1" customWidth="1"/>
    <col min="12" max="12" width="3.88671875" style="169" bestFit="1" customWidth="1"/>
    <col min="13" max="13" width="4.33203125" style="169" bestFit="1" customWidth="1"/>
    <col min="14" max="14" width="5.44140625" style="169" bestFit="1" customWidth="1"/>
    <col min="15" max="15" width="4" style="169" bestFit="1" customWidth="1"/>
    <col min="16" max="16" width="55.44140625" style="171" customWidth="1"/>
    <col min="17" max="17" width="7.88671875" style="172" bestFit="1" customWidth="1"/>
    <col min="18" max="18" width="6" style="167" bestFit="1" customWidth="1"/>
    <col min="19" max="19" width="9.5546875" style="368" customWidth="1" outlineLevel="1"/>
    <col min="20" max="20" width="9.6640625" style="368" customWidth="1" outlineLevel="1"/>
    <col min="21" max="21" width="7.6640625" style="368" bestFit="1" customWidth="1"/>
    <col min="22" max="22" width="6.109375" style="170" bestFit="1" customWidth="1"/>
    <col min="23" max="23" width="17.21875" style="168" bestFit="1" customWidth="1"/>
    <col min="24" max="16384" width="8.88671875" style="161"/>
  </cols>
  <sheetData>
    <row r="1" spans="1:23" s="329" customFormat="1" ht="18.600000000000001" customHeight="1" thickBot="1" x14ac:dyDescent="0.4">
      <c r="A1" s="442" t="s">
        <v>226</v>
      </c>
      <c r="B1" s="383"/>
      <c r="C1" s="383"/>
      <c r="D1" s="383"/>
      <c r="E1" s="383"/>
      <c r="F1" s="383"/>
      <c r="G1" s="383"/>
      <c r="H1" s="383"/>
      <c r="I1" s="383"/>
      <c r="J1" s="383"/>
      <c r="K1" s="383"/>
      <c r="L1" s="383"/>
      <c r="M1" s="383"/>
      <c r="N1" s="383"/>
      <c r="O1" s="383"/>
      <c r="P1" s="383"/>
      <c r="Q1" s="383"/>
      <c r="R1" s="383"/>
      <c r="S1" s="383"/>
      <c r="T1" s="383"/>
      <c r="U1" s="383"/>
      <c r="V1" s="383"/>
      <c r="W1" s="383"/>
    </row>
    <row r="2" spans="1:23" ht="14.4" customHeight="1" thickBot="1" x14ac:dyDescent="0.35">
      <c r="A2" s="522" t="s">
        <v>290</v>
      </c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62"/>
      <c r="Q2" s="162"/>
      <c r="R2" s="162"/>
      <c r="S2" s="163"/>
      <c r="T2" s="163"/>
      <c r="U2" s="163"/>
      <c r="V2" s="162"/>
      <c r="W2" s="370"/>
    </row>
    <row r="3" spans="1:23" s="164" customFormat="1" ht="14.4" customHeight="1" x14ac:dyDescent="0.3">
      <c r="A3" s="508" t="s">
        <v>159</v>
      </c>
      <c r="B3" s="509" t="s">
        <v>160</v>
      </c>
      <c r="C3" s="510"/>
      <c r="D3" s="511"/>
      <c r="E3" s="509" t="s">
        <v>161</v>
      </c>
      <c r="F3" s="510"/>
      <c r="G3" s="511"/>
      <c r="H3" s="509" t="s">
        <v>34</v>
      </c>
      <c r="I3" s="510"/>
      <c r="J3" s="511"/>
      <c r="K3" s="512" t="s">
        <v>162</v>
      </c>
      <c r="L3" s="504" t="s">
        <v>163</v>
      </c>
      <c r="M3" s="504" t="s">
        <v>164</v>
      </c>
      <c r="N3" s="504" t="s">
        <v>165</v>
      </c>
      <c r="O3" s="369" t="s">
        <v>166</v>
      </c>
      <c r="P3" s="505" t="s">
        <v>167</v>
      </c>
      <c r="Q3" s="506" t="s">
        <v>168</v>
      </c>
      <c r="R3" s="507"/>
      <c r="S3" s="502" t="s">
        <v>169</v>
      </c>
      <c r="T3" s="503"/>
      <c r="U3" s="503"/>
      <c r="V3" s="503"/>
      <c r="W3" s="371" t="s">
        <v>169</v>
      </c>
    </row>
    <row r="4" spans="1:23" s="165" customFormat="1" ht="14.4" customHeight="1" thickBot="1" x14ac:dyDescent="0.35">
      <c r="A4" s="776"/>
      <c r="B4" s="777" t="s">
        <v>170</v>
      </c>
      <c r="C4" s="778" t="s">
        <v>143</v>
      </c>
      <c r="D4" s="779" t="s">
        <v>171</v>
      </c>
      <c r="E4" s="777" t="s">
        <v>170</v>
      </c>
      <c r="F4" s="778" t="s">
        <v>143</v>
      </c>
      <c r="G4" s="779" t="s">
        <v>171</v>
      </c>
      <c r="H4" s="777" t="s">
        <v>170</v>
      </c>
      <c r="I4" s="778" t="s">
        <v>143</v>
      </c>
      <c r="J4" s="779" t="s">
        <v>171</v>
      </c>
      <c r="K4" s="780"/>
      <c r="L4" s="781"/>
      <c r="M4" s="781"/>
      <c r="N4" s="781"/>
      <c r="O4" s="782"/>
      <c r="P4" s="783"/>
      <c r="Q4" s="784" t="s">
        <v>144</v>
      </c>
      <c r="R4" s="785" t="s">
        <v>143</v>
      </c>
      <c r="S4" s="786" t="s">
        <v>172</v>
      </c>
      <c r="T4" s="787" t="s">
        <v>173</v>
      </c>
      <c r="U4" s="787" t="s">
        <v>174</v>
      </c>
      <c r="V4" s="788" t="s">
        <v>5</v>
      </c>
      <c r="W4" s="789" t="s">
        <v>175</v>
      </c>
    </row>
    <row r="5" spans="1:23" ht="14.4" customHeight="1" x14ac:dyDescent="0.3">
      <c r="A5" s="819" t="s">
        <v>4889</v>
      </c>
      <c r="B5" s="790"/>
      <c r="C5" s="791"/>
      <c r="D5" s="792"/>
      <c r="E5" s="793">
        <v>1</v>
      </c>
      <c r="F5" s="794">
        <v>8.33</v>
      </c>
      <c r="G5" s="795">
        <v>6</v>
      </c>
      <c r="H5" s="796"/>
      <c r="I5" s="797"/>
      <c r="J5" s="798"/>
      <c r="K5" s="799">
        <v>8.33</v>
      </c>
      <c r="L5" s="796">
        <v>6</v>
      </c>
      <c r="M5" s="796">
        <v>53</v>
      </c>
      <c r="N5" s="800">
        <v>17.510000000000002</v>
      </c>
      <c r="O5" s="796" t="s">
        <v>4890</v>
      </c>
      <c r="P5" s="801" t="s">
        <v>4891</v>
      </c>
      <c r="Q5" s="802">
        <f>H5-B5</f>
        <v>0</v>
      </c>
      <c r="R5" s="802">
        <f>I5-C5</f>
        <v>0</v>
      </c>
      <c r="S5" s="790" t="str">
        <f>IF(H5=0,"",H5*N5)</f>
        <v/>
      </c>
      <c r="T5" s="790" t="str">
        <f>IF(H5=0,"",H5*J5)</f>
        <v/>
      </c>
      <c r="U5" s="790" t="str">
        <f>IF(H5=0,"",T5-S5)</f>
        <v/>
      </c>
      <c r="V5" s="803" t="str">
        <f>IF(H5=0,"",T5/S5)</f>
        <v/>
      </c>
      <c r="W5" s="804"/>
    </row>
    <row r="6" spans="1:23" ht="14.4" customHeight="1" x14ac:dyDescent="0.3">
      <c r="A6" s="820" t="s">
        <v>4892</v>
      </c>
      <c r="B6" s="763">
        <v>1</v>
      </c>
      <c r="C6" s="764">
        <v>59.77</v>
      </c>
      <c r="D6" s="765">
        <v>70</v>
      </c>
      <c r="E6" s="768">
        <v>1</v>
      </c>
      <c r="F6" s="734">
        <v>58.08</v>
      </c>
      <c r="G6" s="735">
        <v>53</v>
      </c>
      <c r="H6" s="730">
        <v>1</v>
      </c>
      <c r="I6" s="731">
        <v>58.08</v>
      </c>
      <c r="J6" s="732">
        <v>61</v>
      </c>
      <c r="K6" s="736">
        <v>58.08</v>
      </c>
      <c r="L6" s="733">
        <v>43</v>
      </c>
      <c r="M6" s="733">
        <v>225</v>
      </c>
      <c r="N6" s="737">
        <v>74.959999999999994</v>
      </c>
      <c r="O6" s="733" t="s">
        <v>4890</v>
      </c>
      <c r="P6" s="766" t="s">
        <v>4893</v>
      </c>
      <c r="Q6" s="738">
        <f t="shared" ref="Q6:R69" si="0">H6-B6</f>
        <v>0</v>
      </c>
      <c r="R6" s="738">
        <f t="shared" si="0"/>
        <v>-1.6900000000000048</v>
      </c>
      <c r="S6" s="763">
        <f t="shared" ref="S6:S69" si="1">IF(H6=0,"",H6*N6)</f>
        <v>74.959999999999994</v>
      </c>
      <c r="T6" s="763">
        <f t="shared" ref="T6:T69" si="2">IF(H6=0,"",H6*J6)</f>
        <v>61</v>
      </c>
      <c r="U6" s="763">
        <f t="shared" ref="U6:U69" si="3">IF(H6=0,"",T6-S6)</f>
        <v>-13.959999999999994</v>
      </c>
      <c r="V6" s="767">
        <f t="shared" ref="V6:V69" si="4">IF(H6=0,"",T6/S6)</f>
        <v>0.81376734258271088</v>
      </c>
      <c r="W6" s="739"/>
    </row>
    <row r="7" spans="1:23" ht="14.4" customHeight="1" x14ac:dyDescent="0.3">
      <c r="A7" s="820" t="s">
        <v>4894</v>
      </c>
      <c r="B7" s="763">
        <v>4</v>
      </c>
      <c r="C7" s="764">
        <v>151.72</v>
      </c>
      <c r="D7" s="765">
        <v>45.3</v>
      </c>
      <c r="E7" s="768">
        <v>2</v>
      </c>
      <c r="F7" s="734">
        <v>73.34</v>
      </c>
      <c r="G7" s="735">
        <v>25</v>
      </c>
      <c r="H7" s="730">
        <v>6</v>
      </c>
      <c r="I7" s="731">
        <v>232.77</v>
      </c>
      <c r="J7" s="732">
        <v>42.3</v>
      </c>
      <c r="K7" s="736">
        <v>36.67</v>
      </c>
      <c r="L7" s="733">
        <v>22</v>
      </c>
      <c r="M7" s="733">
        <v>149</v>
      </c>
      <c r="N7" s="737">
        <v>49.56</v>
      </c>
      <c r="O7" s="733" t="s">
        <v>4890</v>
      </c>
      <c r="P7" s="766" t="s">
        <v>4895</v>
      </c>
      <c r="Q7" s="738">
        <f t="shared" si="0"/>
        <v>2</v>
      </c>
      <c r="R7" s="738">
        <f t="shared" si="0"/>
        <v>81.050000000000011</v>
      </c>
      <c r="S7" s="763">
        <f t="shared" si="1"/>
        <v>297.36</v>
      </c>
      <c r="T7" s="763">
        <f t="shared" si="2"/>
        <v>253.79999999999998</v>
      </c>
      <c r="U7" s="763">
        <f t="shared" si="3"/>
        <v>-43.560000000000031</v>
      </c>
      <c r="V7" s="767">
        <f t="shared" si="4"/>
        <v>0.85351089588377715</v>
      </c>
      <c r="W7" s="739">
        <v>16</v>
      </c>
    </row>
    <row r="8" spans="1:23" ht="14.4" customHeight="1" x14ac:dyDescent="0.3">
      <c r="A8" s="821" t="s">
        <v>4896</v>
      </c>
      <c r="B8" s="769">
        <v>4</v>
      </c>
      <c r="C8" s="770">
        <v>106.04</v>
      </c>
      <c r="D8" s="771">
        <v>30.5</v>
      </c>
      <c r="E8" s="740">
        <v>6</v>
      </c>
      <c r="F8" s="741">
        <v>135.37</v>
      </c>
      <c r="G8" s="742">
        <v>29.7</v>
      </c>
      <c r="H8" s="743">
        <v>1</v>
      </c>
      <c r="I8" s="744">
        <v>22.16</v>
      </c>
      <c r="J8" s="745">
        <v>37</v>
      </c>
      <c r="K8" s="746">
        <v>22.16</v>
      </c>
      <c r="L8" s="743">
        <v>11</v>
      </c>
      <c r="M8" s="743">
        <v>98</v>
      </c>
      <c r="N8" s="747">
        <v>32.64</v>
      </c>
      <c r="O8" s="743" t="s">
        <v>4890</v>
      </c>
      <c r="P8" s="772" t="s">
        <v>4897</v>
      </c>
      <c r="Q8" s="748">
        <f t="shared" si="0"/>
        <v>-3</v>
      </c>
      <c r="R8" s="748">
        <f t="shared" si="0"/>
        <v>-83.88000000000001</v>
      </c>
      <c r="S8" s="769">
        <f t="shared" si="1"/>
        <v>32.64</v>
      </c>
      <c r="T8" s="769">
        <f t="shared" si="2"/>
        <v>37</v>
      </c>
      <c r="U8" s="769">
        <f t="shared" si="3"/>
        <v>4.3599999999999994</v>
      </c>
      <c r="V8" s="773">
        <f t="shared" si="4"/>
        <v>1.133578431372549</v>
      </c>
      <c r="W8" s="749">
        <v>4</v>
      </c>
    </row>
    <row r="9" spans="1:23" ht="14.4" customHeight="1" x14ac:dyDescent="0.3">
      <c r="A9" s="821" t="s">
        <v>4898</v>
      </c>
      <c r="B9" s="769">
        <v>1</v>
      </c>
      <c r="C9" s="770">
        <v>13.07</v>
      </c>
      <c r="D9" s="771">
        <v>20</v>
      </c>
      <c r="E9" s="774"/>
      <c r="F9" s="744"/>
      <c r="G9" s="750"/>
      <c r="H9" s="740">
        <v>1</v>
      </c>
      <c r="I9" s="741">
        <v>13.36</v>
      </c>
      <c r="J9" s="742">
        <v>12</v>
      </c>
      <c r="K9" s="746">
        <v>13.07</v>
      </c>
      <c r="L9" s="743">
        <v>8</v>
      </c>
      <c r="M9" s="743">
        <v>69</v>
      </c>
      <c r="N9" s="747">
        <v>23.12</v>
      </c>
      <c r="O9" s="743" t="s">
        <v>4890</v>
      </c>
      <c r="P9" s="772" t="s">
        <v>4899</v>
      </c>
      <c r="Q9" s="748">
        <f t="shared" si="0"/>
        <v>0</v>
      </c>
      <c r="R9" s="748">
        <f t="shared" si="0"/>
        <v>0.28999999999999915</v>
      </c>
      <c r="S9" s="769">
        <f t="shared" si="1"/>
        <v>23.12</v>
      </c>
      <c r="T9" s="769">
        <f t="shared" si="2"/>
        <v>12</v>
      </c>
      <c r="U9" s="769">
        <f t="shared" si="3"/>
        <v>-11.120000000000001</v>
      </c>
      <c r="V9" s="773">
        <f t="shared" si="4"/>
        <v>0.51903114186851207</v>
      </c>
      <c r="W9" s="749"/>
    </row>
    <row r="10" spans="1:23" ht="14.4" customHeight="1" x14ac:dyDescent="0.3">
      <c r="A10" s="820" t="s">
        <v>4900</v>
      </c>
      <c r="B10" s="751">
        <v>1</v>
      </c>
      <c r="C10" s="752">
        <v>4.74</v>
      </c>
      <c r="D10" s="753">
        <v>7</v>
      </c>
      <c r="E10" s="768"/>
      <c r="F10" s="734"/>
      <c r="G10" s="735"/>
      <c r="H10" s="733"/>
      <c r="I10" s="734"/>
      <c r="J10" s="735"/>
      <c r="K10" s="736">
        <v>4.74</v>
      </c>
      <c r="L10" s="733">
        <v>6</v>
      </c>
      <c r="M10" s="733">
        <v>53</v>
      </c>
      <c r="N10" s="737">
        <v>17.59</v>
      </c>
      <c r="O10" s="733" t="s">
        <v>4890</v>
      </c>
      <c r="P10" s="766" t="s">
        <v>4901</v>
      </c>
      <c r="Q10" s="738">
        <f t="shared" si="0"/>
        <v>-1</v>
      </c>
      <c r="R10" s="738">
        <f t="shared" si="0"/>
        <v>-4.74</v>
      </c>
      <c r="S10" s="763" t="str">
        <f t="shared" si="1"/>
        <v/>
      </c>
      <c r="T10" s="763" t="str">
        <f t="shared" si="2"/>
        <v/>
      </c>
      <c r="U10" s="763" t="str">
        <f t="shared" si="3"/>
        <v/>
      </c>
      <c r="V10" s="767" t="str">
        <f t="shared" si="4"/>
        <v/>
      </c>
      <c r="W10" s="739"/>
    </row>
    <row r="11" spans="1:23" ht="14.4" customHeight="1" x14ac:dyDescent="0.3">
      <c r="A11" s="820" t="s">
        <v>4902</v>
      </c>
      <c r="B11" s="763"/>
      <c r="C11" s="764"/>
      <c r="D11" s="765"/>
      <c r="E11" s="730">
        <v>1</v>
      </c>
      <c r="F11" s="731">
        <v>1.38</v>
      </c>
      <c r="G11" s="732">
        <v>3</v>
      </c>
      <c r="H11" s="733"/>
      <c r="I11" s="734"/>
      <c r="J11" s="735"/>
      <c r="K11" s="736">
        <v>1.81</v>
      </c>
      <c r="L11" s="733">
        <v>4</v>
      </c>
      <c r="M11" s="733">
        <v>33</v>
      </c>
      <c r="N11" s="737">
        <v>10.84</v>
      </c>
      <c r="O11" s="733" t="s">
        <v>4890</v>
      </c>
      <c r="P11" s="766" t="s">
        <v>4903</v>
      </c>
      <c r="Q11" s="738">
        <f t="shared" si="0"/>
        <v>0</v>
      </c>
      <c r="R11" s="738">
        <f t="shared" si="0"/>
        <v>0</v>
      </c>
      <c r="S11" s="763" t="str">
        <f t="shared" si="1"/>
        <v/>
      </c>
      <c r="T11" s="763" t="str">
        <f t="shared" si="2"/>
        <v/>
      </c>
      <c r="U11" s="763" t="str">
        <f t="shared" si="3"/>
        <v/>
      </c>
      <c r="V11" s="767" t="str">
        <f t="shared" si="4"/>
        <v/>
      </c>
      <c r="W11" s="739"/>
    </row>
    <row r="12" spans="1:23" ht="14.4" customHeight="1" x14ac:dyDescent="0.3">
      <c r="A12" s="820" t="s">
        <v>4904</v>
      </c>
      <c r="B12" s="763"/>
      <c r="C12" s="764"/>
      <c r="D12" s="765"/>
      <c r="E12" s="768"/>
      <c r="F12" s="734"/>
      <c r="G12" s="735"/>
      <c r="H12" s="730">
        <v>1</v>
      </c>
      <c r="I12" s="731">
        <v>0.45</v>
      </c>
      <c r="J12" s="732">
        <v>5</v>
      </c>
      <c r="K12" s="736">
        <v>0.42</v>
      </c>
      <c r="L12" s="733">
        <v>2</v>
      </c>
      <c r="M12" s="733">
        <v>18</v>
      </c>
      <c r="N12" s="737">
        <v>5.9</v>
      </c>
      <c r="O12" s="733" t="s">
        <v>4890</v>
      </c>
      <c r="P12" s="766" t="s">
        <v>4905</v>
      </c>
      <c r="Q12" s="738">
        <f t="shared" si="0"/>
        <v>1</v>
      </c>
      <c r="R12" s="738">
        <f t="shared" si="0"/>
        <v>0.45</v>
      </c>
      <c r="S12" s="763">
        <f t="shared" si="1"/>
        <v>5.9</v>
      </c>
      <c r="T12" s="763">
        <f t="shared" si="2"/>
        <v>5</v>
      </c>
      <c r="U12" s="763">
        <f t="shared" si="3"/>
        <v>-0.90000000000000036</v>
      </c>
      <c r="V12" s="767">
        <f t="shared" si="4"/>
        <v>0.84745762711864403</v>
      </c>
      <c r="W12" s="739"/>
    </row>
    <row r="13" spans="1:23" ht="14.4" customHeight="1" x14ac:dyDescent="0.3">
      <c r="A13" s="821" t="s">
        <v>4906</v>
      </c>
      <c r="B13" s="754">
        <v>2</v>
      </c>
      <c r="C13" s="755">
        <v>0.81</v>
      </c>
      <c r="D13" s="756">
        <v>1.5</v>
      </c>
      <c r="E13" s="774">
        <v>1</v>
      </c>
      <c r="F13" s="744">
        <v>0.41</v>
      </c>
      <c r="G13" s="750">
        <v>2</v>
      </c>
      <c r="H13" s="743"/>
      <c r="I13" s="744"/>
      <c r="J13" s="750"/>
      <c r="K13" s="746">
        <v>0.41</v>
      </c>
      <c r="L13" s="743">
        <v>1</v>
      </c>
      <c r="M13" s="743">
        <v>5</v>
      </c>
      <c r="N13" s="747">
        <v>2.4900000000000002</v>
      </c>
      <c r="O13" s="743" t="s">
        <v>4890</v>
      </c>
      <c r="P13" s="772" t="s">
        <v>4907</v>
      </c>
      <c r="Q13" s="748">
        <f t="shared" si="0"/>
        <v>-2</v>
      </c>
      <c r="R13" s="748">
        <f t="shared" si="0"/>
        <v>-0.81</v>
      </c>
      <c r="S13" s="769" t="str">
        <f t="shared" si="1"/>
        <v/>
      </c>
      <c r="T13" s="769" t="str">
        <f t="shared" si="2"/>
        <v/>
      </c>
      <c r="U13" s="769" t="str">
        <f t="shared" si="3"/>
        <v/>
      </c>
      <c r="V13" s="773" t="str">
        <f t="shared" si="4"/>
        <v/>
      </c>
      <c r="W13" s="749"/>
    </row>
    <row r="14" spans="1:23" ht="14.4" customHeight="1" x14ac:dyDescent="0.3">
      <c r="A14" s="820" t="s">
        <v>4908</v>
      </c>
      <c r="B14" s="763">
        <v>1</v>
      </c>
      <c r="C14" s="764">
        <v>14.37</v>
      </c>
      <c r="D14" s="765">
        <v>4</v>
      </c>
      <c r="E14" s="768"/>
      <c r="F14" s="734"/>
      <c r="G14" s="735"/>
      <c r="H14" s="730"/>
      <c r="I14" s="731"/>
      <c r="J14" s="732"/>
      <c r="K14" s="736">
        <v>31.14</v>
      </c>
      <c r="L14" s="733">
        <v>2</v>
      </c>
      <c r="M14" s="733">
        <v>16</v>
      </c>
      <c r="N14" s="737">
        <v>5.27</v>
      </c>
      <c r="O14" s="733" t="s">
        <v>4231</v>
      </c>
      <c r="P14" s="766" t="s">
        <v>4909</v>
      </c>
      <c r="Q14" s="738">
        <f t="shared" si="0"/>
        <v>-1</v>
      </c>
      <c r="R14" s="738">
        <f t="shared" si="0"/>
        <v>-14.37</v>
      </c>
      <c r="S14" s="763" t="str">
        <f t="shared" si="1"/>
        <v/>
      </c>
      <c r="T14" s="763" t="str">
        <f t="shared" si="2"/>
        <v/>
      </c>
      <c r="U14" s="763" t="str">
        <f t="shared" si="3"/>
        <v/>
      </c>
      <c r="V14" s="767" t="str">
        <f t="shared" si="4"/>
        <v/>
      </c>
      <c r="W14" s="739"/>
    </row>
    <row r="15" spans="1:23" ht="14.4" customHeight="1" x14ac:dyDescent="0.3">
      <c r="A15" s="822" t="s">
        <v>4910</v>
      </c>
      <c r="B15" s="805">
        <v>1</v>
      </c>
      <c r="C15" s="806">
        <v>31.46</v>
      </c>
      <c r="D15" s="775">
        <v>19</v>
      </c>
      <c r="E15" s="807">
        <v>1</v>
      </c>
      <c r="F15" s="808">
        <v>31.46</v>
      </c>
      <c r="G15" s="757">
        <v>10</v>
      </c>
      <c r="H15" s="809">
        <v>5</v>
      </c>
      <c r="I15" s="810">
        <v>157.47999999999999</v>
      </c>
      <c r="J15" s="758">
        <v>16.600000000000001</v>
      </c>
      <c r="K15" s="811">
        <v>31.46</v>
      </c>
      <c r="L15" s="812">
        <v>2</v>
      </c>
      <c r="M15" s="812">
        <v>22</v>
      </c>
      <c r="N15" s="813">
        <v>7.49</v>
      </c>
      <c r="O15" s="812" t="s">
        <v>4231</v>
      </c>
      <c r="P15" s="814" t="s">
        <v>4911</v>
      </c>
      <c r="Q15" s="815">
        <f t="shared" si="0"/>
        <v>4</v>
      </c>
      <c r="R15" s="815">
        <f t="shared" si="0"/>
        <v>126.01999999999998</v>
      </c>
      <c r="S15" s="805">
        <f t="shared" si="1"/>
        <v>37.450000000000003</v>
      </c>
      <c r="T15" s="805">
        <f t="shared" si="2"/>
        <v>83</v>
      </c>
      <c r="U15" s="805">
        <f t="shared" si="3"/>
        <v>45.55</v>
      </c>
      <c r="V15" s="816">
        <f t="shared" si="4"/>
        <v>2.2162883845126835</v>
      </c>
      <c r="W15" s="759">
        <v>46</v>
      </c>
    </row>
    <row r="16" spans="1:23" ht="14.4" customHeight="1" x14ac:dyDescent="0.3">
      <c r="A16" s="822" t="s">
        <v>4912</v>
      </c>
      <c r="B16" s="805">
        <v>1</v>
      </c>
      <c r="C16" s="806">
        <v>32.53</v>
      </c>
      <c r="D16" s="775">
        <v>7</v>
      </c>
      <c r="E16" s="807">
        <v>4</v>
      </c>
      <c r="F16" s="808">
        <v>102.99</v>
      </c>
      <c r="G16" s="757">
        <v>9.5</v>
      </c>
      <c r="H16" s="809">
        <v>2</v>
      </c>
      <c r="I16" s="810">
        <v>65.069999999999993</v>
      </c>
      <c r="J16" s="760">
        <v>11</v>
      </c>
      <c r="K16" s="811">
        <v>32.53</v>
      </c>
      <c r="L16" s="812">
        <v>4</v>
      </c>
      <c r="M16" s="812">
        <v>35</v>
      </c>
      <c r="N16" s="813">
        <v>11.72</v>
      </c>
      <c r="O16" s="812" t="s">
        <v>4231</v>
      </c>
      <c r="P16" s="814" t="s">
        <v>4913</v>
      </c>
      <c r="Q16" s="815">
        <f t="shared" si="0"/>
        <v>1</v>
      </c>
      <c r="R16" s="815">
        <f t="shared" si="0"/>
        <v>32.539999999999992</v>
      </c>
      <c r="S16" s="805">
        <f t="shared" si="1"/>
        <v>23.44</v>
      </c>
      <c r="T16" s="805">
        <f t="shared" si="2"/>
        <v>22</v>
      </c>
      <c r="U16" s="805">
        <f t="shared" si="3"/>
        <v>-1.4400000000000013</v>
      </c>
      <c r="V16" s="816">
        <f t="shared" si="4"/>
        <v>0.93856655290102387</v>
      </c>
      <c r="W16" s="759">
        <v>1</v>
      </c>
    </row>
    <row r="17" spans="1:23" ht="14.4" customHeight="1" x14ac:dyDescent="0.3">
      <c r="A17" s="821" t="s">
        <v>4914</v>
      </c>
      <c r="B17" s="769">
        <v>1</v>
      </c>
      <c r="C17" s="770">
        <v>15.29</v>
      </c>
      <c r="D17" s="771">
        <v>24</v>
      </c>
      <c r="E17" s="740">
        <v>4</v>
      </c>
      <c r="F17" s="741">
        <v>61.17</v>
      </c>
      <c r="G17" s="742">
        <v>16.8</v>
      </c>
      <c r="H17" s="743">
        <v>4</v>
      </c>
      <c r="I17" s="744">
        <v>61.17</v>
      </c>
      <c r="J17" s="745">
        <v>20.3</v>
      </c>
      <c r="K17" s="746">
        <v>15.29</v>
      </c>
      <c r="L17" s="743">
        <v>5</v>
      </c>
      <c r="M17" s="743">
        <v>47</v>
      </c>
      <c r="N17" s="747">
        <v>15.75</v>
      </c>
      <c r="O17" s="743" t="s">
        <v>4890</v>
      </c>
      <c r="P17" s="772" t="s">
        <v>4915</v>
      </c>
      <c r="Q17" s="748">
        <f t="shared" si="0"/>
        <v>3</v>
      </c>
      <c r="R17" s="748">
        <f t="shared" si="0"/>
        <v>45.88</v>
      </c>
      <c r="S17" s="769">
        <f t="shared" si="1"/>
        <v>63</v>
      </c>
      <c r="T17" s="769">
        <f t="shared" si="2"/>
        <v>81.2</v>
      </c>
      <c r="U17" s="769">
        <f t="shared" si="3"/>
        <v>18.200000000000003</v>
      </c>
      <c r="V17" s="773">
        <f t="shared" si="4"/>
        <v>1.288888888888889</v>
      </c>
      <c r="W17" s="749">
        <v>25</v>
      </c>
    </row>
    <row r="18" spans="1:23" ht="14.4" customHeight="1" x14ac:dyDescent="0.3">
      <c r="A18" s="822" t="s">
        <v>4916</v>
      </c>
      <c r="B18" s="805">
        <v>4</v>
      </c>
      <c r="C18" s="806">
        <v>64.59</v>
      </c>
      <c r="D18" s="775">
        <v>23.8</v>
      </c>
      <c r="E18" s="809">
        <v>15</v>
      </c>
      <c r="F18" s="810">
        <v>242.23</v>
      </c>
      <c r="G18" s="760">
        <v>25.2</v>
      </c>
      <c r="H18" s="812">
        <v>5</v>
      </c>
      <c r="I18" s="808">
        <v>73.849999999999994</v>
      </c>
      <c r="J18" s="758">
        <v>20</v>
      </c>
      <c r="K18" s="811">
        <v>16.149999999999999</v>
      </c>
      <c r="L18" s="812">
        <v>7</v>
      </c>
      <c r="M18" s="812">
        <v>59</v>
      </c>
      <c r="N18" s="813">
        <v>19.809999999999999</v>
      </c>
      <c r="O18" s="812" t="s">
        <v>4890</v>
      </c>
      <c r="P18" s="814" t="s">
        <v>4917</v>
      </c>
      <c r="Q18" s="815">
        <f t="shared" si="0"/>
        <v>1</v>
      </c>
      <c r="R18" s="815">
        <f t="shared" si="0"/>
        <v>9.2599999999999909</v>
      </c>
      <c r="S18" s="805">
        <f t="shared" si="1"/>
        <v>99.05</v>
      </c>
      <c r="T18" s="805">
        <f t="shared" si="2"/>
        <v>100</v>
      </c>
      <c r="U18" s="805">
        <f t="shared" si="3"/>
        <v>0.95000000000000284</v>
      </c>
      <c r="V18" s="816">
        <f t="shared" si="4"/>
        <v>1.0095911155981827</v>
      </c>
      <c r="W18" s="759">
        <v>26</v>
      </c>
    </row>
    <row r="19" spans="1:23" ht="14.4" customHeight="1" x14ac:dyDescent="0.3">
      <c r="A19" s="822" t="s">
        <v>4918</v>
      </c>
      <c r="B19" s="805">
        <v>13</v>
      </c>
      <c r="C19" s="806">
        <v>229.4</v>
      </c>
      <c r="D19" s="775">
        <v>22.9</v>
      </c>
      <c r="E19" s="809">
        <v>3</v>
      </c>
      <c r="F19" s="810">
        <v>55.32</v>
      </c>
      <c r="G19" s="760">
        <v>33.299999999999997</v>
      </c>
      <c r="H19" s="812">
        <v>5</v>
      </c>
      <c r="I19" s="808">
        <v>83.59</v>
      </c>
      <c r="J19" s="758">
        <v>24.8</v>
      </c>
      <c r="K19" s="811">
        <v>18.440000000000001</v>
      </c>
      <c r="L19" s="812">
        <v>8</v>
      </c>
      <c r="M19" s="812">
        <v>71</v>
      </c>
      <c r="N19" s="813">
        <v>23.54</v>
      </c>
      <c r="O19" s="812" t="s">
        <v>4890</v>
      </c>
      <c r="P19" s="814" t="s">
        <v>4919</v>
      </c>
      <c r="Q19" s="815">
        <f t="shared" si="0"/>
        <v>-8</v>
      </c>
      <c r="R19" s="815">
        <f t="shared" si="0"/>
        <v>-145.81</v>
      </c>
      <c r="S19" s="805">
        <f t="shared" si="1"/>
        <v>117.69999999999999</v>
      </c>
      <c r="T19" s="805">
        <f t="shared" si="2"/>
        <v>124</v>
      </c>
      <c r="U19" s="805">
        <f t="shared" si="3"/>
        <v>6.3000000000000114</v>
      </c>
      <c r="V19" s="816">
        <f t="shared" si="4"/>
        <v>1.0535259133389976</v>
      </c>
      <c r="W19" s="759">
        <v>43</v>
      </c>
    </row>
    <row r="20" spans="1:23" ht="14.4" customHeight="1" x14ac:dyDescent="0.3">
      <c r="A20" s="821" t="s">
        <v>4920</v>
      </c>
      <c r="B20" s="769">
        <v>22</v>
      </c>
      <c r="C20" s="770">
        <v>279.41000000000003</v>
      </c>
      <c r="D20" s="771">
        <v>12.3</v>
      </c>
      <c r="E20" s="740">
        <v>30</v>
      </c>
      <c r="F20" s="741">
        <v>377.6</v>
      </c>
      <c r="G20" s="742">
        <v>11.8</v>
      </c>
      <c r="H20" s="743">
        <v>40</v>
      </c>
      <c r="I20" s="744">
        <v>508.02</v>
      </c>
      <c r="J20" s="750">
        <v>10.6</v>
      </c>
      <c r="K20" s="746">
        <v>12.7</v>
      </c>
      <c r="L20" s="743">
        <v>4</v>
      </c>
      <c r="M20" s="743">
        <v>37</v>
      </c>
      <c r="N20" s="747">
        <v>12.43</v>
      </c>
      <c r="O20" s="743" t="s">
        <v>4890</v>
      </c>
      <c r="P20" s="772" t="s">
        <v>4921</v>
      </c>
      <c r="Q20" s="748">
        <f t="shared" si="0"/>
        <v>18</v>
      </c>
      <c r="R20" s="748">
        <f t="shared" si="0"/>
        <v>228.60999999999996</v>
      </c>
      <c r="S20" s="769">
        <f t="shared" si="1"/>
        <v>497.2</v>
      </c>
      <c r="T20" s="769">
        <f t="shared" si="2"/>
        <v>424</v>
      </c>
      <c r="U20" s="769">
        <f t="shared" si="3"/>
        <v>-73.199999999999989</v>
      </c>
      <c r="V20" s="773">
        <f t="shared" si="4"/>
        <v>0.85277554304102976</v>
      </c>
      <c r="W20" s="749">
        <v>12</v>
      </c>
    </row>
    <row r="21" spans="1:23" ht="14.4" customHeight="1" x14ac:dyDescent="0.3">
      <c r="A21" s="822" t="s">
        <v>4922</v>
      </c>
      <c r="B21" s="805">
        <v>50</v>
      </c>
      <c r="C21" s="806">
        <v>661.38</v>
      </c>
      <c r="D21" s="775">
        <v>14.2</v>
      </c>
      <c r="E21" s="809">
        <v>48</v>
      </c>
      <c r="F21" s="810">
        <v>634.91999999999996</v>
      </c>
      <c r="G21" s="760">
        <v>14.6</v>
      </c>
      <c r="H21" s="812">
        <v>31</v>
      </c>
      <c r="I21" s="808">
        <v>410.06</v>
      </c>
      <c r="J21" s="757">
        <v>12</v>
      </c>
      <c r="K21" s="811">
        <v>13.23</v>
      </c>
      <c r="L21" s="812">
        <v>5</v>
      </c>
      <c r="M21" s="812">
        <v>42</v>
      </c>
      <c r="N21" s="813">
        <v>14.04</v>
      </c>
      <c r="O21" s="812" t="s">
        <v>4890</v>
      </c>
      <c r="P21" s="814" t="s">
        <v>4923</v>
      </c>
      <c r="Q21" s="815">
        <f t="shared" si="0"/>
        <v>-19</v>
      </c>
      <c r="R21" s="815">
        <f t="shared" si="0"/>
        <v>-251.32</v>
      </c>
      <c r="S21" s="805">
        <f t="shared" si="1"/>
        <v>435.23999999999995</v>
      </c>
      <c r="T21" s="805">
        <f t="shared" si="2"/>
        <v>372</v>
      </c>
      <c r="U21" s="805">
        <f t="shared" si="3"/>
        <v>-63.239999999999952</v>
      </c>
      <c r="V21" s="816">
        <f t="shared" si="4"/>
        <v>0.85470085470085477</v>
      </c>
      <c r="W21" s="759">
        <v>20</v>
      </c>
    </row>
    <row r="22" spans="1:23" ht="14.4" customHeight="1" x14ac:dyDescent="0.3">
      <c r="A22" s="822" t="s">
        <v>4924</v>
      </c>
      <c r="B22" s="805">
        <v>15</v>
      </c>
      <c r="C22" s="806">
        <v>240.46</v>
      </c>
      <c r="D22" s="775">
        <v>19.899999999999999</v>
      </c>
      <c r="E22" s="809">
        <v>12</v>
      </c>
      <c r="F22" s="810">
        <v>199.13</v>
      </c>
      <c r="G22" s="760">
        <v>17.5</v>
      </c>
      <c r="H22" s="812">
        <v>9</v>
      </c>
      <c r="I22" s="808">
        <v>150</v>
      </c>
      <c r="J22" s="757">
        <v>16.3</v>
      </c>
      <c r="K22" s="811">
        <v>16.59</v>
      </c>
      <c r="L22" s="812">
        <v>6</v>
      </c>
      <c r="M22" s="812">
        <v>55</v>
      </c>
      <c r="N22" s="813">
        <v>18.350000000000001</v>
      </c>
      <c r="O22" s="812" t="s">
        <v>4890</v>
      </c>
      <c r="P22" s="814" t="s">
        <v>4925</v>
      </c>
      <c r="Q22" s="815">
        <f t="shared" si="0"/>
        <v>-6</v>
      </c>
      <c r="R22" s="815">
        <f t="shared" si="0"/>
        <v>-90.460000000000008</v>
      </c>
      <c r="S22" s="805">
        <f t="shared" si="1"/>
        <v>165.15</v>
      </c>
      <c r="T22" s="805">
        <f t="shared" si="2"/>
        <v>146.70000000000002</v>
      </c>
      <c r="U22" s="805">
        <f t="shared" si="3"/>
        <v>-18.449999999999989</v>
      </c>
      <c r="V22" s="816">
        <f t="shared" si="4"/>
        <v>0.88828337874659413</v>
      </c>
      <c r="W22" s="759">
        <v>4</v>
      </c>
    </row>
    <row r="23" spans="1:23" ht="14.4" customHeight="1" x14ac:dyDescent="0.3">
      <c r="A23" s="821" t="s">
        <v>4926</v>
      </c>
      <c r="B23" s="769">
        <v>15</v>
      </c>
      <c r="C23" s="770">
        <v>164.23</v>
      </c>
      <c r="D23" s="771">
        <v>14.9</v>
      </c>
      <c r="E23" s="740">
        <v>24</v>
      </c>
      <c r="F23" s="741">
        <v>262.95999999999998</v>
      </c>
      <c r="G23" s="742">
        <v>15</v>
      </c>
      <c r="H23" s="743">
        <v>44</v>
      </c>
      <c r="I23" s="744">
        <v>482.28</v>
      </c>
      <c r="J23" s="750">
        <v>13.6</v>
      </c>
      <c r="K23" s="746">
        <v>10.97</v>
      </c>
      <c r="L23" s="743">
        <v>5</v>
      </c>
      <c r="M23" s="743">
        <v>42</v>
      </c>
      <c r="N23" s="747">
        <v>13.91</v>
      </c>
      <c r="O23" s="743" t="s">
        <v>4890</v>
      </c>
      <c r="P23" s="772" t="s">
        <v>4927</v>
      </c>
      <c r="Q23" s="748">
        <f t="shared" si="0"/>
        <v>29</v>
      </c>
      <c r="R23" s="748">
        <f t="shared" si="0"/>
        <v>318.04999999999995</v>
      </c>
      <c r="S23" s="769">
        <f t="shared" si="1"/>
        <v>612.04</v>
      </c>
      <c r="T23" s="769">
        <f t="shared" si="2"/>
        <v>598.4</v>
      </c>
      <c r="U23" s="769">
        <f t="shared" si="3"/>
        <v>-13.639999999999986</v>
      </c>
      <c r="V23" s="773">
        <f t="shared" si="4"/>
        <v>0.97771387491013662</v>
      </c>
      <c r="W23" s="749">
        <v>90</v>
      </c>
    </row>
    <row r="24" spans="1:23" ht="14.4" customHeight="1" x14ac:dyDescent="0.3">
      <c r="A24" s="822" t="s">
        <v>4928</v>
      </c>
      <c r="B24" s="805">
        <v>11</v>
      </c>
      <c r="C24" s="806">
        <v>125.9</v>
      </c>
      <c r="D24" s="775">
        <v>17.600000000000001</v>
      </c>
      <c r="E24" s="809">
        <v>27</v>
      </c>
      <c r="F24" s="810">
        <v>308.99</v>
      </c>
      <c r="G24" s="760">
        <v>17.399999999999999</v>
      </c>
      <c r="H24" s="812">
        <v>8</v>
      </c>
      <c r="I24" s="808">
        <v>91.56</v>
      </c>
      <c r="J24" s="758">
        <v>15.4</v>
      </c>
      <c r="K24" s="811">
        <v>11.45</v>
      </c>
      <c r="L24" s="812">
        <v>5</v>
      </c>
      <c r="M24" s="812">
        <v>45</v>
      </c>
      <c r="N24" s="813">
        <v>14.9</v>
      </c>
      <c r="O24" s="812" t="s">
        <v>4890</v>
      </c>
      <c r="P24" s="814" t="s">
        <v>4929</v>
      </c>
      <c r="Q24" s="815">
        <f t="shared" si="0"/>
        <v>-3</v>
      </c>
      <c r="R24" s="815">
        <f t="shared" si="0"/>
        <v>-34.340000000000003</v>
      </c>
      <c r="S24" s="805">
        <f t="shared" si="1"/>
        <v>119.2</v>
      </c>
      <c r="T24" s="805">
        <f t="shared" si="2"/>
        <v>123.2</v>
      </c>
      <c r="U24" s="805">
        <f t="shared" si="3"/>
        <v>4</v>
      </c>
      <c r="V24" s="816">
        <f t="shared" si="4"/>
        <v>1.0335570469798658</v>
      </c>
      <c r="W24" s="759">
        <v>29</v>
      </c>
    </row>
    <row r="25" spans="1:23" ht="14.4" customHeight="1" x14ac:dyDescent="0.3">
      <c r="A25" s="822" t="s">
        <v>4930</v>
      </c>
      <c r="B25" s="805">
        <v>42</v>
      </c>
      <c r="C25" s="806">
        <v>504.99</v>
      </c>
      <c r="D25" s="775">
        <v>13.1</v>
      </c>
      <c r="E25" s="809">
        <v>28</v>
      </c>
      <c r="F25" s="810">
        <v>343.09</v>
      </c>
      <c r="G25" s="760">
        <v>13.9</v>
      </c>
      <c r="H25" s="812">
        <v>7</v>
      </c>
      <c r="I25" s="808">
        <v>85.95</v>
      </c>
      <c r="J25" s="757">
        <v>16.7</v>
      </c>
      <c r="K25" s="811">
        <v>12.28</v>
      </c>
      <c r="L25" s="812">
        <v>6</v>
      </c>
      <c r="M25" s="812">
        <v>52</v>
      </c>
      <c r="N25" s="813">
        <v>17.27</v>
      </c>
      <c r="O25" s="812" t="s">
        <v>4890</v>
      </c>
      <c r="P25" s="814" t="s">
        <v>4931</v>
      </c>
      <c r="Q25" s="815">
        <f t="shared" si="0"/>
        <v>-35</v>
      </c>
      <c r="R25" s="815">
        <f t="shared" si="0"/>
        <v>-419.04</v>
      </c>
      <c r="S25" s="805">
        <f t="shared" si="1"/>
        <v>120.89</v>
      </c>
      <c r="T25" s="805">
        <f t="shared" si="2"/>
        <v>116.89999999999999</v>
      </c>
      <c r="U25" s="805">
        <f t="shared" si="3"/>
        <v>-3.9900000000000091</v>
      </c>
      <c r="V25" s="816">
        <f t="shared" si="4"/>
        <v>0.96699478865083954</v>
      </c>
      <c r="W25" s="759">
        <v>13</v>
      </c>
    </row>
    <row r="26" spans="1:23" ht="14.4" customHeight="1" x14ac:dyDescent="0.3">
      <c r="A26" s="821" t="s">
        <v>4932</v>
      </c>
      <c r="B26" s="769">
        <v>79</v>
      </c>
      <c r="C26" s="770">
        <v>755.7</v>
      </c>
      <c r="D26" s="771">
        <v>10.4</v>
      </c>
      <c r="E26" s="740">
        <v>94</v>
      </c>
      <c r="F26" s="741">
        <v>896.64</v>
      </c>
      <c r="G26" s="742">
        <v>9.6999999999999993</v>
      </c>
      <c r="H26" s="743">
        <v>113</v>
      </c>
      <c r="I26" s="744">
        <v>1077.8699999999999</v>
      </c>
      <c r="J26" s="750">
        <v>9.6999999999999993</v>
      </c>
      <c r="K26" s="746">
        <v>9.5399999999999991</v>
      </c>
      <c r="L26" s="743">
        <v>3</v>
      </c>
      <c r="M26" s="743">
        <v>31</v>
      </c>
      <c r="N26" s="747">
        <v>10.38</v>
      </c>
      <c r="O26" s="743" t="s">
        <v>4890</v>
      </c>
      <c r="P26" s="772" t="s">
        <v>4933</v>
      </c>
      <c r="Q26" s="748">
        <f t="shared" si="0"/>
        <v>34</v>
      </c>
      <c r="R26" s="748">
        <f t="shared" si="0"/>
        <v>322.16999999999985</v>
      </c>
      <c r="S26" s="769">
        <f t="shared" si="1"/>
        <v>1172.94</v>
      </c>
      <c r="T26" s="769">
        <f t="shared" si="2"/>
        <v>1096.0999999999999</v>
      </c>
      <c r="U26" s="769">
        <f t="shared" si="3"/>
        <v>-76.840000000000146</v>
      </c>
      <c r="V26" s="773">
        <f t="shared" si="4"/>
        <v>0.93448940269749503</v>
      </c>
      <c r="W26" s="749">
        <v>53</v>
      </c>
    </row>
    <row r="27" spans="1:23" ht="14.4" customHeight="1" x14ac:dyDescent="0.3">
      <c r="A27" s="822" t="s">
        <v>4934</v>
      </c>
      <c r="B27" s="805">
        <v>40</v>
      </c>
      <c r="C27" s="806">
        <v>391.66</v>
      </c>
      <c r="D27" s="775">
        <v>12</v>
      </c>
      <c r="E27" s="809">
        <v>53</v>
      </c>
      <c r="F27" s="810">
        <v>518.30999999999995</v>
      </c>
      <c r="G27" s="760">
        <v>11.3</v>
      </c>
      <c r="H27" s="812">
        <v>18</v>
      </c>
      <c r="I27" s="808">
        <v>184.01</v>
      </c>
      <c r="J27" s="758">
        <v>14.9</v>
      </c>
      <c r="K27" s="811">
        <v>9.8000000000000007</v>
      </c>
      <c r="L27" s="812">
        <v>4</v>
      </c>
      <c r="M27" s="812">
        <v>34</v>
      </c>
      <c r="N27" s="813">
        <v>11.24</v>
      </c>
      <c r="O27" s="812" t="s">
        <v>4890</v>
      </c>
      <c r="P27" s="814" t="s">
        <v>4935</v>
      </c>
      <c r="Q27" s="815">
        <f t="shared" si="0"/>
        <v>-22</v>
      </c>
      <c r="R27" s="815">
        <f t="shared" si="0"/>
        <v>-207.65000000000003</v>
      </c>
      <c r="S27" s="805">
        <f t="shared" si="1"/>
        <v>202.32</v>
      </c>
      <c r="T27" s="805">
        <f t="shared" si="2"/>
        <v>268.2</v>
      </c>
      <c r="U27" s="805">
        <f t="shared" si="3"/>
        <v>65.88</v>
      </c>
      <c r="V27" s="816">
        <f t="shared" si="4"/>
        <v>1.3256227758007118</v>
      </c>
      <c r="W27" s="759">
        <v>82</v>
      </c>
    </row>
    <row r="28" spans="1:23" ht="14.4" customHeight="1" x14ac:dyDescent="0.3">
      <c r="A28" s="822" t="s">
        <v>4936</v>
      </c>
      <c r="B28" s="805">
        <v>19</v>
      </c>
      <c r="C28" s="806">
        <v>208.97</v>
      </c>
      <c r="D28" s="775">
        <v>14.3</v>
      </c>
      <c r="E28" s="809">
        <v>13</v>
      </c>
      <c r="F28" s="810">
        <v>136.61000000000001</v>
      </c>
      <c r="G28" s="760">
        <v>17.7</v>
      </c>
      <c r="H28" s="812">
        <v>15</v>
      </c>
      <c r="I28" s="808">
        <v>167.1</v>
      </c>
      <c r="J28" s="758">
        <v>15.7</v>
      </c>
      <c r="K28" s="811">
        <v>11</v>
      </c>
      <c r="L28" s="812">
        <v>4</v>
      </c>
      <c r="M28" s="812">
        <v>39</v>
      </c>
      <c r="N28" s="813">
        <v>13.12</v>
      </c>
      <c r="O28" s="812" t="s">
        <v>4890</v>
      </c>
      <c r="P28" s="814" t="s">
        <v>4937</v>
      </c>
      <c r="Q28" s="815">
        <f t="shared" si="0"/>
        <v>-4</v>
      </c>
      <c r="R28" s="815">
        <f t="shared" si="0"/>
        <v>-41.870000000000005</v>
      </c>
      <c r="S28" s="805">
        <f t="shared" si="1"/>
        <v>196.79999999999998</v>
      </c>
      <c r="T28" s="805">
        <f t="shared" si="2"/>
        <v>235.5</v>
      </c>
      <c r="U28" s="805">
        <f t="shared" si="3"/>
        <v>38.700000000000017</v>
      </c>
      <c r="V28" s="816">
        <f t="shared" si="4"/>
        <v>1.1966463414634148</v>
      </c>
      <c r="W28" s="759">
        <v>79</v>
      </c>
    </row>
    <row r="29" spans="1:23" ht="14.4" customHeight="1" x14ac:dyDescent="0.3">
      <c r="A29" s="820" t="s">
        <v>4938</v>
      </c>
      <c r="B29" s="763"/>
      <c r="C29" s="764"/>
      <c r="D29" s="765"/>
      <c r="E29" s="768"/>
      <c r="F29" s="734"/>
      <c r="G29" s="735"/>
      <c r="H29" s="730">
        <v>1</v>
      </c>
      <c r="I29" s="731">
        <v>9.33</v>
      </c>
      <c r="J29" s="732">
        <v>8</v>
      </c>
      <c r="K29" s="736">
        <v>8.16</v>
      </c>
      <c r="L29" s="733">
        <v>5</v>
      </c>
      <c r="M29" s="733">
        <v>47</v>
      </c>
      <c r="N29" s="737">
        <v>15.54</v>
      </c>
      <c r="O29" s="733" t="s">
        <v>4890</v>
      </c>
      <c r="P29" s="766" t="s">
        <v>4939</v>
      </c>
      <c r="Q29" s="738">
        <f t="shared" si="0"/>
        <v>1</v>
      </c>
      <c r="R29" s="738">
        <f t="shared" si="0"/>
        <v>9.33</v>
      </c>
      <c r="S29" s="763">
        <f t="shared" si="1"/>
        <v>15.54</v>
      </c>
      <c r="T29" s="763">
        <f t="shared" si="2"/>
        <v>8</v>
      </c>
      <c r="U29" s="763">
        <f t="shared" si="3"/>
        <v>-7.5399999999999991</v>
      </c>
      <c r="V29" s="767">
        <f t="shared" si="4"/>
        <v>0.51480051480051481</v>
      </c>
      <c r="W29" s="739"/>
    </row>
    <row r="30" spans="1:23" ht="14.4" customHeight="1" x14ac:dyDescent="0.3">
      <c r="A30" s="820" t="s">
        <v>4940</v>
      </c>
      <c r="B30" s="763"/>
      <c r="C30" s="764"/>
      <c r="D30" s="765"/>
      <c r="E30" s="730">
        <v>1</v>
      </c>
      <c r="F30" s="731">
        <v>5.0599999999999996</v>
      </c>
      <c r="G30" s="732">
        <v>26</v>
      </c>
      <c r="H30" s="733"/>
      <c r="I30" s="734"/>
      <c r="J30" s="735"/>
      <c r="K30" s="736">
        <v>3.96</v>
      </c>
      <c r="L30" s="733">
        <v>2</v>
      </c>
      <c r="M30" s="733">
        <v>19</v>
      </c>
      <c r="N30" s="737">
        <v>6.43</v>
      </c>
      <c r="O30" s="733" t="s">
        <v>4890</v>
      </c>
      <c r="P30" s="766" t="s">
        <v>4941</v>
      </c>
      <c r="Q30" s="738">
        <f t="shared" si="0"/>
        <v>0</v>
      </c>
      <c r="R30" s="738">
        <f t="shared" si="0"/>
        <v>0</v>
      </c>
      <c r="S30" s="763" t="str">
        <f t="shared" si="1"/>
        <v/>
      </c>
      <c r="T30" s="763" t="str">
        <f t="shared" si="2"/>
        <v/>
      </c>
      <c r="U30" s="763" t="str">
        <f t="shared" si="3"/>
        <v/>
      </c>
      <c r="V30" s="767" t="str">
        <f t="shared" si="4"/>
        <v/>
      </c>
      <c r="W30" s="739"/>
    </row>
    <row r="31" spans="1:23" ht="14.4" customHeight="1" x14ac:dyDescent="0.3">
      <c r="A31" s="822" t="s">
        <v>4942</v>
      </c>
      <c r="B31" s="805"/>
      <c r="C31" s="806"/>
      <c r="D31" s="775"/>
      <c r="E31" s="809">
        <v>1</v>
      </c>
      <c r="F31" s="810">
        <v>5.1100000000000003</v>
      </c>
      <c r="G31" s="760">
        <v>9</v>
      </c>
      <c r="H31" s="812"/>
      <c r="I31" s="808"/>
      <c r="J31" s="757"/>
      <c r="K31" s="811">
        <v>5.1100000000000003</v>
      </c>
      <c r="L31" s="812">
        <v>3</v>
      </c>
      <c r="M31" s="812">
        <v>23</v>
      </c>
      <c r="N31" s="813">
        <v>7.75</v>
      </c>
      <c r="O31" s="812" t="s">
        <v>4890</v>
      </c>
      <c r="P31" s="814" t="s">
        <v>4943</v>
      </c>
      <c r="Q31" s="815">
        <f t="shared" si="0"/>
        <v>0</v>
      </c>
      <c r="R31" s="815">
        <f t="shared" si="0"/>
        <v>0</v>
      </c>
      <c r="S31" s="805" t="str">
        <f t="shared" si="1"/>
        <v/>
      </c>
      <c r="T31" s="805" t="str">
        <f t="shared" si="2"/>
        <v/>
      </c>
      <c r="U31" s="805" t="str">
        <f t="shared" si="3"/>
        <v/>
      </c>
      <c r="V31" s="816" t="str">
        <f t="shared" si="4"/>
        <v/>
      </c>
      <c r="W31" s="759"/>
    </row>
    <row r="32" spans="1:23" ht="14.4" customHeight="1" x14ac:dyDescent="0.3">
      <c r="A32" s="820" t="s">
        <v>4944</v>
      </c>
      <c r="B32" s="763">
        <v>2</v>
      </c>
      <c r="C32" s="764">
        <v>9.1199999999999992</v>
      </c>
      <c r="D32" s="765">
        <v>16</v>
      </c>
      <c r="E32" s="730">
        <v>5</v>
      </c>
      <c r="F32" s="731">
        <v>22.9</v>
      </c>
      <c r="G32" s="732">
        <v>14.2</v>
      </c>
      <c r="H32" s="733">
        <v>2</v>
      </c>
      <c r="I32" s="734">
        <v>9.1999999999999993</v>
      </c>
      <c r="J32" s="761">
        <v>14.5</v>
      </c>
      <c r="K32" s="736">
        <v>4.5599999999999996</v>
      </c>
      <c r="L32" s="733">
        <v>3</v>
      </c>
      <c r="M32" s="733">
        <v>23</v>
      </c>
      <c r="N32" s="737">
        <v>7.66</v>
      </c>
      <c r="O32" s="733" t="s">
        <v>4231</v>
      </c>
      <c r="P32" s="766" t="s">
        <v>4945</v>
      </c>
      <c r="Q32" s="738">
        <f t="shared" si="0"/>
        <v>0</v>
      </c>
      <c r="R32" s="738">
        <f t="shared" si="0"/>
        <v>8.0000000000000071E-2</v>
      </c>
      <c r="S32" s="763">
        <f t="shared" si="1"/>
        <v>15.32</v>
      </c>
      <c r="T32" s="763">
        <f t="shared" si="2"/>
        <v>29</v>
      </c>
      <c r="U32" s="763">
        <f t="shared" si="3"/>
        <v>13.68</v>
      </c>
      <c r="V32" s="767">
        <f t="shared" si="4"/>
        <v>1.8929503916449086</v>
      </c>
      <c r="W32" s="739">
        <v>14</v>
      </c>
    </row>
    <row r="33" spans="1:23" ht="14.4" customHeight="1" x14ac:dyDescent="0.3">
      <c r="A33" s="821" t="s">
        <v>4946</v>
      </c>
      <c r="B33" s="769">
        <v>6</v>
      </c>
      <c r="C33" s="770">
        <v>61.97</v>
      </c>
      <c r="D33" s="771">
        <v>7.7</v>
      </c>
      <c r="E33" s="740">
        <v>9</v>
      </c>
      <c r="F33" s="741">
        <v>98.54</v>
      </c>
      <c r="G33" s="742">
        <v>8.8000000000000007</v>
      </c>
      <c r="H33" s="743">
        <v>5</v>
      </c>
      <c r="I33" s="744">
        <v>55.05</v>
      </c>
      <c r="J33" s="750">
        <v>8.1999999999999993</v>
      </c>
      <c r="K33" s="746">
        <v>11.48</v>
      </c>
      <c r="L33" s="743">
        <v>5</v>
      </c>
      <c r="M33" s="743">
        <v>47</v>
      </c>
      <c r="N33" s="747">
        <v>15.75</v>
      </c>
      <c r="O33" s="743" t="s">
        <v>4890</v>
      </c>
      <c r="P33" s="772" t="s">
        <v>4947</v>
      </c>
      <c r="Q33" s="748">
        <f t="shared" si="0"/>
        <v>-1</v>
      </c>
      <c r="R33" s="748">
        <f t="shared" si="0"/>
        <v>-6.9200000000000017</v>
      </c>
      <c r="S33" s="769">
        <f t="shared" si="1"/>
        <v>78.75</v>
      </c>
      <c r="T33" s="769">
        <f t="shared" si="2"/>
        <v>41</v>
      </c>
      <c r="U33" s="769">
        <f t="shared" si="3"/>
        <v>-37.75</v>
      </c>
      <c r="V33" s="773">
        <f t="shared" si="4"/>
        <v>0.52063492063492067</v>
      </c>
      <c r="W33" s="749"/>
    </row>
    <row r="34" spans="1:23" ht="14.4" customHeight="1" x14ac:dyDescent="0.3">
      <c r="A34" s="822" t="s">
        <v>4948</v>
      </c>
      <c r="B34" s="805">
        <v>1</v>
      </c>
      <c r="C34" s="806">
        <v>11.26</v>
      </c>
      <c r="D34" s="775">
        <v>8</v>
      </c>
      <c r="E34" s="809"/>
      <c r="F34" s="810"/>
      <c r="G34" s="760"/>
      <c r="H34" s="812">
        <v>3</v>
      </c>
      <c r="I34" s="808">
        <v>38.71</v>
      </c>
      <c r="J34" s="757">
        <v>7</v>
      </c>
      <c r="K34" s="811">
        <v>13.27</v>
      </c>
      <c r="L34" s="812">
        <v>5</v>
      </c>
      <c r="M34" s="812">
        <v>48</v>
      </c>
      <c r="N34" s="813">
        <v>16.11</v>
      </c>
      <c r="O34" s="812" t="s">
        <v>4890</v>
      </c>
      <c r="P34" s="814" t="s">
        <v>4949</v>
      </c>
      <c r="Q34" s="815">
        <f t="shared" si="0"/>
        <v>2</v>
      </c>
      <c r="R34" s="815">
        <f t="shared" si="0"/>
        <v>27.450000000000003</v>
      </c>
      <c r="S34" s="805">
        <f t="shared" si="1"/>
        <v>48.33</v>
      </c>
      <c r="T34" s="805">
        <f t="shared" si="2"/>
        <v>21</v>
      </c>
      <c r="U34" s="805">
        <f t="shared" si="3"/>
        <v>-27.33</v>
      </c>
      <c r="V34" s="816">
        <f t="shared" si="4"/>
        <v>0.43451272501551835</v>
      </c>
      <c r="W34" s="759"/>
    </row>
    <row r="35" spans="1:23" ht="14.4" customHeight="1" x14ac:dyDescent="0.3">
      <c r="A35" s="821" t="s">
        <v>4950</v>
      </c>
      <c r="B35" s="754">
        <v>1</v>
      </c>
      <c r="C35" s="755">
        <v>1.66</v>
      </c>
      <c r="D35" s="756">
        <v>13</v>
      </c>
      <c r="E35" s="774">
        <v>1</v>
      </c>
      <c r="F35" s="744">
        <v>1.66</v>
      </c>
      <c r="G35" s="750">
        <v>22</v>
      </c>
      <c r="H35" s="743"/>
      <c r="I35" s="744"/>
      <c r="J35" s="750"/>
      <c r="K35" s="746">
        <v>1.66</v>
      </c>
      <c r="L35" s="743">
        <v>6</v>
      </c>
      <c r="M35" s="743">
        <v>52</v>
      </c>
      <c r="N35" s="747">
        <v>17.39</v>
      </c>
      <c r="O35" s="743" t="s">
        <v>4890</v>
      </c>
      <c r="P35" s="772" t="s">
        <v>4951</v>
      </c>
      <c r="Q35" s="748">
        <f t="shared" si="0"/>
        <v>-1</v>
      </c>
      <c r="R35" s="748">
        <f t="shared" si="0"/>
        <v>-1.66</v>
      </c>
      <c r="S35" s="769" t="str">
        <f t="shared" si="1"/>
        <v/>
      </c>
      <c r="T35" s="769" t="str">
        <f t="shared" si="2"/>
        <v/>
      </c>
      <c r="U35" s="769" t="str">
        <f t="shared" si="3"/>
        <v/>
      </c>
      <c r="V35" s="773" t="str">
        <f t="shared" si="4"/>
        <v/>
      </c>
      <c r="W35" s="749"/>
    </row>
    <row r="36" spans="1:23" ht="14.4" customHeight="1" x14ac:dyDescent="0.3">
      <c r="A36" s="822" t="s">
        <v>4952</v>
      </c>
      <c r="B36" s="817">
        <v>2</v>
      </c>
      <c r="C36" s="818">
        <v>13.97</v>
      </c>
      <c r="D36" s="762">
        <v>51.5</v>
      </c>
      <c r="E36" s="807"/>
      <c r="F36" s="808"/>
      <c r="G36" s="757"/>
      <c r="H36" s="812"/>
      <c r="I36" s="808"/>
      <c r="J36" s="757"/>
      <c r="K36" s="811">
        <v>3.33</v>
      </c>
      <c r="L36" s="812">
        <v>8</v>
      </c>
      <c r="M36" s="812">
        <v>68</v>
      </c>
      <c r="N36" s="813">
        <v>22.63</v>
      </c>
      <c r="O36" s="812" t="s">
        <v>4890</v>
      </c>
      <c r="P36" s="814" t="s">
        <v>4953</v>
      </c>
      <c r="Q36" s="815">
        <f t="shared" si="0"/>
        <v>-2</v>
      </c>
      <c r="R36" s="815">
        <f t="shared" si="0"/>
        <v>-13.97</v>
      </c>
      <c r="S36" s="805" t="str">
        <f t="shared" si="1"/>
        <v/>
      </c>
      <c r="T36" s="805" t="str">
        <f t="shared" si="2"/>
        <v/>
      </c>
      <c r="U36" s="805" t="str">
        <f t="shared" si="3"/>
        <v/>
      </c>
      <c r="V36" s="816" t="str">
        <f t="shared" si="4"/>
        <v/>
      </c>
      <c r="W36" s="759"/>
    </row>
    <row r="37" spans="1:23" ht="14.4" customHeight="1" x14ac:dyDescent="0.3">
      <c r="A37" s="820" t="s">
        <v>4954</v>
      </c>
      <c r="B37" s="751">
        <v>1</v>
      </c>
      <c r="C37" s="752">
        <v>4.46</v>
      </c>
      <c r="D37" s="753">
        <v>3</v>
      </c>
      <c r="E37" s="768"/>
      <c r="F37" s="734"/>
      <c r="G37" s="735"/>
      <c r="H37" s="733"/>
      <c r="I37" s="734"/>
      <c r="J37" s="735"/>
      <c r="K37" s="736">
        <v>4.46</v>
      </c>
      <c r="L37" s="733">
        <v>1</v>
      </c>
      <c r="M37" s="733">
        <v>9</v>
      </c>
      <c r="N37" s="737">
        <v>3.15</v>
      </c>
      <c r="O37" s="733" t="s">
        <v>4890</v>
      </c>
      <c r="P37" s="766" t="s">
        <v>4955</v>
      </c>
      <c r="Q37" s="738">
        <f t="shared" si="0"/>
        <v>-1</v>
      </c>
      <c r="R37" s="738">
        <f t="shared" si="0"/>
        <v>-4.46</v>
      </c>
      <c r="S37" s="763" t="str">
        <f t="shared" si="1"/>
        <v/>
      </c>
      <c r="T37" s="763" t="str">
        <f t="shared" si="2"/>
        <v/>
      </c>
      <c r="U37" s="763" t="str">
        <f t="shared" si="3"/>
        <v/>
      </c>
      <c r="V37" s="767" t="str">
        <f t="shared" si="4"/>
        <v/>
      </c>
      <c r="W37" s="739"/>
    </row>
    <row r="38" spans="1:23" ht="14.4" customHeight="1" x14ac:dyDescent="0.3">
      <c r="A38" s="821" t="s">
        <v>4956</v>
      </c>
      <c r="B38" s="769"/>
      <c r="C38" s="770"/>
      <c r="D38" s="771"/>
      <c r="E38" s="774"/>
      <c r="F38" s="744"/>
      <c r="G38" s="750"/>
      <c r="H38" s="740">
        <v>1</v>
      </c>
      <c r="I38" s="741">
        <v>1.32</v>
      </c>
      <c r="J38" s="745">
        <v>11</v>
      </c>
      <c r="K38" s="746">
        <v>1.32</v>
      </c>
      <c r="L38" s="743">
        <v>2</v>
      </c>
      <c r="M38" s="743">
        <v>19</v>
      </c>
      <c r="N38" s="747">
        <v>6.46</v>
      </c>
      <c r="O38" s="743" t="s">
        <v>4890</v>
      </c>
      <c r="P38" s="772" t="s">
        <v>4957</v>
      </c>
      <c r="Q38" s="748">
        <f t="shared" si="0"/>
        <v>1</v>
      </c>
      <c r="R38" s="748">
        <f t="shared" si="0"/>
        <v>1.32</v>
      </c>
      <c r="S38" s="769">
        <f t="shared" si="1"/>
        <v>6.46</v>
      </c>
      <c r="T38" s="769">
        <f t="shared" si="2"/>
        <v>11</v>
      </c>
      <c r="U38" s="769">
        <f t="shared" si="3"/>
        <v>4.54</v>
      </c>
      <c r="V38" s="773">
        <f t="shared" si="4"/>
        <v>1.7027863777089782</v>
      </c>
      <c r="W38" s="749">
        <v>5</v>
      </c>
    </row>
    <row r="39" spans="1:23" ht="14.4" customHeight="1" x14ac:dyDescent="0.3">
      <c r="A39" s="822" t="s">
        <v>4958</v>
      </c>
      <c r="B39" s="805"/>
      <c r="C39" s="806"/>
      <c r="D39" s="775"/>
      <c r="E39" s="807"/>
      <c r="F39" s="808"/>
      <c r="G39" s="757"/>
      <c r="H39" s="809">
        <v>1</v>
      </c>
      <c r="I39" s="810">
        <v>1.81</v>
      </c>
      <c r="J39" s="758">
        <v>25</v>
      </c>
      <c r="K39" s="811">
        <v>1.81</v>
      </c>
      <c r="L39" s="812">
        <v>3</v>
      </c>
      <c r="M39" s="812">
        <v>25</v>
      </c>
      <c r="N39" s="813">
        <v>8.42</v>
      </c>
      <c r="O39" s="812" t="s">
        <v>4890</v>
      </c>
      <c r="P39" s="814" t="s">
        <v>4959</v>
      </c>
      <c r="Q39" s="815">
        <f t="shared" si="0"/>
        <v>1</v>
      </c>
      <c r="R39" s="815">
        <f t="shared" si="0"/>
        <v>1.81</v>
      </c>
      <c r="S39" s="805">
        <f t="shared" si="1"/>
        <v>8.42</v>
      </c>
      <c r="T39" s="805">
        <f t="shared" si="2"/>
        <v>25</v>
      </c>
      <c r="U39" s="805">
        <f t="shared" si="3"/>
        <v>16.579999999999998</v>
      </c>
      <c r="V39" s="816">
        <f t="shared" si="4"/>
        <v>2.9691211401425179</v>
      </c>
      <c r="W39" s="759">
        <v>17</v>
      </c>
    </row>
    <row r="40" spans="1:23" ht="14.4" customHeight="1" x14ac:dyDescent="0.3">
      <c r="A40" s="820" t="s">
        <v>4960</v>
      </c>
      <c r="B40" s="751">
        <v>1</v>
      </c>
      <c r="C40" s="752">
        <v>0.81</v>
      </c>
      <c r="D40" s="753">
        <v>13</v>
      </c>
      <c r="E40" s="768"/>
      <c r="F40" s="734"/>
      <c r="G40" s="735"/>
      <c r="H40" s="733"/>
      <c r="I40" s="734"/>
      <c r="J40" s="735"/>
      <c r="K40" s="736">
        <v>0.81</v>
      </c>
      <c r="L40" s="733">
        <v>1</v>
      </c>
      <c r="M40" s="733">
        <v>13</v>
      </c>
      <c r="N40" s="737">
        <v>4.2</v>
      </c>
      <c r="O40" s="733" t="s">
        <v>4890</v>
      </c>
      <c r="P40" s="766" t="s">
        <v>4961</v>
      </c>
      <c r="Q40" s="738">
        <f t="shared" si="0"/>
        <v>-1</v>
      </c>
      <c r="R40" s="738">
        <f t="shared" si="0"/>
        <v>-0.81</v>
      </c>
      <c r="S40" s="763" t="str">
        <f t="shared" si="1"/>
        <v/>
      </c>
      <c r="T40" s="763" t="str">
        <f t="shared" si="2"/>
        <v/>
      </c>
      <c r="U40" s="763" t="str">
        <f t="shared" si="3"/>
        <v/>
      </c>
      <c r="V40" s="767" t="str">
        <f t="shared" si="4"/>
        <v/>
      </c>
      <c r="W40" s="739"/>
    </row>
    <row r="41" spans="1:23" ht="14.4" customHeight="1" x14ac:dyDescent="0.3">
      <c r="A41" s="820" t="s">
        <v>4962</v>
      </c>
      <c r="B41" s="751">
        <v>3</v>
      </c>
      <c r="C41" s="752">
        <v>2.33</v>
      </c>
      <c r="D41" s="753">
        <v>5.3</v>
      </c>
      <c r="E41" s="768">
        <v>1</v>
      </c>
      <c r="F41" s="734">
        <v>0.74</v>
      </c>
      <c r="G41" s="735">
        <v>2</v>
      </c>
      <c r="H41" s="733">
        <v>1</v>
      </c>
      <c r="I41" s="734">
        <v>0.74</v>
      </c>
      <c r="J41" s="735">
        <v>2</v>
      </c>
      <c r="K41" s="736">
        <v>0.74</v>
      </c>
      <c r="L41" s="733">
        <v>1</v>
      </c>
      <c r="M41" s="733">
        <v>11</v>
      </c>
      <c r="N41" s="737">
        <v>3.52</v>
      </c>
      <c r="O41" s="733" t="s">
        <v>4890</v>
      </c>
      <c r="P41" s="766" t="s">
        <v>4963</v>
      </c>
      <c r="Q41" s="738">
        <f t="shared" si="0"/>
        <v>-2</v>
      </c>
      <c r="R41" s="738">
        <f t="shared" si="0"/>
        <v>-1.59</v>
      </c>
      <c r="S41" s="763">
        <f t="shared" si="1"/>
        <v>3.52</v>
      </c>
      <c r="T41" s="763">
        <f t="shared" si="2"/>
        <v>2</v>
      </c>
      <c r="U41" s="763">
        <f t="shared" si="3"/>
        <v>-1.52</v>
      </c>
      <c r="V41" s="767">
        <f t="shared" si="4"/>
        <v>0.56818181818181823</v>
      </c>
      <c r="W41" s="739"/>
    </row>
    <row r="42" spans="1:23" ht="14.4" customHeight="1" x14ac:dyDescent="0.3">
      <c r="A42" s="822" t="s">
        <v>4964</v>
      </c>
      <c r="B42" s="817">
        <v>2</v>
      </c>
      <c r="C42" s="818">
        <v>2.12</v>
      </c>
      <c r="D42" s="762">
        <v>6.5</v>
      </c>
      <c r="E42" s="807">
        <v>2</v>
      </c>
      <c r="F42" s="808">
        <v>2.12</v>
      </c>
      <c r="G42" s="757">
        <v>5.5</v>
      </c>
      <c r="H42" s="812">
        <v>1</v>
      </c>
      <c r="I42" s="808">
        <v>1.06</v>
      </c>
      <c r="J42" s="757">
        <v>2</v>
      </c>
      <c r="K42" s="811">
        <v>1.06</v>
      </c>
      <c r="L42" s="812">
        <v>2</v>
      </c>
      <c r="M42" s="812">
        <v>17</v>
      </c>
      <c r="N42" s="813">
        <v>5.72</v>
      </c>
      <c r="O42" s="812" t="s">
        <v>4890</v>
      </c>
      <c r="P42" s="814" t="s">
        <v>4965</v>
      </c>
      <c r="Q42" s="815">
        <f t="shared" si="0"/>
        <v>-1</v>
      </c>
      <c r="R42" s="815">
        <f t="shared" si="0"/>
        <v>-1.06</v>
      </c>
      <c r="S42" s="805">
        <f t="shared" si="1"/>
        <v>5.72</v>
      </c>
      <c r="T42" s="805">
        <f t="shared" si="2"/>
        <v>2</v>
      </c>
      <c r="U42" s="805">
        <f t="shared" si="3"/>
        <v>-3.7199999999999998</v>
      </c>
      <c r="V42" s="816">
        <f t="shared" si="4"/>
        <v>0.34965034965034969</v>
      </c>
      <c r="W42" s="759"/>
    </row>
    <row r="43" spans="1:23" ht="14.4" customHeight="1" x14ac:dyDescent="0.3">
      <c r="A43" s="822" t="s">
        <v>4966</v>
      </c>
      <c r="B43" s="817">
        <v>1</v>
      </c>
      <c r="C43" s="818">
        <v>1.36</v>
      </c>
      <c r="D43" s="762">
        <v>3</v>
      </c>
      <c r="E43" s="807">
        <v>1</v>
      </c>
      <c r="F43" s="808">
        <v>2.93</v>
      </c>
      <c r="G43" s="757">
        <v>35</v>
      </c>
      <c r="H43" s="812"/>
      <c r="I43" s="808"/>
      <c r="J43" s="757"/>
      <c r="K43" s="811">
        <v>1.36</v>
      </c>
      <c r="L43" s="812">
        <v>2</v>
      </c>
      <c r="M43" s="812">
        <v>22</v>
      </c>
      <c r="N43" s="813">
        <v>7.36</v>
      </c>
      <c r="O43" s="812" t="s">
        <v>4890</v>
      </c>
      <c r="P43" s="814" t="s">
        <v>4967</v>
      </c>
      <c r="Q43" s="815">
        <f t="shared" si="0"/>
        <v>-1</v>
      </c>
      <c r="R43" s="815">
        <f t="shared" si="0"/>
        <v>-1.36</v>
      </c>
      <c r="S43" s="805" t="str">
        <f t="shared" si="1"/>
        <v/>
      </c>
      <c r="T43" s="805" t="str">
        <f t="shared" si="2"/>
        <v/>
      </c>
      <c r="U43" s="805" t="str">
        <f t="shared" si="3"/>
        <v/>
      </c>
      <c r="V43" s="816" t="str">
        <f t="shared" si="4"/>
        <v/>
      </c>
      <c r="W43" s="759"/>
    </row>
    <row r="44" spans="1:23" ht="14.4" customHeight="1" x14ac:dyDescent="0.3">
      <c r="A44" s="820" t="s">
        <v>4968</v>
      </c>
      <c r="B44" s="763"/>
      <c r="C44" s="764"/>
      <c r="D44" s="765"/>
      <c r="E44" s="730">
        <v>1</v>
      </c>
      <c r="F44" s="731">
        <v>0.77</v>
      </c>
      <c r="G44" s="732">
        <v>4</v>
      </c>
      <c r="H44" s="733"/>
      <c r="I44" s="734"/>
      <c r="J44" s="735"/>
      <c r="K44" s="736">
        <v>0.77</v>
      </c>
      <c r="L44" s="733">
        <v>3</v>
      </c>
      <c r="M44" s="733">
        <v>24</v>
      </c>
      <c r="N44" s="737">
        <v>7.94</v>
      </c>
      <c r="O44" s="733" t="s">
        <v>4890</v>
      </c>
      <c r="P44" s="766" t="s">
        <v>4969</v>
      </c>
      <c r="Q44" s="738">
        <f t="shared" si="0"/>
        <v>0</v>
      </c>
      <c r="R44" s="738">
        <f t="shared" si="0"/>
        <v>0</v>
      </c>
      <c r="S44" s="763" t="str">
        <f t="shared" si="1"/>
        <v/>
      </c>
      <c r="T44" s="763" t="str">
        <f t="shared" si="2"/>
        <v/>
      </c>
      <c r="U44" s="763" t="str">
        <f t="shared" si="3"/>
        <v/>
      </c>
      <c r="V44" s="767" t="str">
        <f t="shared" si="4"/>
        <v/>
      </c>
      <c r="W44" s="739"/>
    </row>
    <row r="45" spans="1:23" ht="14.4" customHeight="1" x14ac:dyDescent="0.3">
      <c r="A45" s="822" t="s">
        <v>4970</v>
      </c>
      <c r="B45" s="805"/>
      <c r="C45" s="806"/>
      <c r="D45" s="775"/>
      <c r="E45" s="809">
        <v>1</v>
      </c>
      <c r="F45" s="810">
        <v>1.25</v>
      </c>
      <c r="G45" s="760">
        <v>5</v>
      </c>
      <c r="H45" s="812"/>
      <c r="I45" s="808"/>
      <c r="J45" s="757"/>
      <c r="K45" s="811">
        <v>1.25</v>
      </c>
      <c r="L45" s="812">
        <v>4</v>
      </c>
      <c r="M45" s="812">
        <v>33</v>
      </c>
      <c r="N45" s="813">
        <v>11.04</v>
      </c>
      <c r="O45" s="812" t="s">
        <v>4890</v>
      </c>
      <c r="P45" s="814" t="s">
        <v>4971</v>
      </c>
      <c r="Q45" s="815">
        <f t="shared" si="0"/>
        <v>0</v>
      </c>
      <c r="R45" s="815">
        <f t="shared" si="0"/>
        <v>0</v>
      </c>
      <c r="S45" s="805" t="str">
        <f t="shared" si="1"/>
        <v/>
      </c>
      <c r="T45" s="805" t="str">
        <f t="shared" si="2"/>
        <v/>
      </c>
      <c r="U45" s="805" t="str">
        <f t="shared" si="3"/>
        <v/>
      </c>
      <c r="V45" s="816" t="str">
        <f t="shared" si="4"/>
        <v/>
      </c>
      <c r="W45" s="759"/>
    </row>
    <row r="46" spans="1:23" ht="14.4" customHeight="1" x14ac:dyDescent="0.3">
      <c r="A46" s="821" t="s">
        <v>4972</v>
      </c>
      <c r="B46" s="754">
        <v>1</v>
      </c>
      <c r="C46" s="755">
        <v>1.27</v>
      </c>
      <c r="D46" s="756">
        <v>5</v>
      </c>
      <c r="E46" s="774"/>
      <c r="F46" s="744"/>
      <c r="G46" s="750"/>
      <c r="H46" s="743"/>
      <c r="I46" s="744"/>
      <c r="J46" s="750"/>
      <c r="K46" s="746">
        <v>1.27</v>
      </c>
      <c r="L46" s="743">
        <v>5</v>
      </c>
      <c r="M46" s="743">
        <v>47</v>
      </c>
      <c r="N46" s="747">
        <v>15.55</v>
      </c>
      <c r="O46" s="743" t="s">
        <v>4890</v>
      </c>
      <c r="P46" s="772" t="s">
        <v>4973</v>
      </c>
      <c r="Q46" s="748">
        <f t="shared" si="0"/>
        <v>-1</v>
      </c>
      <c r="R46" s="748">
        <f t="shared" si="0"/>
        <v>-1.27</v>
      </c>
      <c r="S46" s="769" t="str">
        <f t="shared" si="1"/>
        <v/>
      </c>
      <c r="T46" s="769" t="str">
        <f t="shared" si="2"/>
        <v/>
      </c>
      <c r="U46" s="769" t="str">
        <f t="shared" si="3"/>
        <v/>
      </c>
      <c r="V46" s="773" t="str">
        <f t="shared" si="4"/>
        <v/>
      </c>
      <c r="W46" s="749"/>
    </row>
    <row r="47" spans="1:23" ht="14.4" customHeight="1" x14ac:dyDescent="0.3">
      <c r="A47" s="822" t="s">
        <v>4974</v>
      </c>
      <c r="B47" s="817">
        <v>1</v>
      </c>
      <c r="C47" s="818">
        <v>1.35</v>
      </c>
      <c r="D47" s="762">
        <v>4</v>
      </c>
      <c r="E47" s="807"/>
      <c r="F47" s="808"/>
      <c r="G47" s="757"/>
      <c r="H47" s="812"/>
      <c r="I47" s="808"/>
      <c r="J47" s="757"/>
      <c r="K47" s="811">
        <v>2.14</v>
      </c>
      <c r="L47" s="812">
        <v>7</v>
      </c>
      <c r="M47" s="812">
        <v>64</v>
      </c>
      <c r="N47" s="813">
        <v>21.19</v>
      </c>
      <c r="O47" s="812" t="s">
        <v>4890</v>
      </c>
      <c r="P47" s="814" t="s">
        <v>4975</v>
      </c>
      <c r="Q47" s="815">
        <f t="shared" si="0"/>
        <v>-1</v>
      </c>
      <c r="R47" s="815">
        <f t="shared" si="0"/>
        <v>-1.35</v>
      </c>
      <c r="S47" s="805" t="str">
        <f t="shared" si="1"/>
        <v/>
      </c>
      <c r="T47" s="805" t="str">
        <f t="shared" si="2"/>
        <v/>
      </c>
      <c r="U47" s="805" t="str">
        <f t="shared" si="3"/>
        <v/>
      </c>
      <c r="V47" s="816" t="str">
        <f t="shared" si="4"/>
        <v/>
      </c>
      <c r="W47" s="759"/>
    </row>
    <row r="48" spans="1:23" ht="14.4" customHeight="1" x14ac:dyDescent="0.3">
      <c r="A48" s="821" t="s">
        <v>4976</v>
      </c>
      <c r="B48" s="769"/>
      <c r="C48" s="770"/>
      <c r="D48" s="771"/>
      <c r="E48" s="774"/>
      <c r="F48" s="744"/>
      <c r="G48" s="750"/>
      <c r="H48" s="740">
        <v>1</v>
      </c>
      <c r="I48" s="741">
        <v>0.42</v>
      </c>
      <c r="J48" s="742">
        <v>2</v>
      </c>
      <c r="K48" s="746">
        <v>0.62</v>
      </c>
      <c r="L48" s="743">
        <v>3</v>
      </c>
      <c r="M48" s="743">
        <v>27</v>
      </c>
      <c r="N48" s="747">
        <v>9.1199999999999992</v>
      </c>
      <c r="O48" s="743" t="s">
        <v>4890</v>
      </c>
      <c r="P48" s="772" t="s">
        <v>4977</v>
      </c>
      <c r="Q48" s="748">
        <f t="shared" si="0"/>
        <v>1</v>
      </c>
      <c r="R48" s="748">
        <f t="shared" si="0"/>
        <v>0.42</v>
      </c>
      <c r="S48" s="769">
        <f t="shared" si="1"/>
        <v>9.1199999999999992</v>
      </c>
      <c r="T48" s="769">
        <f t="shared" si="2"/>
        <v>2</v>
      </c>
      <c r="U48" s="769">
        <f t="shared" si="3"/>
        <v>-7.1199999999999992</v>
      </c>
      <c r="V48" s="773">
        <f t="shared" si="4"/>
        <v>0.2192982456140351</v>
      </c>
      <c r="W48" s="749"/>
    </row>
    <row r="49" spans="1:23" ht="14.4" customHeight="1" x14ac:dyDescent="0.3">
      <c r="A49" s="822" t="s">
        <v>4978</v>
      </c>
      <c r="B49" s="805"/>
      <c r="C49" s="806"/>
      <c r="D49" s="775"/>
      <c r="E49" s="807">
        <v>1</v>
      </c>
      <c r="F49" s="808">
        <v>0.71</v>
      </c>
      <c r="G49" s="757">
        <v>3</v>
      </c>
      <c r="H49" s="809"/>
      <c r="I49" s="810"/>
      <c r="J49" s="760"/>
      <c r="K49" s="811">
        <v>0.71</v>
      </c>
      <c r="L49" s="812">
        <v>3</v>
      </c>
      <c r="M49" s="812">
        <v>31</v>
      </c>
      <c r="N49" s="813">
        <v>10.24</v>
      </c>
      <c r="O49" s="812" t="s">
        <v>4890</v>
      </c>
      <c r="P49" s="814" t="s">
        <v>4979</v>
      </c>
      <c r="Q49" s="815">
        <f t="shared" si="0"/>
        <v>0</v>
      </c>
      <c r="R49" s="815">
        <f t="shared" si="0"/>
        <v>0</v>
      </c>
      <c r="S49" s="805" t="str">
        <f t="shared" si="1"/>
        <v/>
      </c>
      <c r="T49" s="805" t="str">
        <f t="shared" si="2"/>
        <v/>
      </c>
      <c r="U49" s="805" t="str">
        <f t="shared" si="3"/>
        <v/>
      </c>
      <c r="V49" s="816" t="str">
        <f t="shared" si="4"/>
        <v/>
      </c>
      <c r="W49" s="759"/>
    </row>
    <row r="50" spans="1:23" ht="14.4" customHeight="1" x14ac:dyDescent="0.3">
      <c r="A50" s="822" t="s">
        <v>4980</v>
      </c>
      <c r="B50" s="805"/>
      <c r="C50" s="806"/>
      <c r="D50" s="775"/>
      <c r="E50" s="807"/>
      <c r="F50" s="808"/>
      <c r="G50" s="757"/>
      <c r="H50" s="809">
        <v>1</v>
      </c>
      <c r="I50" s="810">
        <v>0.74</v>
      </c>
      <c r="J50" s="760">
        <v>3</v>
      </c>
      <c r="K50" s="811">
        <v>0.98</v>
      </c>
      <c r="L50" s="812">
        <v>4</v>
      </c>
      <c r="M50" s="812">
        <v>36</v>
      </c>
      <c r="N50" s="813">
        <v>12.11</v>
      </c>
      <c r="O50" s="812" t="s">
        <v>4890</v>
      </c>
      <c r="P50" s="814" t="s">
        <v>4981</v>
      </c>
      <c r="Q50" s="815">
        <f t="shared" si="0"/>
        <v>1</v>
      </c>
      <c r="R50" s="815">
        <f t="shared" si="0"/>
        <v>0.74</v>
      </c>
      <c r="S50" s="805">
        <f t="shared" si="1"/>
        <v>12.11</v>
      </c>
      <c r="T50" s="805">
        <f t="shared" si="2"/>
        <v>3</v>
      </c>
      <c r="U50" s="805">
        <f t="shared" si="3"/>
        <v>-9.11</v>
      </c>
      <c r="V50" s="816">
        <f t="shared" si="4"/>
        <v>0.24772914946325353</v>
      </c>
      <c r="W50" s="759"/>
    </row>
    <row r="51" spans="1:23" ht="14.4" customHeight="1" x14ac:dyDescent="0.3">
      <c r="A51" s="821" t="s">
        <v>4982</v>
      </c>
      <c r="B51" s="769">
        <v>1</v>
      </c>
      <c r="C51" s="770">
        <v>0.46</v>
      </c>
      <c r="D51" s="771">
        <v>3</v>
      </c>
      <c r="E51" s="774">
        <v>3</v>
      </c>
      <c r="F51" s="744">
        <v>1.39</v>
      </c>
      <c r="G51" s="750">
        <v>3.7</v>
      </c>
      <c r="H51" s="740">
        <v>2</v>
      </c>
      <c r="I51" s="741">
        <v>0.93</v>
      </c>
      <c r="J51" s="742">
        <v>3.5</v>
      </c>
      <c r="K51" s="746">
        <v>0.46</v>
      </c>
      <c r="L51" s="743">
        <v>2</v>
      </c>
      <c r="M51" s="743">
        <v>20</v>
      </c>
      <c r="N51" s="747">
        <v>6.7</v>
      </c>
      <c r="O51" s="743" t="s">
        <v>4890</v>
      </c>
      <c r="P51" s="772" t="s">
        <v>4983</v>
      </c>
      <c r="Q51" s="748">
        <f t="shared" si="0"/>
        <v>1</v>
      </c>
      <c r="R51" s="748">
        <f t="shared" si="0"/>
        <v>0.47000000000000003</v>
      </c>
      <c r="S51" s="769">
        <f t="shared" si="1"/>
        <v>13.4</v>
      </c>
      <c r="T51" s="769">
        <f t="shared" si="2"/>
        <v>7</v>
      </c>
      <c r="U51" s="769">
        <f t="shared" si="3"/>
        <v>-6.4</v>
      </c>
      <c r="V51" s="773">
        <f t="shared" si="4"/>
        <v>0.52238805970149249</v>
      </c>
      <c r="W51" s="749"/>
    </row>
    <row r="52" spans="1:23" ht="14.4" customHeight="1" x14ac:dyDescent="0.3">
      <c r="A52" s="822" t="s">
        <v>4984</v>
      </c>
      <c r="B52" s="805"/>
      <c r="C52" s="806"/>
      <c r="D52" s="775"/>
      <c r="E52" s="807"/>
      <c r="F52" s="808"/>
      <c r="G52" s="757"/>
      <c r="H52" s="809">
        <v>1</v>
      </c>
      <c r="I52" s="810">
        <v>0.59</v>
      </c>
      <c r="J52" s="760">
        <v>5</v>
      </c>
      <c r="K52" s="811">
        <v>0.59</v>
      </c>
      <c r="L52" s="812">
        <v>3</v>
      </c>
      <c r="M52" s="812">
        <v>28</v>
      </c>
      <c r="N52" s="813">
        <v>9.18</v>
      </c>
      <c r="O52" s="812" t="s">
        <v>4890</v>
      </c>
      <c r="P52" s="814" t="s">
        <v>4985</v>
      </c>
      <c r="Q52" s="815">
        <f t="shared" si="0"/>
        <v>1</v>
      </c>
      <c r="R52" s="815">
        <f t="shared" si="0"/>
        <v>0.59</v>
      </c>
      <c r="S52" s="805">
        <f t="shared" si="1"/>
        <v>9.18</v>
      </c>
      <c r="T52" s="805">
        <f t="shared" si="2"/>
        <v>5</v>
      </c>
      <c r="U52" s="805">
        <f t="shared" si="3"/>
        <v>-4.18</v>
      </c>
      <c r="V52" s="816">
        <f t="shared" si="4"/>
        <v>0.54466230936819171</v>
      </c>
      <c r="W52" s="759"/>
    </row>
    <row r="53" spans="1:23" ht="14.4" customHeight="1" x14ac:dyDescent="0.3">
      <c r="A53" s="820" t="s">
        <v>4986</v>
      </c>
      <c r="B53" s="763">
        <v>5</v>
      </c>
      <c r="C53" s="764">
        <v>1.77</v>
      </c>
      <c r="D53" s="765">
        <v>3.6</v>
      </c>
      <c r="E53" s="768">
        <v>6</v>
      </c>
      <c r="F53" s="734">
        <v>2.08</v>
      </c>
      <c r="G53" s="735">
        <v>3.5</v>
      </c>
      <c r="H53" s="730">
        <v>8</v>
      </c>
      <c r="I53" s="731">
        <v>2.87</v>
      </c>
      <c r="J53" s="732">
        <v>2.9</v>
      </c>
      <c r="K53" s="736">
        <v>0.35</v>
      </c>
      <c r="L53" s="733">
        <v>2</v>
      </c>
      <c r="M53" s="733">
        <v>15</v>
      </c>
      <c r="N53" s="737">
        <v>4.9000000000000004</v>
      </c>
      <c r="O53" s="733" t="s">
        <v>4890</v>
      </c>
      <c r="P53" s="766" t="s">
        <v>4987</v>
      </c>
      <c r="Q53" s="738">
        <f t="shared" si="0"/>
        <v>3</v>
      </c>
      <c r="R53" s="738">
        <f t="shared" si="0"/>
        <v>1.1000000000000001</v>
      </c>
      <c r="S53" s="763">
        <f t="shared" si="1"/>
        <v>39.200000000000003</v>
      </c>
      <c r="T53" s="763">
        <f t="shared" si="2"/>
        <v>23.2</v>
      </c>
      <c r="U53" s="763">
        <f t="shared" si="3"/>
        <v>-16.000000000000004</v>
      </c>
      <c r="V53" s="767">
        <f t="shared" si="4"/>
        <v>0.59183673469387754</v>
      </c>
      <c r="W53" s="739"/>
    </row>
    <row r="54" spans="1:23" ht="14.4" customHeight="1" x14ac:dyDescent="0.3">
      <c r="A54" s="822" t="s">
        <v>4988</v>
      </c>
      <c r="B54" s="805">
        <v>2</v>
      </c>
      <c r="C54" s="806">
        <v>1.0900000000000001</v>
      </c>
      <c r="D54" s="775">
        <v>3.5</v>
      </c>
      <c r="E54" s="807">
        <v>3</v>
      </c>
      <c r="F54" s="808">
        <v>1.62</v>
      </c>
      <c r="G54" s="757">
        <v>4.3</v>
      </c>
      <c r="H54" s="809">
        <v>2</v>
      </c>
      <c r="I54" s="810">
        <v>0.88</v>
      </c>
      <c r="J54" s="760">
        <v>5</v>
      </c>
      <c r="K54" s="811">
        <v>0.52</v>
      </c>
      <c r="L54" s="812">
        <v>3</v>
      </c>
      <c r="M54" s="812">
        <v>23</v>
      </c>
      <c r="N54" s="813">
        <v>7.73</v>
      </c>
      <c r="O54" s="812" t="s">
        <v>4890</v>
      </c>
      <c r="P54" s="814" t="s">
        <v>4989</v>
      </c>
      <c r="Q54" s="815">
        <f t="shared" si="0"/>
        <v>0</v>
      </c>
      <c r="R54" s="815">
        <f t="shared" si="0"/>
        <v>-0.21000000000000008</v>
      </c>
      <c r="S54" s="805">
        <f t="shared" si="1"/>
        <v>15.46</v>
      </c>
      <c r="T54" s="805">
        <f t="shared" si="2"/>
        <v>10</v>
      </c>
      <c r="U54" s="805">
        <f t="shared" si="3"/>
        <v>-5.4600000000000009</v>
      </c>
      <c r="V54" s="816">
        <f t="shared" si="4"/>
        <v>0.64683053040103489</v>
      </c>
      <c r="W54" s="759"/>
    </row>
    <row r="55" spans="1:23" ht="14.4" customHeight="1" x14ac:dyDescent="0.3">
      <c r="A55" s="822" t="s">
        <v>4990</v>
      </c>
      <c r="B55" s="805">
        <v>1</v>
      </c>
      <c r="C55" s="806">
        <v>0.49</v>
      </c>
      <c r="D55" s="775">
        <v>2</v>
      </c>
      <c r="E55" s="807"/>
      <c r="F55" s="808"/>
      <c r="G55" s="757"/>
      <c r="H55" s="809"/>
      <c r="I55" s="810"/>
      <c r="J55" s="760"/>
      <c r="K55" s="811">
        <v>0.72</v>
      </c>
      <c r="L55" s="812">
        <v>3</v>
      </c>
      <c r="M55" s="812">
        <v>28</v>
      </c>
      <c r="N55" s="813">
        <v>9.44</v>
      </c>
      <c r="O55" s="812" t="s">
        <v>4890</v>
      </c>
      <c r="P55" s="814" t="s">
        <v>4991</v>
      </c>
      <c r="Q55" s="815">
        <f t="shared" si="0"/>
        <v>-1</v>
      </c>
      <c r="R55" s="815">
        <f t="shared" si="0"/>
        <v>-0.49</v>
      </c>
      <c r="S55" s="805" t="str">
        <f t="shared" si="1"/>
        <v/>
      </c>
      <c r="T55" s="805" t="str">
        <f t="shared" si="2"/>
        <v/>
      </c>
      <c r="U55" s="805" t="str">
        <f t="shared" si="3"/>
        <v/>
      </c>
      <c r="V55" s="816" t="str">
        <f t="shared" si="4"/>
        <v/>
      </c>
      <c r="W55" s="759"/>
    </row>
    <row r="56" spans="1:23" ht="14.4" customHeight="1" x14ac:dyDescent="0.3">
      <c r="A56" s="820" t="s">
        <v>4992</v>
      </c>
      <c r="B56" s="763"/>
      <c r="C56" s="764"/>
      <c r="D56" s="765"/>
      <c r="E56" s="768"/>
      <c r="F56" s="734"/>
      <c r="G56" s="735"/>
      <c r="H56" s="730">
        <v>1</v>
      </c>
      <c r="I56" s="731">
        <v>0.33</v>
      </c>
      <c r="J56" s="732">
        <v>3</v>
      </c>
      <c r="K56" s="736">
        <v>0.33</v>
      </c>
      <c r="L56" s="733">
        <v>2</v>
      </c>
      <c r="M56" s="733">
        <v>15</v>
      </c>
      <c r="N56" s="737">
        <v>5.1100000000000003</v>
      </c>
      <c r="O56" s="733" t="s">
        <v>4890</v>
      </c>
      <c r="P56" s="766" t="s">
        <v>4993</v>
      </c>
      <c r="Q56" s="738">
        <f t="shared" si="0"/>
        <v>1</v>
      </c>
      <c r="R56" s="738">
        <f t="shared" si="0"/>
        <v>0.33</v>
      </c>
      <c r="S56" s="763">
        <f t="shared" si="1"/>
        <v>5.1100000000000003</v>
      </c>
      <c r="T56" s="763">
        <f t="shared" si="2"/>
        <v>3</v>
      </c>
      <c r="U56" s="763">
        <f t="shared" si="3"/>
        <v>-2.1100000000000003</v>
      </c>
      <c r="V56" s="767">
        <f t="shared" si="4"/>
        <v>0.58708414872798431</v>
      </c>
      <c r="W56" s="739"/>
    </row>
    <row r="57" spans="1:23" ht="14.4" customHeight="1" x14ac:dyDescent="0.3">
      <c r="A57" s="820" t="s">
        <v>4994</v>
      </c>
      <c r="B57" s="763">
        <v>3</v>
      </c>
      <c r="C57" s="764">
        <v>1.21</v>
      </c>
      <c r="D57" s="765">
        <v>3.3</v>
      </c>
      <c r="E57" s="768">
        <v>4</v>
      </c>
      <c r="F57" s="734">
        <v>1.61</v>
      </c>
      <c r="G57" s="735">
        <v>2.5</v>
      </c>
      <c r="H57" s="730">
        <v>9</v>
      </c>
      <c r="I57" s="731">
        <v>3.63</v>
      </c>
      <c r="J57" s="732">
        <v>2.2999999999999998</v>
      </c>
      <c r="K57" s="736">
        <v>0.4</v>
      </c>
      <c r="L57" s="733">
        <v>2</v>
      </c>
      <c r="M57" s="733">
        <v>14</v>
      </c>
      <c r="N57" s="737">
        <v>4.82</v>
      </c>
      <c r="O57" s="733" t="s">
        <v>4890</v>
      </c>
      <c r="P57" s="766" t="s">
        <v>4995</v>
      </c>
      <c r="Q57" s="738">
        <f t="shared" si="0"/>
        <v>6</v>
      </c>
      <c r="R57" s="738">
        <f t="shared" si="0"/>
        <v>2.42</v>
      </c>
      <c r="S57" s="763">
        <f t="shared" si="1"/>
        <v>43.38</v>
      </c>
      <c r="T57" s="763">
        <f t="shared" si="2"/>
        <v>20.7</v>
      </c>
      <c r="U57" s="763">
        <f t="shared" si="3"/>
        <v>-22.680000000000003</v>
      </c>
      <c r="V57" s="767">
        <f t="shared" si="4"/>
        <v>0.47717842323651449</v>
      </c>
      <c r="W57" s="739"/>
    </row>
    <row r="58" spans="1:23" ht="14.4" customHeight="1" x14ac:dyDescent="0.3">
      <c r="A58" s="822" t="s">
        <v>4996</v>
      </c>
      <c r="B58" s="805">
        <v>3</v>
      </c>
      <c r="C58" s="806">
        <v>1.67</v>
      </c>
      <c r="D58" s="775">
        <v>2.7</v>
      </c>
      <c r="E58" s="807">
        <v>3</v>
      </c>
      <c r="F58" s="808">
        <v>1.47</v>
      </c>
      <c r="G58" s="757">
        <v>2.7</v>
      </c>
      <c r="H58" s="809">
        <v>3</v>
      </c>
      <c r="I58" s="810">
        <v>1.87</v>
      </c>
      <c r="J58" s="760">
        <v>7.7</v>
      </c>
      <c r="K58" s="811">
        <v>0.62</v>
      </c>
      <c r="L58" s="812">
        <v>3</v>
      </c>
      <c r="M58" s="812">
        <v>25</v>
      </c>
      <c r="N58" s="813">
        <v>8.19</v>
      </c>
      <c r="O58" s="812" t="s">
        <v>4890</v>
      </c>
      <c r="P58" s="814" t="s">
        <v>4997</v>
      </c>
      <c r="Q58" s="815">
        <f t="shared" si="0"/>
        <v>0</v>
      </c>
      <c r="R58" s="815">
        <f t="shared" si="0"/>
        <v>0.20000000000000018</v>
      </c>
      <c r="S58" s="805">
        <f t="shared" si="1"/>
        <v>24.57</v>
      </c>
      <c r="T58" s="805">
        <f t="shared" si="2"/>
        <v>23.1</v>
      </c>
      <c r="U58" s="805">
        <f t="shared" si="3"/>
        <v>-1.4699999999999989</v>
      </c>
      <c r="V58" s="816">
        <f t="shared" si="4"/>
        <v>0.94017094017094027</v>
      </c>
      <c r="W58" s="759"/>
    </row>
    <row r="59" spans="1:23" ht="14.4" customHeight="1" x14ac:dyDescent="0.3">
      <c r="A59" s="822" t="s">
        <v>4998</v>
      </c>
      <c r="B59" s="805">
        <v>1</v>
      </c>
      <c r="C59" s="806">
        <v>0.93</v>
      </c>
      <c r="D59" s="775">
        <v>7</v>
      </c>
      <c r="E59" s="807"/>
      <c r="F59" s="808"/>
      <c r="G59" s="757"/>
      <c r="H59" s="809"/>
      <c r="I59" s="810"/>
      <c r="J59" s="760"/>
      <c r="K59" s="811">
        <v>0.93</v>
      </c>
      <c r="L59" s="812">
        <v>4</v>
      </c>
      <c r="M59" s="812">
        <v>32</v>
      </c>
      <c r="N59" s="813">
        <v>10.6</v>
      </c>
      <c r="O59" s="812" t="s">
        <v>4890</v>
      </c>
      <c r="P59" s="814" t="s">
        <v>4999</v>
      </c>
      <c r="Q59" s="815">
        <f t="shared" si="0"/>
        <v>-1</v>
      </c>
      <c r="R59" s="815">
        <f t="shared" si="0"/>
        <v>-0.93</v>
      </c>
      <c r="S59" s="805" t="str">
        <f t="shared" si="1"/>
        <v/>
      </c>
      <c r="T59" s="805" t="str">
        <f t="shared" si="2"/>
        <v/>
      </c>
      <c r="U59" s="805" t="str">
        <f t="shared" si="3"/>
        <v/>
      </c>
      <c r="V59" s="816" t="str">
        <f t="shared" si="4"/>
        <v/>
      </c>
      <c r="W59" s="759"/>
    </row>
    <row r="60" spans="1:23" ht="14.4" customHeight="1" x14ac:dyDescent="0.3">
      <c r="A60" s="820" t="s">
        <v>5000</v>
      </c>
      <c r="B60" s="763">
        <v>1</v>
      </c>
      <c r="C60" s="764">
        <v>0.39</v>
      </c>
      <c r="D60" s="765">
        <v>2</v>
      </c>
      <c r="E60" s="768">
        <v>3</v>
      </c>
      <c r="F60" s="734">
        <v>1.18</v>
      </c>
      <c r="G60" s="735">
        <v>2</v>
      </c>
      <c r="H60" s="730">
        <v>7</v>
      </c>
      <c r="I60" s="731">
        <v>2.75</v>
      </c>
      <c r="J60" s="732">
        <v>2</v>
      </c>
      <c r="K60" s="736">
        <v>0.39</v>
      </c>
      <c r="L60" s="733">
        <v>1</v>
      </c>
      <c r="M60" s="733">
        <v>13</v>
      </c>
      <c r="N60" s="737">
        <v>4.3499999999999996</v>
      </c>
      <c r="O60" s="733" t="s">
        <v>4890</v>
      </c>
      <c r="P60" s="766" t="s">
        <v>5001</v>
      </c>
      <c r="Q60" s="738">
        <f t="shared" si="0"/>
        <v>6</v>
      </c>
      <c r="R60" s="738">
        <f t="shared" si="0"/>
        <v>2.36</v>
      </c>
      <c r="S60" s="763">
        <f t="shared" si="1"/>
        <v>30.449999999999996</v>
      </c>
      <c r="T60" s="763">
        <f t="shared" si="2"/>
        <v>14</v>
      </c>
      <c r="U60" s="763">
        <f t="shared" si="3"/>
        <v>-16.449999999999996</v>
      </c>
      <c r="V60" s="767">
        <f t="shared" si="4"/>
        <v>0.45977011494252878</v>
      </c>
      <c r="W60" s="739"/>
    </row>
    <row r="61" spans="1:23" ht="14.4" customHeight="1" x14ac:dyDescent="0.3">
      <c r="A61" s="822" t="s">
        <v>5002</v>
      </c>
      <c r="B61" s="805">
        <v>2</v>
      </c>
      <c r="C61" s="806">
        <v>1.23</v>
      </c>
      <c r="D61" s="775">
        <v>2</v>
      </c>
      <c r="E61" s="807">
        <v>2</v>
      </c>
      <c r="F61" s="808">
        <v>1.1200000000000001</v>
      </c>
      <c r="G61" s="757">
        <v>2</v>
      </c>
      <c r="H61" s="809">
        <v>1</v>
      </c>
      <c r="I61" s="810">
        <v>0.56000000000000005</v>
      </c>
      <c r="J61" s="760">
        <v>2</v>
      </c>
      <c r="K61" s="811">
        <v>0.56000000000000005</v>
      </c>
      <c r="L61" s="812">
        <v>2</v>
      </c>
      <c r="M61" s="812">
        <v>20</v>
      </c>
      <c r="N61" s="813">
        <v>6.8</v>
      </c>
      <c r="O61" s="812" t="s">
        <v>4890</v>
      </c>
      <c r="P61" s="814" t="s">
        <v>5003</v>
      </c>
      <c r="Q61" s="815">
        <f t="shared" si="0"/>
        <v>-1</v>
      </c>
      <c r="R61" s="815">
        <f t="shared" si="0"/>
        <v>-0.66999999999999993</v>
      </c>
      <c r="S61" s="805">
        <f t="shared" si="1"/>
        <v>6.8</v>
      </c>
      <c r="T61" s="805">
        <f t="shared" si="2"/>
        <v>2</v>
      </c>
      <c r="U61" s="805">
        <f t="shared" si="3"/>
        <v>-4.8</v>
      </c>
      <c r="V61" s="816">
        <f t="shared" si="4"/>
        <v>0.29411764705882354</v>
      </c>
      <c r="W61" s="759"/>
    </row>
    <row r="62" spans="1:23" ht="14.4" customHeight="1" x14ac:dyDescent="0.3">
      <c r="A62" s="821" t="s">
        <v>5004</v>
      </c>
      <c r="B62" s="769">
        <v>1</v>
      </c>
      <c r="C62" s="770">
        <v>0.39</v>
      </c>
      <c r="D62" s="771">
        <v>7</v>
      </c>
      <c r="E62" s="740">
        <v>1</v>
      </c>
      <c r="F62" s="741">
        <v>0.39</v>
      </c>
      <c r="G62" s="742">
        <v>6</v>
      </c>
      <c r="H62" s="743">
        <v>2</v>
      </c>
      <c r="I62" s="744">
        <v>0.89</v>
      </c>
      <c r="J62" s="745">
        <v>5</v>
      </c>
      <c r="K62" s="746">
        <v>0.39</v>
      </c>
      <c r="L62" s="743">
        <v>2</v>
      </c>
      <c r="M62" s="743">
        <v>15</v>
      </c>
      <c r="N62" s="747">
        <v>4.84</v>
      </c>
      <c r="O62" s="743" t="s">
        <v>4890</v>
      </c>
      <c r="P62" s="772" t="s">
        <v>5005</v>
      </c>
      <c r="Q62" s="748">
        <f t="shared" si="0"/>
        <v>1</v>
      </c>
      <c r="R62" s="748">
        <f t="shared" si="0"/>
        <v>0.5</v>
      </c>
      <c r="S62" s="769">
        <f t="shared" si="1"/>
        <v>9.68</v>
      </c>
      <c r="T62" s="769">
        <f t="shared" si="2"/>
        <v>10</v>
      </c>
      <c r="U62" s="769">
        <f t="shared" si="3"/>
        <v>0.32000000000000028</v>
      </c>
      <c r="V62" s="773">
        <f t="shared" si="4"/>
        <v>1.0330578512396695</v>
      </c>
      <c r="W62" s="749">
        <v>3</v>
      </c>
    </row>
    <row r="63" spans="1:23" ht="14.4" customHeight="1" x14ac:dyDescent="0.3">
      <c r="A63" s="822" t="s">
        <v>5006</v>
      </c>
      <c r="B63" s="805"/>
      <c r="C63" s="806"/>
      <c r="D63" s="775"/>
      <c r="E63" s="809">
        <v>3</v>
      </c>
      <c r="F63" s="810">
        <v>1.58</v>
      </c>
      <c r="G63" s="760">
        <v>7.3</v>
      </c>
      <c r="H63" s="812"/>
      <c r="I63" s="808"/>
      <c r="J63" s="757"/>
      <c r="K63" s="811">
        <v>0.53</v>
      </c>
      <c r="L63" s="812">
        <v>2</v>
      </c>
      <c r="M63" s="812">
        <v>21</v>
      </c>
      <c r="N63" s="813">
        <v>6.97</v>
      </c>
      <c r="O63" s="812" t="s">
        <v>4890</v>
      </c>
      <c r="P63" s="814" t="s">
        <v>5007</v>
      </c>
      <c r="Q63" s="815">
        <f t="shared" si="0"/>
        <v>0</v>
      </c>
      <c r="R63" s="815">
        <f t="shared" si="0"/>
        <v>0</v>
      </c>
      <c r="S63" s="805" t="str">
        <f t="shared" si="1"/>
        <v/>
      </c>
      <c r="T63" s="805" t="str">
        <f t="shared" si="2"/>
        <v/>
      </c>
      <c r="U63" s="805" t="str">
        <f t="shared" si="3"/>
        <v/>
      </c>
      <c r="V63" s="816" t="str">
        <f t="shared" si="4"/>
        <v/>
      </c>
      <c r="W63" s="759"/>
    </row>
    <row r="64" spans="1:23" ht="14.4" customHeight="1" x14ac:dyDescent="0.3">
      <c r="A64" s="820" t="s">
        <v>5008</v>
      </c>
      <c r="B64" s="763"/>
      <c r="C64" s="764"/>
      <c r="D64" s="765"/>
      <c r="E64" s="768"/>
      <c r="F64" s="734"/>
      <c r="G64" s="735"/>
      <c r="H64" s="730">
        <v>1</v>
      </c>
      <c r="I64" s="731">
        <v>3.2</v>
      </c>
      <c r="J64" s="732">
        <v>5</v>
      </c>
      <c r="K64" s="736">
        <v>3.2</v>
      </c>
      <c r="L64" s="733">
        <v>2</v>
      </c>
      <c r="M64" s="733">
        <v>15</v>
      </c>
      <c r="N64" s="737">
        <v>5.01</v>
      </c>
      <c r="O64" s="733" t="s">
        <v>4890</v>
      </c>
      <c r="P64" s="766" t="s">
        <v>5009</v>
      </c>
      <c r="Q64" s="738">
        <f t="shared" si="0"/>
        <v>1</v>
      </c>
      <c r="R64" s="738">
        <f t="shared" si="0"/>
        <v>3.2</v>
      </c>
      <c r="S64" s="763">
        <f t="shared" si="1"/>
        <v>5.01</v>
      </c>
      <c r="T64" s="763">
        <f t="shared" si="2"/>
        <v>5</v>
      </c>
      <c r="U64" s="763">
        <f t="shared" si="3"/>
        <v>-9.9999999999997868E-3</v>
      </c>
      <c r="V64" s="767">
        <f t="shared" si="4"/>
        <v>0.99800399201596812</v>
      </c>
      <c r="W64" s="739"/>
    </row>
    <row r="65" spans="1:23" ht="14.4" customHeight="1" x14ac:dyDescent="0.3">
      <c r="A65" s="821" t="s">
        <v>5010</v>
      </c>
      <c r="B65" s="769"/>
      <c r="C65" s="770"/>
      <c r="D65" s="771"/>
      <c r="E65" s="774"/>
      <c r="F65" s="744"/>
      <c r="G65" s="750"/>
      <c r="H65" s="740">
        <v>1</v>
      </c>
      <c r="I65" s="741">
        <v>3.82</v>
      </c>
      <c r="J65" s="745">
        <v>39</v>
      </c>
      <c r="K65" s="746">
        <v>3.55</v>
      </c>
      <c r="L65" s="743">
        <v>9</v>
      </c>
      <c r="M65" s="743">
        <v>79</v>
      </c>
      <c r="N65" s="747">
        <v>26.35</v>
      </c>
      <c r="O65" s="743" t="s">
        <v>5011</v>
      </c>
      <c r="P65" s="772" t="s">
        <v>5012</v>
      </c>
      <c r="Q65" s="748">
        <f t="shared" si="0"/>
        <v>1</v>
      </c>
      <c r="R65" s="748">
        <f t="shared" si="0"/>
        <v>3.82</v>
      </c>
      <c r="S65" s="769">
        <f t="shared" si="1"/>
        <v>26.35</v>
      </c>
      <c r="T65" s="769">
        <f t="shared" si="2"/>
        <v>39</v>
      </c>
      <c r="U65" s="769">
        <f t="shared" si="3"/>
        <v>12.649999999999999</v>
      </c>
      <c r="V65" s="773">
        <f t="shared" si="4"/>
        <v>1.4800759013282732</v>
      </c>
      <c r="W65" s="749">
        <v>13</v>
      </c>
    </row>
    <row r="66" spans="1:23" ht="14.4" customHeight="1" x14ac:dyDescent="0.3">
      <c r="A66" s="821" t="s">
        <v>5013</v>
      </c>
      <c r="B66" s="754">
        <v>1</v>
      </c>
      <c r="C66" s="755">
        <v>0.76</v>
      </c>
      <c r="D66" s="756">
        <v>6</v>
      </c>
      <c r="E66" s="774"/>
      <c r="F66" s="744"/>
      <c r="G66" s="750"/>
      <c r="H66" s="743"/>
      <c r="I66" s="744"/>
      <c r="J66" s="750"/>
      <c r="K66" s="746">
        <v>0.76</v>
      </c>
      <c r="L66" s="743">
        <v>2</v>
      </c>
      <c r="M66" s="743">
        <v>14</v>
      </c>
      <c r="N66" s="747">
        <v>4.51</v>
      </c>
      <c r="O66" s="743" t="s">
        <v>5011</v>
      </c>
      <c r="P66" s="772" t="s">
        <v>5014</v>
      </c>
      <c r="Q66" s="748">
        <f t="shared" si="0"/>
        <v>-1</v>
      </c>
      <c r="R66" s="748">
        <f t="shared" si="0"/>
        <v>-0.76</v>
      </c>
      <c r="S66" s="769" t="str">
        <f t="shared" si="1"/>
        <v/>
      </c>
      <c r="T66" s="769" t="str">
        <f t="shared" si="2"/>
        <v/>
      </c>
      <c r="U66" s="769" t="str">
        <f t="shared" si="3"/>
        <v/>
      </c>
      <c r="V66" s="773" t="str">
        <f t="shared" si="4"/>
        <v/>
      </c>
      <c r="W66" s="749"/>
    </row>
    <row r="67" spans="1:23" ht="14.4" customHeight="1" x14ac:dyDescent="0.3">
      <c r="A67" s="820" t="s">
        <v>5015</v>
      </c>
      <c r="B67" s="763"/>
      <c r="C67" s="764"/>
      <c r="D67" s="765"/>
      <c r="E67" s="768">
        <v>1</v>
      </c>
      <c r="F67" s="734">
        <v>3.27</v>
      </c>
      <c r="G67" s="735">
        <v>41</v>
      </c>
      <c r="H67" s="730">
        <v>2</v>
      </c>
      <c r="I67" s="731">
        <v>2.7</v>
      </c>
      <c r="J67" s="761">
        <v>22.5</v>
      </c>
      <c r="K67" s="736">
        <v>1.24</v>
      </c>
      <c r="L67" s="733">
        <v>4</v>
      </c>
      <c r="M67" s="733">
        <v>35</v>
      </c>
      <c r="N67" s="737">
        <v>11.83</v>
      </c>
      <c r="O67" s="733" t="s">
        <v>4890</v>
      </c>
      <c r="P67" s="766" t="s">
        <v>5016</v>
      </c>
      <c r="Q67" s="738">
        <f t="shared" si="0"/>
        <v>2</v>
      </c>
      <c r="R67" s="738">
        <f t="shared" si="0"/>
        <v>2.7</v>
      </c>
      <c r="S67" s="763">
        <f t="shared" si="1"/>
        <v>23.66</v>
      </c>
      <c r="T67" s="763">
        <f t="shared" si="2"/>
        <v>45</v>
      </c>
      <c r="U67" s="763">
        <f t="shared" si="3"/>
        <v>21.34</v>
      </c>
      <c r="V67" s="767">
        <f t="shared" si="4"/>
        <v>1.9019442096365173</v>
      </c>
      <c r="W67" s="739">
        <v>21</v>
      </c>
    </row>
    <row r="68" spans="1:23" ht="14.4" customHeight="1" x14ac:dyDescent="0.3">
      <c r="A68" s="822" t="s">
        <v>5017</v>
      </c>
      <c r="B68" s="805"/>
      <c r="C68" s="806"/>
      <c r="D68" s="775"/>
      <c r="E68" s="807">
        <v>1</v>
      </c>
      <c r="F68" s="808">
        <v>2.37</v>
      </c>
      <c r="G68" s="757">
        <v>35</v>
      </c>
      <c r="H68" s="809">
        <v>2</v>
      </c>
      <c r="I68" s="810">
        <v>4.75</v>
      </c>
      <c r="J68" s="758">
        <v>19.5</v>
      </c>
      <c r="K68" s="811">
        <v>1.88</v>
      </c>
      <c r="L68" s="812">
        <v>6</v>
      </c>
      <c r="M68" s="812">
        <v>55</v>
      </c>
      <c r="N68" s="813">
        <v>18.22</v>
      </c>
      <c r="O68" s="812" t="s">
        <v>4890</v>
      </c>
      <c r="P68" s="814" t="s">
        <v>5018</v>
      </c>
      <c r="Q68" s="815">
        <f t="shared" si="0"/>
        <v>2</v>
      </c>
      <c r="R68" s="815">
        <f t="shared" si="0"/>
        <v>4.75</v>
      </c>
      <c r="S68" s="805">
        <f t="shared" si="1"/>
        <v>36.44</v>
      </c>
      <c r="T68" s="805">
        <f t="shared" si="2"/>
        <v>39</v>
      </c>
      <c r="U68" s="805">
        <f t="shared" si="3"/>
        <v>2.5600000000000023</v>
      </c>
      <c r="V68" s="816">
        <f t="shared" si="4"/>
        <v>1.0702524698133919</v>
      </c>
      <c r="W68" s="759">
        <v>3</v>
      </c>
    </row>
    <row r="69" spans="1:23" ht="14.4" customHeight="1" x14ac:dyDescent="0.3">
      <c r="A69" s="820" t="s">
        <v>5019</v>
      </c>
      <c r="B69" s="763"/>
      <c r="C69" s="764"/>
      <c r="D69" s="765"/>
      <c r="E69" s="730">
        <v>2</v>
      </c>
      <c r="F69" s="731">
        <v>1.42</v>
      </c>
      <c r="G69" s="732">
        <v>9.5</v>
      </c>
      <c r="H69" s="733"/>
      <c r="I69" s="734"/>
      <c r="J69" s="735"/>
      <c r="K69" s="736">
        <v>0.71</v>
      </c>
      <c r="L69" s="733">
        <v>3</v>
      </c>
      <c r="M69" s="733">
        <v>29</v>
      </c>
      <c r="N69" s="737">
        <v>9.64</v>
      </c>
      <c r="O69" s="733" t="s">
        <v>4890</v>
      </c>
      <c r="P69" s="766" t="s">
        <v>5020</v>
      </c>
      <c r="Q69" s="738">
        <f t="shared" si="0"/>
        <v>0</v>
      </c>
      <c r="R69" s="738">
        <f t="shared" si="0"/>
        <v>0</v>
      </c>
      <c r="S69" s="763" t="str">
        <f t="shared" si="1"/>
        <v/>
      </c>
      <c r="T69" s="763" t="str">
        <f t="shared" si="2"/>
        <v/>
      </c>
      <c r="U69" s="763" t="str">
        <f t="shared" si="3"/>
        <v/>
      </c>
      <c r="V69" s="767" t="str">
        <f t="shared" si="4"/>
        <v/>
      </c>
      <c r="W69" s="739"/>
    </row>
    <row r="70" spans="1:23" ht="14.4" customHeight="1" x14ac:dyDescent="0.3">
      <c r="A70" s="822" t="s">
        <v>5021</v>
      </c>
      <c r="B70" s="805">
        <v>1</v>
      </c>
      <c r="C70" s="806">
        <v>0.81</v>
      </c>
      <c r="D70" s="775">
        <v>9</v>
      </c>
      <c r="E70" s="809">
        <v>1</v>
      </c>
      <c r="F70" s="810">
        <v>0.81</v>
      </c>
      <c r="G70" s="760">
        <v>12</v>
      </c>
      <c r="H70" s="812"/>
      <c r="I70" s="808"/>
      <c r="J70" s="757"/>
      <c r="K70" s="811">
        <v>0.81</v>
      </c>
      <c r="L70" s="812">
        <v>4</v>
      </c>
      <c r="M70" s="812">
        <v>32</v>
      </c>
      <c r="N70" s="813">
        <v>10.79</v>
      </c>
      <c r="O70" s="812" t="s">
        <v>4890</v>
      </c>
      <c r="P70" s="814" t="s">
        <v>5022</v>
      </c>
      <c r="Q70" s="815">
        <f t="shared" ref="Q70:R72" si="5">H70-B70</f>
        <v>-1</v>
      </c>
      <c r="R70" s="815">
        <f t="shared" si="5"/>
        <v>-0.81</v>
      </c>
      <c r="S70" s="805" t="str">
        <f>IF(H70=0,"",H70*N70)</f>
        <v/>
      </c>
      <c r="T70" s="805" t="str">
        <f>IF(H70=0,"",H70*J70)</f>
        <v/>
      </c>
      <c r="U70" s="805" t="str">
        <f>IF(H70=0,"",T70-S70)</f>
        <v/>
      </c>
      <c r="V70" s="816" t="str">
        <f>IF(H70=0,"",T70/S70)</f>
        <v/>
      </c>
      <c r="W70" s="759"/>
    </row>
    <row r="71" spans="1:23" ht="14.4" customHeight="1" x14ac:dyDescent="0.3">
      <c r="A71" s="821" t="s">
        <v>5023</v>
      </c>
      <c r="B71" s="754">
        <v>1</v>
      </c>
      <c r="C71" s="755">
        <v>1.19</v>
      </c>
      <c r="D71" s="756">
        <v>12</v>
      </c>
      <c r="E71" s="774"/>
      <c r="F71" s="744"/>
      <c r="G71" s="750"/>
      <c r="H71" s="743"/>
      <c r="I71" s="744"/>
      <c r="J71" s="750"/>
      <c r="K71" s="746">
        <v>1.19</v>
      </c>
      <c r="L71" s="743">
        <v>3</v>
      </c>
      <c r="M71" s="743">
        <v>28</v>
      </c>
      <c r="N71" s="747">
        <v>9.4499999999999993</v>
      </c>
      <c r="O71" s="743" t="s">
        <v>5024</v>
      </c>
      <c r="P71" s="772" t="s">
        <v>5025</v>
      </c>
      <c r="Q71" s="748">
        <f t="shared" si="5"/>
        <v>-1</v>
      </c>
      <c r="R71" s="748">
        <f t="shared" si="5"/>
        <v>-1.19</v>
      </c>
      <c r="S71" s="769" t="str">
        <f>IF(H71=0,"",H71*N71)</f>
        <v/>
      </c>
      <c r="T71" s="769" t="str">
        <f>IF(H71=0,"",H71*J71)</f>
        <v/>
      </c>
      <c r="U71" s="769" t="str">
        <f>IF(H71=0,"",T71-S71)</f>
        <v/>
      </c>
      <c r="V71" s="773" t="str">
        <f>IF(H71=0,"",T71/S71)</f>
        <v/>
      </c>
      <c r="W71" s="749"/>
    </row>
    <row r="72" spans="1:23" ht="14.4" customHeight="1" thickBot="1" x14ac:dyDescent="0.35">
      <c r="A72" s="823" t="s">
        <v>5026</v>
      </c>
      <c r="B72" s="824"/>
      <c r="C72" s="825"/>
      <c r="D72" s="826"/>
      <c r="E72" s="827">
        <v>1</v>
      </c>
      <c r="F72" s="828">
        <v>4.99</v>
      </c>
      <c r="G72" s="829">
        <v>31</v>
      </c>
      <c r="H72" s="830"/>
      <c r="I72" s="831"/>
      <c r="J72" s="832"/>
      <c r="K72" s="833">
        <v>2</v>
      </c>
      <c r="L72" s="830">
        <v>4</v>
      </c>
      <c r="M72" s="830">
        <v>40</v>
      </c>
      <c r="N72" s="834">
        <v>13.31</v>
      </c>
      <c r="O72" s="830" t="s">
        <v>4890</v>
      </c>
      <c r="P72" s="835" t="s">
        <v>5027</v>
      </c>
      <c r="Q72" s="836">
        <f t="shared" si="5"/>
        <v>0</v>
      </c>
      <c r="R72" s="836">
        <f t="shared" si="5"/>
        <v>0</v>
      </c>
      <c r="S72" s="824" t="str">
        <f>IF(H72=0,"",H72*N72)</f>
        <v/>
      </c>
      <c r="T72" s="824" t="str">
        <f>IF(H72=0,"",H72*J72)</f>
        <v/>
      </c>
      <c r="U72" s="824" t="str">
        <f>IF(H72=0,"",T72-S72)</f>
        <v/>
      </c>
      <c r="V72" s="837" t="str">
        <f>IF(H72=0,"",T72/S72)</f>
        <v/>
      </c>
      <c r="W72" s="838"/>
    </row>
  </sheetData>
  <autoFilter ref="A4:W4"/>
  <mergeCells count="12">
    <mergeCell ref="S3:V3"/>
    <mergeCell ref="A1:W1"/>
    <mergeCell ref="L3:L4"/>
    <mergeCell ref="M3:M4"/>
    <mergeCell ref="N3:N4"/>
    <mergeCell ref="P3:P4"/>
    <mergeCell ref="Q3:R3"/>
    <mergeCell ref="A3:A4"/>
    <mergeCell ref="B3:D3"/>
    <mergeCell ref="E3:G3"/>
    <mergeCell ref="H3:J3"/>
    <mergeCell ref="K3:K4"/>
  </mergeCells>
  <conditionalFormatting sqref="Q73:Q1048576">
    <cfRule type="cellIs" dxfId="12" priority="9" stopIfTrue="1" operator="lessThan">
      <formula>0</formula>
    </cfRule>
  </conditionalFormatting>
  <conditionalFormatting sqref="U73:U1048576">
    <cfRule type="cellIs" dxfId="11" priority="8" stopIfTrue="1" operator="greaterThan">
      <formula>0</formula>
    </cfRule>
  </conditionalFormatting>
  <conditionalFormatting sqref="V73:V1048576">
    <cfRule type="cellIs" dxfId="10" priority="7" stopIfTrue="1" operator="greaterThan">
      <formula>1</formula>
    </cfRule>
  </conditionalFormatting>
  <conditionalFormatting sqref="V73:V1048576">
    <cfRule type="cellIs" dxfId="9" priority="4" stopIfTrue="1" operator="greaterThan">
      <formula>1</formula>
    </cfRule>
  </conditionalFormatting>
  <conditionalFormatting sqref="U73:U1048576">
    <cfRule type="cellIs" dxfId="8" priority="5" stopIfTrue="1" operator="greaterThan">
      <formula>0</formula>
    </cfRule>
  </conditionalFormatting>
  <conditionalFormatting sqref="Q73:Q1048576">
    <cfRule type="cellIs" dxfId="7" priority="6" stopIfTrue="1" operator="lessThan">
      <formula>0</formula>
    </cfRule>
  </conditionalFormatting>
  <conditionalFormatting sqref="V5:V72">
    <cfRule type="cellIs" dxfId="6" priority="1" stopIfTrue="1" operator="greaterThan">
      <formula>1</formula>
    </cfRule>
  </conditionalFormatting>
  <conditionalFormatting sqref="U5:U72">
    <cfRule type="cellIs" dxfId="5" priority="2" stopIfTrue="1" operator="greaterThan">
      <formula>0</formula>
    </cfRule>
  </conditionalFormatting>
  <conditionalFormatting sqref="Q5:Q72">
    <cfRule type="cellIs" dxfId="4" priority="3" stopIfTrue="1" operator="lessThan">
      <formula>0</formula>
    </cfRule>
  </conditionalFormatting>
  <hyperlinks>
    <hyperlink ref="A2" location="Obsah!A1" display="Zpět na Obsah  KL 01  1.-4.měsíc"/>
  </hyperlinks>
  <printOptions gridLines="1"/>
  <pageMargins left="0.25" right="0.25" top="0.75" bottom="0.75" header="0.3" footer="0.3"/>
  <pageSetup paperSize="9" scale="68" fitToHeight="0" orientation="landscape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tabColor theme="0" tint="-0.249977111117893"/>
    <pageSetUpPr fitToPage="1"/>
  </sheetPr>
  <dimension ref="A1:M19"/>
  <sheetViews>
    <sheetView showGridLines="0" showRowColHeaders="0" workbookViewId="0">
      <pane ySplit="4" topLeftCell="A5" activePane="bottomLeft" state="frozen"/>
      <selection sqref="A1:N1"/>
      <selection pane="bottomLeft" sqref="A1:M1"/>
    </sheetView>
  </sheetViews>
  <sheetFormatPr defaultRowHeight="14.4" customHeight="1" x14ac:dyDescent="0.3"/>
  <cols>
    <col min="1" max="1" width="43.21875" style="69" customWidth="1"/>
    <col min="2" max="2" width="7.77734375" style="356" customWidth="1"/>
    <col min="3" max="3" width="7.21875" style="69" hidden="1" customWidth="1"/>
    <col min="4" max="4" width="7.77734375" style="356" customWidth="1"/>
    <col min="5" max="5" width="7.21875" style="69" hidden="1" customWidth="1"/>
    <col min="6" max="6" width="7.77734375" style="356" customWidth="1"/>
    <col min="7" max="7" width="7.77734375" style="91" customWidth="1"/>
    <col min="8" max="8" width="7.77734375" style="356" customWidth="1"/>
    <col min="9" max="9" width="7.21875" style="69" hidden="1" customWidth="1"/>
    <col min="10" max="10" width="7.77734375" style="356" customWidth="1"/>
    <col min="11" max="11" width="7.21875" style="69" hidden="1" customWidth="1"/>
    <col min="12" max="12" width="7.77734375" style="356" customWidth="1"/>
    <col min="13" max="13" width="7.77734375" style="91" customWidth="1"/>
    <col min="14" max="16384" width="8.88671875" style="69"/>
  </cols>
  <sheetData>
    <row r="1" spans="1:13" ht="18.600000000000001" customHeight="1" thickBot="1" x14ac:dyDescent="0.4">
      <c r="A1" s="393" t="s">
        <v>251</v>
      </c>
      <c r="B1" s="382"/>
      <c r="C1" s="382"/>
      <c r="D1" s="382"/>
      <c r="E1" s="382"/>
      <c r="F1" s="382"/>
      <c r="G1" s="382"/>
      <c r="H1" s="382"/>
      <c r="I1" s="382"/>
      <c r="J1" s="382"/>
      <c r="K1" s="382"/>
      <c r="L1" s="382"/>
      <c r="M1" s="382"/>
    </row>
    <row r="2" spans="1:13" ht="14.4" customHeight="1" thickBot="1" x14ac:dyDescent="0.35">
      <c r="A2" s="522" t="s">
        <v>290</v>
      </c>
      <c r="B2" s="344"/>
      <c r="C2" s="173"/>
      <c r="D2" s="344"/>
      <c r="E2" s="173"/>
      <c r="F2" s="344"/>
      <c r="G2" s="315"/>
      <c r="H2" s="344"/>
      <c r="I2" s="173"/>
      <c r="J2" s="344"/>
      <c r="K2" s="173"/>
      <c r="L2" s="344"/>
      <c r="M2" s="315"/>
    </row>
    <row r="3" spans="1:13" ht="14.4" customHeight="1" x14ac:dyDescent="0.3">
      <c r="A3" s="513" t="s">
        <v>205</v>
      </c>
      <c r="B3" s="458" t="s">
        <v>211</v>
      </c>
      <c r="C3" s="459"/>
      <c r="D3" s="459"/>
      <c r="E3" s="459"/>
      <c r="F3" s="459"/>
      <c r="G3" s="460"/>
      <c r="H3" s="458" t="s">
        <v>212</v>
      </c>
      <c r="I3" s="459"/>
      <c r="J3" s="459"/>
      <c r="K3" s="459"/>
      <c r="L3" s="459"/>
      <c r="M3" s="460"/>
    </row>
    <row r="4" spans="1:13" s="89" customFormat="1" ht="14.4" customHeight="1" thickBot="1" x14ac:dyDescent="0.35">
      <c r="A4" s="839"/>
      <c r="B4" s="840">
        <v>2011</v>
      </c>
      <c r="C4" s="841"/>
      <c r="D4" s="841">
        <v>2012</v>
      </c>
      <c r="E4" s="841"/>
      <c r="F4" s="841">
        <v>2013</v>
      </c>
      <c r="G4" s="708" t="s">
        <v>5</v>
      </c>
      <c r="H4" s="840">
        <v>2011</v>
      </c>
      <c r="I4" s="841"/>
      <c r="J4" s="841">
        <v>2012</v>
      </c>
      <c r="K4" s="841"/>
      <c r="L4" s="841">
        <v>2013</v>
      </c>
      <c r="M4" s="708" t="s">
        <v>5</v>
      </c>
    </row>
    <row r="5" spans="1:13" ht="14.4" customHeight="1" x14ac:dyDescent="0.3">
      <c r="A5" s="592" t="s">
        <v>5028</v>
      </c>
      <c r="B5" s="709"/>
      <c r="C5" s="561"/>
      <c r="D5" s="709">
        <v>512</v>
      </c>
      <c r="E5" s="561"/>
      <c r="F5" s="709"/>
      <c r="G5" s="582"/>
      <c r="H5" s="709"/>
      <c r="I5" s="561"/>
      <c r="J5" s="709"/>
      <c r="K5" s="561"/>
      <c r="L5" s="709"/>
      <c r="M5" s="612"/>
    </row>
    <row r="6" spans="1:13" ht="14.4" customHeight="1" x14ac:dyDescent="0.3">
      <c r="A6" s="593" t="s">
        <v>5029</v>
      </c>
      <c r="B6" s="710">
        <v>124</v>
      </c>
      <c r="C6" s="567">
        <v>1</v>
      </c>
      <c r="D6" s="710"/>
      <c r="E6" s="567"/>
      <c r="F6" s="710">
        <v>126</v>
      </c>
      <c r="G6" s="583">
        <v>1.0161290322580645</v>
      </c>
      <c r="H6" s="710"/>
      <c r="I6" s="567"/>
      <c r="J6" s="710"/>
      <c r="K6" s="567"/>
      <c r="L6" s="710"/>
      <c r="M6" s="613"/>
    </row>
    <row r="7" spans="1:13" ht="14.4" customHeight="1" x14ac:dyDescent="0.3">
      <c r="A7" s="593" t="s">
        <v>5030</v>
      </c>
      <c r="B7" s="710"/>
      <c r="C7" s="567"/>
      <c r="D7" s="710">
        <v>18590</v>
      </c>
      <c r="E7" s="567"/>
      <c r="F7" s="710">
        <v>51991</v>
      </c>
      <c r="G7" s="583"/>
      <c r="H7" s="710"/>
      <c r="I7" s="567"/>
      <c r="J7" s="710"/>
      <c r="K7" s="567"/>
      <c r="L7" s="710"/>
      <c r="M7" s="613"/>
    </row>
    <row r="8" spans="1:13" ht="14.4" customHeight="1" x14ac:dyDescent="0.3">
      <c r="A8" s="593" t="s">
        <v>5031</v>
      </c>
      <c r="B8" s="710"/>
      <c r="C8" s="567"/>
      <c r="D8" s="710">
        <v>2221</v>
      </c>
      <c r="E8" s="567"/>
      <c r="F8" s="710">
        <v>1815</v>
      </c>
      <c r="G8" s="583"/>
      <c r="H8" s="710"/>
      <c r="I8" s="567"/>
      <c r="J8" s="710"/>
      <c r="K8" s="567"/>
      <c r="L8" s="710"/>
      <c r="M8" s="613"/>
    </row>
    <row r="9" spans="1:13" ht="14.4" customHeight="1" x14ac:dyDescent="0.3">
      <c r="A9" s="593" t="s">
        <v>5032</v>
      </c>
      <c r="B9" s="710">
        <v>27312</v>
      </c>
      <c r="C9" s="567">
        <v>1</v>
      </c>
      <c r="D9" s="710">
        <v>2160</v>
      </c>
      <c r="E9" s="567">
        <v>7.9086115992970121E-2</v>
      </c>
      <c r="F9" s="710">
        <v>5867</v>
      </c>
      <c r="G9" s="583">
        <v>0.21481400117164617</v>
      </c>
      <c r="H9" s="710">
        <v>23850</v>
      </c>
      <c r="I9" s="567">
        <v>1</v>
      </c>
      <c r="J9" s="710">
        <v>4779</v>
      </c>
      <c r="K9" s="567">
        <v>0.20037735849056604</v>
      </c>
      <c r="L9" s="710">
        <v>12311</v>
      </c>
      <c r="M9" s="613">
        <v>0.51618448637316561</v>
      </c>
    </row>
    <row r="10" spans="1:13" ht="14.4" customHeight="1" x14ac:dyDescent="0.3">
      <c r="A10" s="593" t="s">
        <v>5033</v>
      </c>
      <c r="B10" s="710"/>
      <c r="C10" s="567"/>
      <c r="D10" s="710">
        <v>2472</v>
      </c>
      <c r="E10" s="567"/>
      <c r="F10" s="710"/>
      <c r="G10" s="583"/>
      <c r="H10" s="710"/>
      <c r="I10" s="567"/>
      <c r="J10" s="710"/>
      <c r="K10" s="567"/>
      <c r="L10" s="710"/>
      <c r="M10" s="613"/>
    </row>
    <row r="11" spans="1:13" ht="14.4" customHeight="1" x14ac:dyDescent="0.3">
      <c r="A11" s="593" t="s">
        <v>5034</v>
      </c>
      <c r="B11" s="710">
        <v>269703</v>
      </c>
      <c r="C11" s="567">
        <v>1</v>
      </c>
      <c r="D11" s="710">
        <v>201562</v>
      </c>
      <c r="E11" s="567">
        <v>0.74734800873553497</v>
      </c>
      <c r="F11" s="710">
        <v>179835</v>
      </c>
      <c r="G11" s="583">
        <v>0.66678902348138513</v>
      </c>
      <c r="H11" s="710"/>
      <c r="I11" s="567"/>
      <c r="J11" s="710"/>
      <c r="K11" s="567"/>
      <c r="L11" s="710"/>
      <c r="M11" s="613"/>
    </row>
    <row r="12" spans="1:13" ht="14.4" customHeight="1" x14ac:dyDescent="0.3">
      <c r="A12" s="593" t="s">
        <v>5035</v>
      </c>
      <c r="B12" s="710">
        <v>1328355</v>
      </c>
      <c r="C12" s="567">
        <v>1</v>
      </c>
      <c r="D12" s="710">
        <v>1617480</v>
      </c>
      <c r="E12" s="567">
        <v>1.2176564246756327</v>
      </c>
      <c r="F12" s="710">
        <v>1085238</v>
      </c>
      <c r="G12" s="583">
        <v>0.81697889494901588</v>
      </c>
      <c r="H12" s="710"/>
      <c r="I12" s="567"/>
      <c r="J12" s="710"/>
      <c r="K12" s="567"/>
      <c r="L12" s="710"/>
      <c r="M12" s="613"/>
    </row>
    <row r="13" spans="1:13" ht="14.4" customHeight="1" x14ac:dyDescent="0.3">
      <c r="A13" s="593" t="s">
        <v>5036</v>
      </c>
      <c r="B13" s="710">
        <v>349035</v>
      </c>
      <c r="C13" s="567">
        <v>1</v>
      </c>
      <c r="D13" s="710">
        <v>428308</v>
      </c>
      <c r="E13" s="567">
        <v>1.2271204893492056</v>
      </c>
      <c r="F13" s="710">
        <v>558490</v>
      </c>
      <c r="G13" s="583">
        <v>1.6000974114343833</v>
      </c>
      <c r="H13" s="710">
        <v>16295.099999999999</v>
      </c>
      <c r="I13" s="567">
        <v>1</v>
      </c>
      <c r="J13" s="710">
        <v>71246.509999999966</v>
      </c>
      <c r="K13" s="567">
        <v>4.3722658958828093</v>
      </c>
      <c r="L13" s="710">
        <v>532432.93999999994</v>
      </c>
      <c r="M13" s="613">
        <v>32.674419917643952</v>
      </c>
    </row>
    <row r="14" spans="1:13" ht="14.4" customHeight="1" x14ac:dyDescent="0.3">
      <c r="A14" s="593" t="s">
        <v>5037</v>
      </c>
      <c r="B14" s="710">
        <v>436506</v>
      </c>
      <c r="C14" s="567">
        <v>1</v>
      </c>
      <c r="D14" s="710">
        <v>369808</v>
      </c>
      <c r="E14" s="567">
        <v>0.84720026757936895</v>
      </c>
      <c r="F14" s="710">
        <v>539265</v>
      </c>
      <c r="G14" s="583">
        <v>1.2354125716484996</v>
      </c>
      <c r="H14" s="710"/>
      <c r="I14" s="567"/>
      <c r="J14" s="710"/>
      <c r="K14" s="567"/>
      <c r="L14" s="710"/>
      <c r="M14" s="613"/>
    </row>
    <row r="15" spans="1:13" ht="14.4" customHeight="1" x14ac:dyDescent="0.3">
      <c r="A15" s="593" t="s">
        <v>5038</v>
      </c>
      <c r="B15" s="710">
        <v>90782</v>
      </c>
      <c r="C15" s="567">
        <v>1</v>
      </c>
      <c r="D15" s="710">
        <v>152520</v>
      </c>
      <c r="E15" s="567">
        <v>1.6800687360930582</v>
      </c>
      <c r="F15" s="710">
        <v>572056</v>
      </c>
      <c r="G15" s="583">
        <v>6.3014253926989934</v>
      </c>
      <c r="H15" s="710"/>
      <c r="I15" s="567"/>
      <c r="J15" s="710"/>
      <c r="K15" s="567"/>
      <c r="L15" s="710"/>
      <c r="M15" s="613"/>
    </row>
    <row r="16" spans="1:13" ht="14.4" customHeight="1" x14ac:dyDescent="0.3">
      <c r="A16" s="593" t="s">
        <v>5039</v>
      </c>
      <c r="B16" s="710">
        <v>185970</v>
      </c>
      <c r="C16" s="567">
        <v>1</v>
      </c>
      <c r="D16" s="710">
        <v>224269</v>
      </c>
      <c r="E16" s="567">
        <v>1.2059418185728881</v>
      </c>
      <c r="F16" s="710">
        <v>215760</v>
      </c>
      <c r="G16" s="583">
        <v>1.1601871269559607</v>
      </c>
      <c r="H16" s="710"/>
      <c r="I16" s="567"/>
      <c r="J16" s="710"/>
      <c r="K16" s="567"/>
      <c r="L16" s="710"/>
      <c r="M16" s="613"/>
    </row>
    <row r="17" spans="1:13" ht="14.4" customHeight="1" x14ac:dyDescent="0.3">
      <c r="A17" s="593" t="s">
        <v>5040</v>
      </c>
      <c r="B17" s="710">
        <v>9659</v>
      </c>
      <c r="C17" s="567">
        <v>1</v>
      </c>
      <c r="D17" s="710"/>
      <c r="E17" s="567"/>
      <c r="F17" s="710">
        <v>507</v>
      </c>
      <c r="G17" s="583">
        <v>5.2489905787348586E-2</v>
      </c>
      <c r="H17" s="710"/>
      <c r="I17" s="567"/>
      <c r="J17" s="710"/>
      <c r="K17" s="567"/>
      <c r="L17" s="710"/>
      <c r="M17" s="613"/>
    </row>
    <row r="18" spans="1:13" ht="14.4" customHeight="1" thickBot="1" x14ac:dyDescent="0.35">
      <c r="A18" s="594" t="s">
        <v>5041</v>
      </c>
      <c r="B18" s="711">
        <v>276006</v>
      </c>
      <c r="C18" s="712">
        <v>1</v>
      </c>
      <c r="D18" s="711">
        <v>253379</v>
      </c>
      <c r="E18" s="712">
        <v>0.91801989811815687</v>
      </c>
      <c r="F18" s="711">
        <v>15064</v>
      </c>
      <c r="G18" s="586">
        <v>5.457852365528286E-2</v>
      </c>
      <c r="H18" s="711"/>
      <c r="I18" s="712"/>
      <c r="J18" s="711"/>
      <c r="K18" s="712"/>
      <c r="L18" s="711"/>
      <c r="M18" s="713"/>
    </row>
    <row r="19" spans="1:13" ht="14.4" customHeight="1" thickBot="1" x14ac:dyDescent="0.35">
      <c r="A19" s="588" t="s">
        <v>6</v>
      </c>
      <c r="B19" s="714">
        <v>2973452</v>
      </c>
      <c r="C19" s="715">
        <v>1</v>
      </c>
      <c r="D19" s="714">
        <v>3273281</v>
      </c>
      <c r="E19" s="715">
        <v>1.1008353254062955</v>
      </c>
      <c r="F19" s="714">
        <v>3226014</v>
      </c>
      <c r="G19" s="590">
        <v>1.084938986739991</v>
      </c>
      <c r="H19" s="714">
        <v>40145.1</v>
      </c>
      <c r="I19" s="715">
        <v>1</v>
      </c>
      <c r="J19" s="714">
        <v>76025.509999999966</v>
      </c>
      <c r="K19" s="715">
        <v>1.8937681061947778</v>
      </c>
      <c r="L19" s="714">
        <v>544743.93999999994</v>
      </c>
      <c r="M19" s="716">
        <v>13.569375590047104</v>
      </c>
    </row>
  </sheetData>
  <mergeCells count="4">
    <mergeCell ref="A3:A4"/>
    <mergeCell ref="B3:G3"/>
    <mergeCell ref="H3:M3"/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scale="80" fitToHeight="0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tabColor theme="0" tint="-0.249977111117893"/>
    <pageSetUpPr fitToPage="1"/>
  </sheetPr>
  <dimension ref="A1:Q322"/>
  <sheetViews>
    <sheetView showGridLines="0" showRowColHeaders="0" workbookViewId="0">
      <pane ySplit="5" topLeftCell="A6" activePane="bottomLeft" state="frozen"/>
      <selection sqref="A1:N1"/>
      <selection pane="bottomLeft" sqref="A1:Q1"/>
    </sheetView>
  </sheetViews>
  <sheetFormatPr defaultRowHeight="14.4" customHeight="1" x14ac:dyDescent="0.3"/>
  <cols>
    <col min="1" max="1" width="3" style="69" bestFit="1" customWidth="1"/>
    <col min="2" max="2" width="8.6640625" style="69" bestFit="1" customWidth="1"/>
    <col min="3" max="3" width="2.109375" style="69" bestFit="1" customWidth="1"/>
    <col min="4" max="4" width="8" style="69" bestFit="1" customWidth="1"/>
    <col min="5" max="5" width="52.88671875" style="69" bestFit="1" customWidth="1"/>
    <col min="6" max="7" width="11.109375" style="98" customWidth="1"/>
    <col min="8" max="9" width="9.33203125" style="98" hidden="1" customWidth="1"/>
    <col min="10" max="11" width="11.109375" style="98" customWidth="1"/>
    <col min="12" max="13" width="9.33203125" style="98" hidden="1" customWidth="1"/>
    <col min="14" max="15" width="11.109375" style="98" customWidth="1"/>
    <col min="16" max="16" width="11.109375" style="91" customWidth="1"/>
    <col min="17" max="17" width="11.109375" style="98" customWidth="1"/>
    <col min="18" max="16384" width="8.88671875" style="69"/>
  </cols>
  <sheetData>
    <row r="1" spans="1:17" ht="18.600000000000001" customHeight="1" thickBot="1" x14ac:dyDescent="0.4">
      <c r="A1" s="393" t="s">
        <v>252</v>
      </c>
      <c r="B1" s="382"/>
      <c r="C1" s="382"/>
      <c r="D1" s="382"/>
      <c r="E1" s="382"/>
      <c r="F1" s="382"/>
      <c r="G1" s="382"/>
      <c r="H1" s="382"/>
      <c r="I1" s="382"/>
      <c r="J1" s="382"/>
      <c r="K1" s="382"/>
      <c r="L1" s="382"/>
      <c r="M1" s="382"/>
      <c r="N1" s="382"/>
      <c r="O1" s="382"/>
      <c r="P1" s="382"/>
      <c r="Q1" s="382"/>
    </row>
    <row r="2" spans="1:17" ht="14.4" customHeight="1" thickBot="1" x14ac:dyDescent="0.35">
      <c r="A2" s="522" t="s">
        <v>290</v>
      </c>
      <c r="B2" s="173"/>
      <c r="C2" s="173"/>
      <c r="D2" s="173"/>
      <c r="E2" s="173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315"/>
      <c r="Q2" s="175"/>
    </row>
    <row r="3" spans="1:17" ht="14.4" customHeight="1" thickBot="1" x14ac:dyDescent="0.35">
      <c r="E3" s="212" t="s">
        <v>253</v>
      </c>
      <c r="F3" s="359">
        <f t="shared" ref="F3:O3" si="0">SUBTOTAL(9,F6:F1048576)</f>
        <v>42179.61</v>
      </c>
      <c r="G3" s="364">
        <f t="shared" si="0"/>
        <v>3013597.0999999996</v>
      </c>
      <c r="H3" s="365"/>
      <c r="I3" s="365"/>
      <c r="J3" s="359">
        <f t="shared" si="0"/>
        <v>39622.89</v>
      </c>
      <c r="K3" s="364">
        <f t="shared" si="0"/>
        <v>3349306.51</v>
      </c>
      <c r="L3" s="365"/>
      <c r="M3" s="365"/>
      <c r="N3" s="359">
        <f t="shared" si="0"/>
        <v>30348.749999999996</v>
      </c>
      <c r="O3" s="364">
        <f t="shared" si="0"/>
        <v>3770757.9399999995</v>
      </c>
      <c r="P3" s="300">
        <f>IF(G3=0,"",O3/G3)</f>
        <v>1.2512481977103045</v>
      </c>
      <c r="Q3" s="361">
        <f>IF(N3=0,"",O3/N3)</f>
        <v>124.24755352362124</v>
      </c>
    </row>
    <row r="4" spans="1:17" ht="14.4" customHeight="1" x14ac:dyDescent="0.3">
      <c r="A4" s="463" t="s">
        <v>158</v>
      </c>
      <c r="B4" s="462" t="s">
        <v>206</v>
      </c>
      <c r="C4" s="463" t="s">
        <v>207</v>
      </c>
      <c r="D4" s="464" t="s">
        <v>176</v>
      </c>
      <c r="E4" s="465" t="s">
        <v>14</v>
      </c>
      <c r="F4" s="469">
        <v>2011</v>
      </c>
      <c r="G4" s="470"/>
      <c r="H4" s="363"/>
      <c r="I4" s="363"/>
      <c r="J4" s="469">
        <v>2012</v>
      </c>
      <c r="K4" s="470"/>
      <c r="L4" s="363"/>
      <c r="M4" s="363"/>
      <c r="N4" s="469">
        <v>2013</v>
      </c>
      <c r="O4" s="470"/>
      <c r="P4" s="471" t="s">
        <v>5</v>
      </c>
      <c r="Q4" s="461" t="s">
        <v>209</v>
      </c>
    </row>
    <row r="5" spans="1:17" ht="14.4" customHeight="1" thickBot="1" x14ac:dyDescent="0.35">
      <c r="A5" s="718"/>
      <c r="B5" s="717"/>
      <c r="C5" s="718"/>
      <c r="D5" s="719"/>
      <c r="E5" s="720"/>
      <c r="F5" s="726" t="s">
        <v>177</v>
      </c>
      <c r="G5" s="727" t="s">
        <v>17</v>
      </c>
      <c r="H5" s="728"/>
      <c r="I5" s="728"/>
      <c r="J5" s="726" t="s">
        <v>177</v>
      </c>
      <c r="K5" s="727" t="s">
        <v>17</v>
      </c>
      <c r="L5" s="728"/>
      <c r="M5" s="728"/>
      <c r="N5" s="726" t="s">
        <v>177</v>
      </c>
      <c r="O5" s="727" t="s">
        <v>17</v>
      </c>
      <c r="P5" s="729"/>
      <c r="Q5" s="725"/>
    </row>
    <row r="6" spans="1:17" ht="14.4" customHeight="1" x14ac:dyDescent="0.3">
      <c r="A6" s="560" t="s">
        <v>4315</v>
      </c>
      <c r="B6" s="561" t="s">
        <v>4230</v>
      </c>
      <c r="C6" s="561" t="s">
        <v>4231</v>
      </c>
      <c r="D6" s="561" t="s">
        <v>5042</v>
      </c>
      <c r="E6" s="561" t="s">
        <v>5043</v>
      </c>
      <c r="F6" s="564"/>
      <c r="G6" s="564"/>
      <c r="H6" s="564"/>
      <c r="I6" s="564"/>
      <c r="J6" s="564">
        <v>2</v>
      </c>
      <c r="K6" s="564">
        <v>512</v>
      </c>
      <c r="L6" s="564"/>
      <c r="M6" s="564">
        <v>256</v>
      </c>
      <c r="N6" s="564"/>
      <c r="O6" s="564"/>
      <c r="P6" s="582"/>
      <c r="Q6" s="565"/>
    </row>
    <row r="7" spans="1:17" ht="14.4" customHeight="1" x14ac:dyDescent="0.3">
      <c r="A7" s="566" t="s">
        <v>4326</v>
      </c>
      <c r="B7" s="567" t="s">
        <v>5044</v>
      </c>
      <c r="C7" s="567" t="s">
        <v>4231</v>
      </c>
      <c r="D7" s="567" t="s">
        <v>5045</v>
      </c>
      <c r="E7" s="567" t="s">
        <v>5046</v>
      </c>
      <c r="F7" s="570">
        <v>2</v>
      </c>
      <c r="G7" s="570">
        <v>124</v>
      </c>
      <c r="H7" s="570">
        <v>1</v>
      </c>
      <c r="I7" s="570">
        <v>62</v>
      </c>
      <c r="J7" s="570"/>
      <c r="K7" s="570"/>
      <c r="L7" s="570"/>
      <c r="M7" s="570"/>
      <c r="N7" s="570">
        <v>2</v>
      </c>
      <c r="O7" s="570">
        <v>126</v>
      </c>
      <c r="P7" s="583">
        <v>1.0161290322580645</v>
      </c>
      <c r="Q7" s="571">
        <v>63</v>
      </c>
    </row>
    <row r="8" spans="1:17" ht="14.4" customHeight="1" x14ac:dyDescent="0.3">
      <c r="A8" s="566" t="s">
        <v>5047</v>
      </c>
      <c r="B8" s="567" t="s">
        <v>5048</v>
      </c>
      <c r="C8" s="567" t="s">
        <v>4231</v>
      </c>
      <c r="D8" s="567" t="s">
        <v>5049</v>
      </c>
      <c r="E8" s="567" t="s">
        <v>5050</v>
      </c>
      <c r="F8" s="570"/>
      <c r="G8" s="570"/>
      <c r="H8" s="570"/>
      <c r="I8" s="570"/>
      <c r="J8" s="570">
        <v>2</v>
      </c>
      <c r="K8" s="570">
        <v>18590</v>
      </c>
      <c r="L8" s="570"/>
      <c r="M8" s="570">
        <v>9295</v>
      </c>
      <c r="N8" s="570">
        <v>4</v>
      </c>
      <c r="O8" s="570">
        <v>37348</v>
      </c>
      <c r="P8" s="583"/>
      <c r="Q8" s="571">
        <v>9337</v>
      </c>
    </row>
    <row r="9" spans="1:17" ht="14.4" customHeight="1" x14ac:dyDescent="0.3">
      <c r="A9" s="566" t="s">
        <v>5047</v>
      </c>
      <c r="B9" s="567" t="s">
        <v>5048</v>
      </c>
      <c r="C9" s="567" t="s">
        <v>4231</v>
      </c>
      <c r="D9" s="567" t="s">
        <v>5051</v>
      </c>
      <c r="E9" s="567" t="s">
        <v>5052</v>
      </c>
      <c r="F9" s="570"/>
      <c r="G9" s="570"/>
      <c r="H9" s="570"/>
      <c r="I9" s="570"/>
      <c r="J9" s="570"/>
      <c r="K9" s="570"/>
      <c r="L9" s="570"/>
      <c r="M9" s="570"/>
      <c r="N9" s="570">
        <v>1</v>
      </c>
      <c r="O9" s="570">
        <v>1245</v>
      </c>
      <c r="P9" s="583"/>
      <c r="Q9" s="571">
        <v>1245</v>
      </c>
    </row>
    <row r="10" spans="1:17" ht="14.4" customHeight="1" x14ac:dyDescent="0.3">
      <c r="A10" s="566" t="s">
        <v>5047</v>
      </c>
      <c r="B10" s="567" t="s">
        <v>5048</v>
      </c>
      <c r="C10" s="567" t="s">
        <v>4231</v>
      </c>
      <c r="D10" s="567" t="s">
        <v>5053</v>
      </c>
      <c r="E10" s="567" t="s">
        <v>5054</v>
      </c>
      <c r="F10" s="570"/>
      <c r="G10" s="570"/>
      <c r="H10" s="570"/>
      <c r="I10" s="570"/>
      <c r="J10" s="570"/>
      <c r="K10" s="570"/>
      <c r="L10" s="570"/>
      <c r="M10" s="570"/>
      <c r="N10" s="570">
        <v>6</v>
      </c>
      <c r="O10" s="570">
        <v>13398</v>
      </c>
      <c r="P10" s="583"/>
      <c r="Q10" s="571">
        <v>2233</v>
      </c>
    </row>
    <row r="11" spans="1:17" ht="14.4" customHeight="1" x14ac:dyDescent="0.3">
      <c r="A11" s="566" t="s">
        <v>4328</v>
      </c>
      <c r="B11" s="567" t="s">
        <v>5055</v>
      </c>
      <c r="C11" s="567" t="s">
        <v>4231</v>
      </c>
      <c r="D11" s="567" t="s">
        <v>5056</v>
      </c>
      <c r="E11" s="567" t="s">
        <v>5057</v>
      </c>
      <c r="F11" s="570"/>
      <c r="G11" s="570"/>
      <c r="H11" s="570"/>
      <c r="I11" s="570"/>
      <c r="J11" s="570">
        <v>2</v>
      </c>
      <c r="K11" s="570">
        <v>326</v>
      </c>
      <c r="L11" s="570"/>
      <c r="M11" s="570">
        <v>163</v>
      </c>
      <c r="N11" s="570"/>
      <c r="O11" s="570"/>
      <c r="P11" s="583"/>
      <c r="Q11" s="571"/>
    </row>
    <row r="12" spans="1:17" ht="14.4" customHeight="1" x14ac:dyDescent="0.3">
      <c r="A12" s="566" t="s">
        <v>4328</v>
      </c>
      <c r="B12" s="567" t="s">
        <v>5055</v>
      </c>
      <c r="C12" s="567" t="s">
        <v>4231</v>
      </c>
      <c r="D12" s="567" t="s">
        <v>5058</v>
      </c>
      <c r="E12" s="567" t="s">
        <v>5059</v>
      </c>
      <c r="F12" s="570"/>
      <c r="G12" s="570"/>
      <c r="H12" s="570"/>
      <c r="I12" s="570"/>
      <c r="J12" s="570">
        <v>1</v>
      </c>
      <c r="K12" s="570">
        <v>166</v>
      </c>
      <c r="L12" s="570"/>
      <c r="M12" s="570">
        <v>166</v>
      </c>
      <c r="N12" s="570"/>
      <c r="O12" s="570"/>
      <c r="P12" s="583"/>
      <c r="Q12" s="571"/>
    </row>
    <row r="13" spans="1:17" ht="14.4" customHeight="1" x14ac:dyDescent="0.3">
      <c r="A13" s="566" t="s">
        <v>4328</v>
      </c>
      <c r="B13" s="567" t="s">
        <v>5055</v>
      </c>
      <c r="C13" s="567" t="s">
        <v>4231</v>
      </c>
      <c r="D13" s="567" t="s">
        <v>5060</v>
      </c>
      <c r="E13" s="567" t="s">
        <v>5061</v>
      </c>
      <c r="F13" s="570"/>
      <c r="G13" s="570"/>
      <c r="H13" s="570"/>
      <c r="I13" s="570"/>
      <c r="J13" s="570"/>
      <c r="K13" s="570"/>
      <c r="L13" s="570"/>
      <c r="M13" s="570"/>
      <c r="N13" s="570">
        <v>1</v>
      </c>
      <c r="O13" s="570">
        <v>237</v>
      </c>
      <c r="P13" s="583"/>
      <c r="Q13" s="571">
        <v>237</v>
      </c>
    </row>
    <row r="14" spans="1:17" ht="14.4" customHeight="1" x14ac:dyDescent="0.3">
      <c r="A14" s="566" t="s">
        <v>4328</v>
      </c>
      <c r="B14" s="567" t="s">
        <v>5055</v>
      </c>
      <c r="C14" s="567" t="s">
        <v>4231</v>
      </c>
      <c r="D14" s="567" t="s">
        <v>5062</v>
      </c>
      <c r="E14" s="567" t="s">
        <v>5063</v>
      </c>
      <c r="F14" s="570"/>
      <c r="G14" s="570"/>
      <c r="H14" s="570"/>
      <c r="I14" s="570"/>
      <c r="J14" s="570"/>
      <c r="K14" s="570"/>
      <c r="L14" s="570"/>
      <c r="M14" s="570"/>
      <c r="N14" s="570">
        <v>1</v>
      </c>
      <c r="O14" s="570">
        <v>664</v>
      </c>
      <c r="P14" s="583"/>
      <c r="Q14" s="571">
        <v>664</v>
      </c>
    </row>
    <row r="15" spans="1:17" ht="14.4" customHeight="1" x14ac:dyDescent="0.3">
      <c r="A15" s="566" t="s">
        <v>4328</v>
      </c>
      <c r="B15" s="567" t="s">
        <v>5055</v>
      </c>
      <c r="C15" s="567" t="s">
        <v>4231</v>
      </c>
      <c r="D15" s="567" t="s">
        <v>5064</v>
      </c>
      <c r="E15" s="567" t="s">
        <v>5065</v>
      </c>
      <c r="F15" s="570"/>
      <c r="G15" s="570"/>
      <c r="H15" s="570"/>
      <c r="I15" s="570"/>
      <c r="J15" s="570">
        <v>8</v>
      </c>
      <c r="K15" s="570">
        <v>624</v>
      </c>
      <c r="L15" s="570"/>
      <c r="M15" s="570">
        <v>78</v>
      </c>
      <c r="N15" s="570"/>
      <c r="O15" s="570"/>
      <c r="P15" s="583"/>
      <c r="Q15" s="571"/>
    </row>
    <row r="16" spans="1:17" ht="14.4" customHeight="1" x14ac:dyDescent="0.3">
      <c r="A16" s="566" t="s">
        <v>4328</v>
      </c>
      <c r="B16" s="567" t="s">
        <v>5055</v>
      </c>
      <c r="C16" s="567" t="s">
        <v>4231</v>
      </c>
      <c r="D16" s="567" t="s">
        <v>5066</v>
      </c>
      <c r="E16" s="567" t="s">
        <v>5067</v>
      </c>
      <c r="F16" s="570"/>
      <c r="G16" s="570"/>
      <c r="H16" s="570"/>
      <c r="I16" s="570"/>
      <c r="J16" s="570">
        <v>2</v>
      </c>
      <c r="K16" s="570">
        <v>908</v>
      </c>
      <c r="L16" s="570"/>
      <c r="M16" s="570">
        <v>454</v>
      </c>
      <c r="N16" s="570">
        <v>2</v>
      </c>
      <c r="O16" s="570">
        <v>914</v>
      </c>
      <c r="P16" s="583"/>
      <c r="Q16" s="571">
        <v>457</v>
      </c>
    </row>
    <row r="17" spans="1:17" ht="14.4" customHeight="1" x14ac:dyDescent="0.3">
      <c r="A17" s="566" t="s">
        <v>4328</v>
      </c>
      <c r="B17" s="567" t="s">
        <v>5055</v>
      </c>
      <c r="C17" s="567" t="s">
        <v>4231</v>
      </c>
      <c r="D17" s="567" t="s">
        <v>5068</v>
      </c>
      <c r="E17" s="567" t="s">
        <v>5069</v>
      </c>
      <c r="F17" s="570"/>
      <c r="G17" s="570"/>
      <c r="H17" s="570"/>
      <c r="I17" s="570"/>
      <c r="J17" s="570">
        <v>1</v>
      </c>
      <c r="K17" s="570">
        <v>197</v>
      </c>
      <c r="L17" s="570"/>
      <c r="M17" s="570">
        <v>197</v>
      </c>
      <c r="N17" s="570"/>
      <c r="O17" s="570"/>
      <c r="P17" s="583"/>
      <c r="Q17" s="571"/>
    </row>
    <row r="18" spans="1:17" ht="14.4" customHeight="1" x14ac:dyDescent="0.3">
      <c r="A18" s="566" t="s">
        <v>5070</v>
      </c>
      <c r="B18" s="567" t="s">
        <v>5071</v>
      </c>
      <c r="C18" s="567" t="s">
        <v>4450</v>
      </c>
      <c r="D18" s="567" t="s">
        <v>5072</v>
      </c>
      <c r="E18" s="567" t="s">
        <v>5073</v>
      </c>
      <c r="F18" s="570">
        <v>4500</v>
      </c>
      <c r="G18" s="570">
        <v>23850</v>
      </c>
      <c r="H18" s="570">
        <v>1</v>
      </c>
      <c r="I18" s="570">
        <v>5.3</v>
      </c>
      <c r="J18" s="570">
        <v>900</v>
      </c>
      <c r="K18" s="570">
        <v>4779</v>
      </c>
      <c r="L18" s="570">
        <v>0.20037735849056604</v>
      </c>
      <c r="M18" s="570">
        <v>5.31</v>
      </c>
      <c r="N18" s="570">
        <v>1500</v>
      </c>
      <c r="O18" s="570">
        <v>8316</v>
      </c>
      <c r="P18" s="583">
        <v>0.34867924528301886</v>
      </c>
      <c r="Q18" s="571">
        <v>5.5439999999999996</v>
      </c>
    </row>
    <row r="19" spans="1:17" ht="14.4" customHeight="1" x14ac:dyDescent="0.3">
      <c r="A19" s="566" t="s">
        <v>5070</v>
      </c>
      <c r="B19" s="567" t="s">
        <v>5071</v>
      </c>
      <c r="C19" s="567" t="s">
        <v>4450</v>
      </c>
      <c r="D19" s="567" t="s">
        <v>5074</v>
      </c>
      <c r="E19" s="567" t="s">
        <v>5075</v>
      </c>
      <c r="F19" s="570"/>
      <c r="G19" s="570"/>
      <c r="H19" s="570"/>
      <c r="I19" s="570"/>
      <c r="J19" s="570"/>
      <c r="K19" s="570"/>
      <c r="L19" s="570"/>
      <c r="M19" s="570"/>
      <c r="N19" s="570">
        <v>500</v>
      </c>
      <c r="O19" s="570">
        <v>3995</v>
      </c>
      <c r="P19" s="583"/>
      <c r="Q19" s="571">
        <v>7.99</v>
      </c>
    </row>
    <row r="20" spans="1:17" ht="14.4" customHeight="1" x14ac:dyDescent="0.3">
      <c r="A20" s="566" t="s">
        <v>5070</v>
      </c>
      <c r="B20" s="567" t="s">
        <v>5071</v>
      </c>
      <c r="C20" s="567" t="s">
        <v>4231</v>
      </c>
      <c r="D20" s="567" t="s">
        <v>5076</v>
      </c>
      <c r="E20" s="567" t="s">
        <v>5077</v>
      </c>
      <c r="F20" s="570"/>
      <c r="G20" s="570"/>
      <c r="H20" s="570"/>
      <c r="I20" s="570"/>
      <c r="J20" s="570"/>
      <c r="K20" s="570"/>
      <c r="L20" s="570"/>
      <c r="M20" s="570"/>
      <c r="N20" s="570">
        <v>1</v>
      </c>
      <c r="O20" s="570">
        <v>163</v>
      </c>
      <c r="P20" s="583"/>
      <c r="Q20" s="571">
        <v>163</v>
      </c>
    </row>
    <row r="21" spans="1:17" ht="14.4" customHeight="1" x14ac:dyDescent="0.3">
      <c r="A21" s="566" t="s">
        <v>5070</v>
      </c>
      <c r="B21" s="567" t="s">
        <v>5071</v>
      </c>
      <c r="C21" s="567" t="s">
        <v>4231</v>
      </c>
      <c r="D21" s="567" t="s">
        <v>5078</v>
      </c>
      <c r="E21" s="567" t="s">
        <v>5079</v>
      </c>
      <c r="F21" s="570"/>
      <c r="G21" s="570"/>
      <c r="H21" s="570"/>
      <c r="I21" s="570"/>
      <c r="J21" s="570"/>
      <c r="K21" s="570"/>
      <c r="L21" s="570"/>
      <c r="M21" s="570"/>
      <c r="N21" s="570">
        <v>1</v>
      </c>
      <c r="O21" s="570">
        <v>1376</v>
      </c>
      <c r="P21" s="583"/>
      <c r="Q21" s="571">
        <v>1376</v>
      </c>
    </row>
    <row r="22" spans="1:17" ht="14.4" customHeight="1" x14ac:dyDescent="0.3">
      <c r="A22" s="566" t="s">
        <v>5070</v>
      </c>
      <c r="B22" s="567" t="s">
        <v>5071</v>
      </c>
      <c r="C22" s="567" t="s">
        <v>4231</v>
      </c>
      <c r="D22" s="567" t="s">
        <v>5080</v>
      </c>
      <c r="E22" s="567" t="s">
        <v>5081</v>
      </c>
      <c r="F22" s="570">
        <v>5</v>
      </c>
      <c r="G22" s="570">
        <v>8745</v>
      </c>
      <c r="H22" s="570">
        <v>1</v>
      </c>
      <c r="I22" s="570">
        <v>1749</v>
      </c>
      <c r="J22" s="570">
        <v>1</v>
      </c>
      <c r="K22" s="570">
        <v>1751</v>
      </c>
      <c r="L22" s="570">
        <v>0.20022870211549457</v>
      </c>
      <c r="M22" s="570">
        <v>1751</v>
      </c>
      <c r="N22" s="570">
        <v>2</v>
      </c>
      <c r="O22" s="570">
        <v>3508</v>
      </c>
      <c r="P22" s="583">
        <v>0.40114351057747283</v>
      </c>
      <c r="Q22" s="571">
        <v>1754</v>
      </c>
    </row>
    <row r="23" spans="1:17" ht="14.4" customHeight="1" x14ac:dyDescent="0.3">
      <c r="A23" s="566" t="s">
        <v>5070</v>
      </c>
      <c r="B23" s="567" t="s">
        <v>5071</v>
      </c>
      <c r="C23" s="567" t="s">
        <v>4231</v>
      </c>
      <c r="D23" s="567" t="s">
        <v>5082</v>
      </c>
      <c r="E23" s="567" t="s">
        <v>5083</v>
      </c>
      <c r="F23" s="570">
        <v>5</v>
      </c>
      <c r="G23" s="570">
        <v>2045</v>
      </c>
      <c r="H23" s="570">
        <v>1</v>
      </c>
      <c r="I23" s="570">
        <v>409</v>
      </c>
      <c r="J23" s="570">
        <v>1</v>
      </c>
      <c r="K23" s="570">
        <v>409</v>
      </c>
      <c r="L23" s="570">
        <v>0.2</v>
      </c>
      <c r="M23" s="570">
        <v>409</v>
      </c>
      <c r="N23" s="570">
        <v>2</v>
      </c>
      <c r="O23" s="570">
        <v>820</v>
      </c>
      <c r="P23" s="583">
        <v>0.40097799511002447</v>
      </c>
      <c r="Q23" s="571">
        <v>410</v>
      </c>
    </row>
    <row r="24" spans="1:17" ht="14.4" customHeight="1" x14ac:dyDescent="0.3">
      <c r="A24" s="566" t="s">
        <v>5070</v>
      </c>
      <c r="B24" s="567" t="s">
        <v>5071</v>
      </c>
      <c r="C24" s="567" t="s">
        <v>4231</v>
      </c>
      <c r="D24" s="567" t="s">
        <v>5084</v>
      </c>
      <c r="E24" s="567" t="s">
        <v>5085</v>
      </c>
      <c r="F24" s="570">
        <v>1</v>
      </c>
      <c r="G24" s="570">
        <v>16522</v>
      </c>
      <c r="H24" s="570">
        <v>1</v>
      </c>
      <c r="I24" s="570">
        <v>16522</v>
      </c>
      <c r="J24" s="570"/>
      <c r="K24" s="570"/>
      <c r="L24" s="570"/>
      <c r="M24" s="570"/>
      <c r="N24" s="570"/>
      <c r="O24" s="570"/>
      <c r="P24" s="583"/>
      <c r="Q24" s="571"/>
    </row>
    <row r="25" spans="1:17" ht="14.4" customHeight="1" x14ac:dyDescent="0.3">
      <c r="A25" s="566" t="s">
        <v>5086</v>
      </c>
      <c r="B25" s="567" t="s">
        <v>5048</v>
      </c>
      <c r="C25" s="567" t="s">
        <v>4231</v>
      </c>
      <c r="D25" s="567" t="s">
        <v>5051</v>
      </c>
      <c r="E25" s="567" t="s">
        <v>5052</v>
      </c>
      <c r="F25" s="570"/>
      <c r="G25" s="570"/>
      <c r="H25" s="570"/>
      <c r="I25" s="570"/>
      <c r="J25" s="570">
        <v>2</v>
      </c>
      <c r="K25" s="570">
        <v>2472</v>
      </c>
      <c r="L25" s="570"/>
      <c r="M25" s="570">
        <v>1236</v>
      </c>
      <c r="N25" s="570"/>
      <c r="O25" s="570"/>
      <c r="P25" s="583"/>
      <c r="Q25" s="571"/>
    </row>
    <row r="26" spans="1:17" ht="14.4" customHeight="1" x14ac:dyDescent="0.3">
      <c r="A26" s="566" t="s">
        <v>4334</v>
      </c>
      <c r="B26" s="567" t="s">
        <v>5048</v>
      </c>
      <c r="C26" s="567" t="s">
        <v>4231</v>
      </c>
      <c r="D26" s="567" t="s">
        <v>5049</v>
      </c>
      <c r="E26" s="567" t="s">
        <v>5050</v>
      </c>
      <c r="F26" s="570"/>
      <c r="G26" s="570"/>
      <c r="H26" s="570"/>
      <c r="I26" s="570"/>
      <c r="J26" s="570"/>
      <c r="K26" s="570"/>
      <c r="L26" s="570"/>
      <c r="M26" s="570"/>
      <c r="N26" s="570">
        <v>1</v>
      </c>
      <c r="O26" s="570">
        <v>9337</v>
      </c>
      <c r="P26" s="583"/>
      <c r="Q26" s="571">
        <v>9337</v>
      </c>
    </row>
    <row r="27" spans="1:17" ht="14.4" customHeight="1" x14ac:dyDescent="0.3">
      <c r="A27" s="566" t="s">
        <v>4334</v>
      </c>
      <c r="B27" s="567" t="s">
        <v>5048</v>
      </c>
      <c r="C27" s="567" t="s">
        <v>4231</v>
      </c>
      <c r="D27" s="567" t="s">
        <v>5051</v>
      </c>
      <c r="E27" s="567" t="s">
        <v>5052</v>
      </c>
      <c r="F27" s="570">
        <v>1</v>
      </c>
      <c r="G27" s="570">
        <v>1228</v>
      </c>
      <c r="H27" s="570">
        <v>1</v>
      </c>
      <c r="I27" s="570">
        <v>1228</v>
      </c>
      <c r="J27" s="570"/>
      <c r="K27" s="570"/>
      <c r="L27" s="570"/>
      <c r="M27" s="570"/>
      <c r="N27" s="570"/>
      <c r="O27" s="570"/>
      <c r="P27" s="583"/>
      <c r="Q27" s="571"/>
    </row>
    <row r="28" spans="1:17" ht="14.4" customHeight="1" x14ac:dyDescent="0.3">
      <c r="A28" s="566" t="s">
        <v>4334</v>
      </c>
      <c r="B28" s="567" t="s">
        <v>5048</v>
      </c>
      <c r="C28" s="567" t="s">
        <v>4231</v>
      </c>
      <c r="D28" s="567" t="s">
        <v>5087</v>
      </c>
      <c r="E28" s="567" t="s">
        <v>5088</v>
      </c>
      <c r="F28" s="570">
        <v>3</v>
      </c>
      <c r="G28" s="570">
        <v>69</v>
      </c>
      <c r="H28" s="570">
        <v>1</v>
      </c>
      <c r="I28" s="570">
        <v>23</v>
      </c>
      <c r="J28" s="570"/>
      <c r="K28" s="570"/>
      <c r="L28" s="570"/>
      <c r="M28" s="570"/>
      <c r="N28" s="570"/>
      <c r="O28" s="570"/>
      <c r="P28" s="583"/>
      <c r="Q28" s="571"/>
    </row>
    <row r="29" spans="1:17" ht="14.4" customHeight="1" x14ac:dyDescent="0.3">
      <c r="A29" s="566" t="s">
        <v>4334</v>
      </c>
      <c r="B29" s="567" t="s">
        <v>5048</v>
      </c>
      <c r="C29" s="567" t="s">
        <v>4231</v>
      </c>
      <c r="D29" s="567" t="s">
        <v>5089</v>
      </c>
      <c r="E29" s="567" t="s">
        <v>5090</v>
      </c>
      <c r="F29" s="570">
        <v>3</v>
      </c>
      <c r="G29" s="570">
        <v>1257</v>
      </c>
      <c r="H29" s="570">
        <v>1</v>
      </c>
      <c r="I29" s="570">
        <v>419</v>
      </c>
      <c r="J29" s="570"/>
      <c r="K29" s="570"/>
      <c r="L29" s="570"/>
      <c r="M29" s="570"/>
      <c r="N29" s="570"/>
      <c r="O29" s="570"/>
      <c r="P29" s="583"/>
      <c r="Q29" s="571"/>
    </row>
    <row r="30" spans="1:17" ht="14.4" customHeight="1" x14ac:dyDescent="0.3">
      <c r="A30" s="566" t="s">
        <v>4334</v>
      </c>
      <c r="B30" s="567" t="s">
        <v>5048</v>
      </c>
      <c r="C30" s="567" t="s">
        <v>4231</v>
      </c>
      <c r="D30" s="567" t="s">
        <v>5091</v>
      </c>
      <c r="E30" s="567" t="s">
        <v>5092</v>
      </c>
      <c r="F30" s="570">
        <v>3</v>
      </c>
      <c r="G30" s="570">
        <v>2994</v>
      </c>
      <c r="H30" s="570">
        <v>1</v>
      </c>
      <c r="I30" s="570">
        <v>998</v>
      </c>
      <c r="J30" s="570"/>
      <c r="K30" s="570"/>
      <c r="L30" s="570"/>
      <c r="M30" s="570"/>
      <c r="N30" s="570"/>
      <c r="O30" s="570"/>
      <c r="P30" s="583"/>
      <c r="Q30" s="571"/>
    </row>
    <row r="31" spans="1:17" ht="14.4" customHeight="1" x14ac:dyDescent="0.3">
      <c r="A31" s="566" t="s">
        <v>4334</v>
      </c>
      <c r="B31" s="567" t="s">
        <v>5093</v>
      </c>
      <c r="C31" s="567" t="s">
        <v>4231</v>
      </c>
      <c r="D31" s="567" t="s">
        <v>5094</v>
      </c>
      <c r="E31" s="567" t="s">
        <v>5095</v>
      </c>
      <c r="F31" s="570">
        <v>1</v>
      </c>
      <c r="G31" s="570">
        <v>165</v>
      </c>
      <c r="H31" s="570">
        <v>1</v>
      </c>
      <c r="I31" s="570">
        <v>165</v>
      </c>
      <c r="J31" s="570"/>
      <c r="K31" s="570"/>
      <c r="L31" s="570"/>
      <c r="M31" s="570"/>
      <c r="N31" s="570"/>
      <c r="O31" s="570"/>
      <c r="P31" s="583"/>
      <c r="Q31" s="571"/>
    </row>
    <row r="32" spans="1:17" ht="14.4" customHeight="1" x14ac:dyDescent="0.3">
      <c r="A32" s="566" t="s">
        <v>4334</v>
      </c>
      <c r="B32" s="567" t="s">
        <v>5093</v>
      </c>
      <c r="C32" s="567" t="s">
        <v>4231</v>
      </c>
      <c r="D32" s="567" t="s">
        <v>5096</v>
      </c>
      <c r="E32" s="567" t="s">
        <v>5097</v>
      </c>
      <c r="F32" s="570">
        <v>1</v>
      </c>
      <c r="G32" s="570">
        <v>264</v>
      </c>
      <c r="H32" s="570">
        <v>1</v>
      </c>
      <c r="I32" s="570">
        <v>264</v>
      </c>
      <c r="J32" s="570"/>
      <c r="K32" s="570"/>
      <c r="L32" s="570"/>
      <c r="M32" s="570"/>
      <c r="N32" s="570"/>
      <c r="O32" s="570"/>
      <c r="P32" s="583"/>
      <c r="Q32" s="571"/>
    </row>
    <row r="33" spans="1:17" ht="14.4" customHeight="1" x14ac:dyDescent="0.3">
      <c r="A33" s="566" t="s">
        <v>4334</v>
      </c>
      <c r="B33" s="567" t="s">
        <v>5093</v>
      </c>
      <c r="C33" s="567" t="s">
        <v>4231</v>
      </c>
      <c r="D33" s="567" t="s">
        <v>5098</v>
      </c>
      <c r="E33" s="567" t="s">
        <v>5099</v>
      </c>
      <c r="F33" s="570">
        <v>7</v>
      </c>
      <c r="G33" s="570">
        <v>2450</v>
      </c>
      <c r="H33" s="570">
        <v>1</v>
      </c>
      <c r="I33" s="570">
        <v>350</v>
      </c>
      <c r="J33" s="570">
        <v>3</v>
      </c>
      <c r="K33" s="570">
        <v>1050</v>
      </c>
      <c r="L33" s="570">
        <v>0.42857142857142855</v>
      </c>
      <c r="M33" s="570">
        <v>350</v>
      </c>
      <c r="N33" s="570">
        <v>9</v>
      </c>
      <c r="O33" s="570">
        <v>3150</v>
      </c>
      <c r="P33" s="583">
        <v>1.2857142857142858</v>
      </c>
      <c r="Q33" s="571">
        <v>350</v>
      </c>
    </row>
    <row r="34" spans="1:17" ht="14.4" customHeight="1" x14ac:dyDescent="0.3">
      <c r="A34" s="566" t="s">
        <v>4334</v>
      </c>
      <c r="B34" s="567" t="s">
        <v>5093</v>
      </c>
      <c r="C34" s="567" t="s">
        <v>4231</v>
      </c>
      <c r="D34" s="567" t="s">
        <v>5100</v>
      </c>
      <c r="E34" s="567" t="s">
        <v>5101</v>
      </c>
      <c r="F34" s="570">
        <v>19</v>
      </c>
      <c r="G34" s="570">
        <v>1216</v>
      </c>
      <c r="H34" s="570">
        <v>1</v>
      </c>
      <c r="I34" s="570">
        <v>64</v>
      </c>
      <c r="J34" s="570">
        <v>18</v>
      </c>
      <c r="K34" s="570">
        <v>1152</v>
      </c>
      <c r="L34" s="570">
        <v>0.94736842105263153</v>
      </c>
      <c r="M34" s="570">
        <v>64</v>
      </c>
      <c r="N34" s="570">
        <v>23</v>
      </c>
      <c r="O34" s="570">
        <v>1495</v>
      </c>
      <c r="P34" s="583">
        <v>1.2294407894736843</v>
      </c>
      <c r="Q34" s="571">
        <v>65</v>
      </c>
    </row>
    <row r="35" spans="1:17" ht="14.4" customHeight="1" x14ac:dyDescent="0.3">
      <c r="A35" s="566" t="s">
        <v>4334</v>
      </c>
      <c r="B35" s="567" t="s">
        <v>5093</v>
      </c>
      <c r="C35" s="567" t="s">
        <v>4231</v>
      </c>
      <c r="D35" s="567" t="s">
        <v>5102</v>
      </c>
      <c r="E35" s="567" t="s">
        <v>5103</v>
      </c>
      <c r="F35" s="570">
        <v>1</v>
      </c>
      <c r="G35" s="570">
        <v>544</v>
      </c>
      <c r="H35" s="570">
        <v>1</v>
      </c>
      <c r="I35" s="570">
        <v>544</v>
      </c>
      <c r="J35" s="570"/>
      <c r="K35" s="570"/>
      <c r="L35" s="570"/>
      <c r="M35" s="570"/>
      <c r="N35" s="570"/>
      <c r="O35" s="570"/>
      <c r="P35" s="583"/>
      <c r="Q35" s="571"/>
    </row>
    <row r="36" spans="1:17" ht="14.4" customHeight="1" x14ac:dyDescent="0.3">
      <c r="A36" s="566" t="s">
        <v>4334</v>
      </c>
      <c r="B36" s="567" t="s">
        <v>5093</v>
      </c>
      <c r="C36" s="567" t="s">
        <v>4231</v>
      </c>
      <c r="D36" s="567" t="s">
        <v>5104</v>
      </c>
      <c r="E36" s="567" t="s">
        <v>5105</v>
      </c>
      <c r="F36" s="570">
        <v>1</v>
      </c>
      <c r="G36" s="570">
        <v>589</v>
      </c>
      <c r="H36" s="570">
        <v>1</v>
      </c>
      <c r="I36" s="570">
        <v>589</v>
      </c>
      <c r="J36" s="570"/>
      <c r="K36" s="570"/>
      <c r="L36" s="570"/>
      <c r="M36" s="570"/>
      <c r="N36" s="570"/>
      <c r="O36" s="570"/>
      <c r="P36" s="583"/>
      <c r="Q36" s="571"/>
    </row>
    <row r="37" spans="1:17" ht="14.4" customHeight="1" x14ac:dyDescent="0.3">
      <c r="A37" s="566" t="s">
        <v>4334</v>
      </c>
      <c r="B37" s="567" t="s">
        <v>5093</v>
      </c>
      <c r="C37" s="567" t="s">
        <v>4231</v>
      </c>
      <c r="D37" s="567" t="s">
        <v>5106</v>
      </c>
      <c r="E37" s="567" t="s">
        <v>5107</v>
      </c>
      <c r="F37" s="570">
        <v>1</v>
      </c>
      <c r="G37" s="570">
        <v>589</v>
      </c>
      <c r="H37" s="570">
        <v>1</v>
      </c>
      <c r="I37" s="570">
        <v>589</v>
      </c>
      <c r="J37" s="570"/>
      <c r="K37" s="570"/>
      <c r="L37" s="570"/>
      <c r="M37" s="570"/>
      <c r="N37" s="570"/>
      <c r="O37" s="570"/>
      <c r="P37" s="583"/>
      <c r="Q37" s="571"/>
    </row>
    <row r="38" spans="1:17" ht="14.4" customHeight="1" x14ac:dyDescent="0.3">
      <c r="A38" s="566" t="s">
        <v>4334</v>
      </c>
      <c r="B38" s="567" t="s">
        <v>5093</v>
      </c>
      <c r="C38" s="567" t="s">
        <v>4231</v>
      </c>
      <c r="D38" s="567" t="s">
        <v>5108</v>
      </c>
      <c r="E38" s="567" t="s">
        <v>5109</v>
      </c>
      <c r="F38" s="570">
        <v>1</v>
      </c>
      <c r="G38" s="570">
        <v>614</v>
      </c>
      <c r="H38" s="570">
        <v>1</v>
      </c>
      <c r="I38" s="570">
        <v>614</v>
      </c>
      <c r="J38" s="570"/>
      <c r="K38" s="570"/>
      <c r="L38" s="570"/>
      <c r="M38" s="570"/>
      <c r="N38" s="570"/>
      <c r="O38" s="570"/>
      <c r="P38" s="583"/>
      <c r="Q38" s="571"/>
    </row>
    <row r="39" spans="1:17" ht="14.4" customHeight="1" x14ac:dyDescent="0.3">
      <c r="A39" s="566" t="s">
        <v>4334</v>
      </c>
      <c r="B39" s="567" t="s">
        <v>5093</v>
      </c>
      <c r="C39" s="567" t="s">
        <v>4231</v>
      </c>
      <c r="D39" s="567" t="s">
        <v>5110</v>
      </c>
      <c r="E39" s="567" t="s">
        <v>5111</v>
      </c>
      <c r="F39" s="570">
        <v>1</v>
      </c>
      <c r="G39" s="570">
        <v>734</v>
      </c>
      <c r="H39" s="570">
        <v>1</v>
      </c>
      <c r="I39" s="570">
        <v>734</v>
      </c>
      <c r="J39" s="570"/>
      <c r="K39" s="570"/>
      <c r="L39" s="570"/>
      <c r="M39" s="570"/>
      <c r="N39" s="570"/>
      <c r="O39" s="570"/>
      <c r="P39" s="583"/>
      <c r="Q39" s="571"/>
    </row>
    <row r="40" spans="1:17" ht="14.4" customHeight="1" x14ac:dyDescent="0.3">
      <c r="A40" s="566" t="s">
        <v>4334</v>
      </c>
      <c r="B40" s="567" t="s">
        <v>5093</v>
      </c>
      <c r="C40" s="567" t="s">
        <v>4231</v>
      </c>
      <c r="D40" s="567" t="s">
        <v>5112</v>
      </c>
      <c r="E40" s="567" t="s">
        <v>5113</v>
      </c>
      <c r="F40" s="570">
        <v>1</v>
      </c>
      <c r="G40" s="570">
        <v>343</v>
      </c>
      <c r="H40" s="570">
        <v>1</v>
      </c>
      <c r="I40" s="570">
        <v>343</v>
      </c>
      <c r="J40" s="570"/>
      <c r="K40" s="570"/>
      <c r="L40" s="570"/>
      <c r="M40" s="570"/>
      <c r="N40" s="570"/>
      <c r="O40" s="570"/>
      <c r="P40" s="583"/>
      <c r="Q40" s="571"/>
    </row>
    <row r="41" spans="1:17" ht="14.4" customHeight="1" x14ac:dyDescent="0.3">
      <c r="A41" s="566" t="s">
        <v>4334</v>
      </c>
      <c r="B41" s="567" t="s">
        <v>5093</v>
      </c>
      <c r="C41" s="567" t="s">
        <v>4231</v>
      </c>
      <c r="D41" s="567" t="s">
        <v>5114</v>
      </c>
      <c r="E41" s="567" t="s">
        <v>5115</v>
      </c>
      <c r="F41" s="570"/>
      <c r="G41" s="570"/>
      <c r="H41" s="570"/>
      <c r="I41" s="570"/>
      <c r="J41" s="570">
        <v>1</v>
      </c>
      <c r="K41" s="570">
        <v>149</v>
      </c>
      <c r="L41" s="570"/>
      <c r="M41" s="570">
        <v>149</v>
      </c>
      <c r="N41" s="570"/>
      <c r="O41" s="570"/>
      <c r="P41" s="583"/>
      <c r="Q41" s="571"/>
    </row>
    <row r="42" spans="1:17" ht="14.4" customHeight="1" x14ac:dyDescent="0.3">
      <c r="A42" s="566" t="s">
        <v>4334</v>
      </c>
      <c r="B42" s="567" t="s">
        <v>5093</v>
      </c>
      <c r="C42" s="567" t="s">
        <v>4231</v>
      </c>
      <c r="D42" s="567" t="s">
        <v>5116</v>
      </c>
      <c r="E42" s="567" t="s">
        <v>5117</v>
      </c>
      <c r="F42" s="570">
        <v>1</v>
      </c>
      <c r="G42" s="570">
        <v>737</v>
      </c>
      <c r="H42" s="570">
        <v>1</v>
      </c>
      <c r="I42" s="570">
        <v>737</v>
      </c>
      <c r="J42" s="570"/>
      <c r="K42" s="570"/>
      <c r="L42" s="570"/>
      <c r="M42" s="570"/>
      <c r="N42" s="570"/>
      <c r="O42" s="570"/>
      <c r="P42" s="583"/>
      <c r="Q42" s="571"/>
    </row>
    <row r="43" spans="1:17" ht="14.4" customHeight="1" x14ac:dyDescent="0.3">
      <c r="A43" s="566" t="s">
        <v>4334</v>
      </c>
      <c r="B43" s="567" t="s">
        <v>5093</v>
      </c>
      <c r="C43" s="567" t="s">
        <v>4231</v>
      </c>
      <c r="D43" s="567" t="s">
        <v>5118</v>
      </c>
      <c r="E43" s="567" t="s">
        <v>5119</v>
      </c>
      <c r="F43" s="570">
        <v>6</v>
      </c>
      <c r="G43" s="570">
        <v>138</v>
      </c>
      <c r="H43" s="570">
        <v>1</v>
      </c>
      <c r="I43" s="570">
        <v>23</v>
      </c>
      <c r="J43" s="570">
        <v>3</v>
      </c>
      <c r="K43" s="570">
        <v>69</v>
      </c>
      <c r="L43" s="570">
        <v>0.5</v>
      </c>
      <c r="M43" s="570">
        <v>23</v>
      </c>
      <c r="N43" s="570">
        <v>13</v>
      </c>
      <c r="O43" s="570">
        <v>312</v>
      </c>
      <c r="P43" s="583">
        <v>2.2608695652173911</v>
      </c>
      <c r="Q43" s="571">
        <v>24</v>
      </c>
    </row>
    <row r="44" spans="1:17" ht="14.4" customHeight="1" x14ac:dyDescent="0.3">
      <c r="A44" s="566" t="s">
        <v>4334</v>
      </c>
      <c r="B44" s="567" t="s">
        <v>5093</v>
      </c>
      <c r="C44" s="567" t="s">
        <v>4231</v>
      </c>
      <c r="D44" s="567" t="s">
        <v>5120</v>
      </c>
      <c r="E44" s="567" t="s">
        <v>5121</v>
      </c>
      <c r="F44" s="570">
        <v>18</v>
      </c>
      <c r="G44" s="570">
        <v>414</v>
      </c>
      <c r="H44" s="570">
        <v>1</v>
      </c>
      <c r="I44" s="570">
        <v>23</v>
      </c>
      <c r="J44" s="570">
        <v>19</v>
      </c>
      <c r="K44" s="570">
        <v>437</v>
      </c>
      <c r="L44" s="570">
        <v>1.0555555555555556</v>
      </c>
      <c r="M44" s="570">
        <v>23</v>
      </c>
      <c r="N44" s="570">
        <v>32</v>
      </c>
      <c r="O44" s="570">
        <v>736</v>
      </c>
      <c r="P44" s="583">
        <v>1.7777777777777777</v>
      </c>
      <c r="Q44" s="571">
        <v>23</v>
      </c>
    </row>
    <row r="45" spans="1:17" ht="14.4" customHeight="1" x14ac:dyDescent="0.3">
      <c r="A45" s="566" t="s">
        <v>4334</v>
      </c>
      <c r="B45" s="567" t="s">
        <v>5093</v>
      </c>
      <c r="C45" s="567" t="s">
        <v>4231</v>
      </c>
      <c r="D45" s="567" t="s">
        <v>5122</v>
      </c>
      <c r="E45" s="567" t="s">
        <v>5123</v>
      </c>
      <c r="F45" s="570">
        <v>510</v>
      </c>
      <c r="G45" s="570">
        <v>110160</v>
      </c>
      <c r="H45" s="570">
        <v>1</v>
      </c>
      <c r="I45" s="570">
        <v>216</v>
      </c>
      <c r="J45" s="570">
        <v>403</v>
      </c>
      <c r="K45" s="570">
        <v>87048</v>
      </c>
      <c r="L45" s="570">
        <v>0.79019607843137252</v>
      </c>
      <c r="M45" s="570">
        <v>216</v>
      </c>
      <c r="N45" s="570">
        <v>338</v>
      </c>
      <c r="O45" s="570">
        <v>73008</v>
      </c>
      <c r="P45" s="583">
        <v>0.66274509803921566</v>
      </c>
      <c r="Q45" s="571">
        <v>216</v>
      </c>
    </row>
    <row r="46" spans="1:17" ht="14.4" customHeight="1" x14ac:dyDescent="0.3">
      <c r="A46" s="566" t="s">
        <v>4334</v>
      </c>
      <c r="B46" s="567" t="s">
        <v>5093</v>
      </c>
      <c r="C46" s="567" t="s">
        <v>4231</v>
      </c>
      <c r="D46" s="567" t="s">
        <v>5124</v>
      </c>
      <c r="E46" s="567" t="s">
        <v>5125</v>
      </c>
      <c r="F46" s="570">
        <v>3</v>
      </c>
      <c r="G46" s="570">
        <v>759</v>
      </c>
      <c r="H46" s="570">
        <v>1</v>
      </c>
      <c r="I46" s="570">
        <v>253</v>
      </c>
      <c r="J46" s="570">
        <v>3</v>
      </c>
      <c r="K46" s="570">
        <v>759</v>
      </c>
      <c r="L46" s="570">
        <v>1</v>
      </c>
      <c r="M46" s="570">
        <v>253</v>
      </c>
      <c r="N46" s="570">
        <v>6</v>
      </c>
      <c r="O46" s="570">
        <v>1518</v>
      </c>
      <c r="P46" s="583">
        <v>2</v>
      </c>
      <c r="Q46" s="571">
        <v>253</v>
      </c>
    </row>
    <row r="47" spans="1:17" ht="14.4" customHeight="1" x14ac:dyDescent="0.3">
      <c r="A47" s="566" t="s">
        <v>4334</v>
      </c>
      <c r="B47" s="567" t="s">
        <v>5093</v>
      </c>
      <c r="C47" s="567" t="s">
        <v>4231</v>
      </c>
      <c r="D47" s="567" t="s">
        <v>5126</v>
      </c>
      <c r="E47" s="567" t="s">
        <v>5127</v>
      </c>
      <c r="F47" s="570">
        <v>2</v>
      </c>
      <c r="G47" s="570">
        <v>68</v>
      </c>
      <c r="H47" s="570">
        <v>1</v>
      </c>
      <c r="I47" s="570">
        <v>34</v>
      </c>
      <c r="J47" s="570"/>
      <c r="K47" s="570"/>
      <c r="L47" s="570"/>
      <c r="M47" s="570"/>
      <c r="N47" s="570">
        <v>3</v>
      </c>
      <c r="O47" s="570">
        <v>105</v>
      </c>
      <c r="P47" s="583">
        <v>1.5441176470588236</v>
      </c>
      <c r="Q47" s="571">
        <v>35</v>
      </c>
    </row>
    <row r="48" spans="1:17" ht="14.4" customHeight="1" x14ac:dyDescent="0.3">
      <c r="A48" s="566" t="s">
        <v>4334</v>
      </c>
      <c r="B48" s="567" t="s">
        <v>5093</v>
      </c>
      <c r="C48" s="567" t="s">
        <v>4231</v>
      </c>
      <c r="D48" s="567" t="s">
        <v>5128</v>
      </c>
      <c r="E48" s="567" t="s">
        <v>5129</v>
      </c>
      <c r="F48" s="570">
        <v>134</v>
      </c>
      <c r="G48" s="570">
        <v>7236</v>
      </c>
      <c r="H48" s="570">
        <v>1</v>
      </c>
      <c r="I48" s="570">
        <v>54</v>
      </c>
      <c r="J48" s="570">
        <v>23</v>
      </c>
      <c r="K48" s="570">
        <v>1242</v>
      </c>
      <c r="L48" s="570">
        <v>0.17164179104477612</v>
      </c>
      <c r="M48" s="570">
        <v>54</v>
      </c>
      <c r="N48" s="570">
        <v>24</v>
      </c>
      <c r="O48" s="570">
        <v>1296</v>
      </c>
      <c r="P48" s="583">
        <v>0.17910447761194029</v>
      </c>
      <c r="Q48" s="571">
        <v>54</v>
      </c>
    </row>
    <row r="49" spans="1:17" ht="14.4" customHeight="1" x14ac:dyDescent="0.3">
      <c r="A49" s="566" t="s">
        <v>4334</v>
      </c>
      <c r="B49" s="567" t="s">
        <v>5093</v>
      </c>
      <c r="C49" s="567" t="s">
        <v>4231</v>
      </c>
      <c r="D49" s="567" t="s">
        <v>5130</v>
      </c>
      <c r="E49" s="567" t="s">
        <v>5131</v>
      </c>
      <c r="F49" s="570">
        <v>1448</v>
      </c>
      <c r="G49" s="570">
        <v>111496</v>
      </c>
      <c r="H49" s="570">
        <v>1</v>
      </c>
      <c r="I49" s="570">
        <v>77</v>
      </c>
      <c r="J49" s="570">
        <v>1346</v>
      </c>
      <c r="K49" s="570">
        <v>103642</v>
      </c>
      <c r="L49" s="570">
        <v>0.9295580110497238</v>
      </c>
      <c r="M49" s="570">
        <v>77</v>
      </c>
      <c r="N49" s="570">
        <v>1030</v>
      </c>
      <c r="O49" s="570">
        <v>79310</v>
      </c>
      <c r="P49" s="583">
        <v>0.71132596685082872</v>
      </c>
      <c r="Q49" s="571">
        <v>77</v>
      </c>
    </row>
    <row r="50" spans="1:17" ht="14.4" customHeight="1" x14ac:dyDescent="0.3">
      <c r="A50" s="566" t="s">
        <v>4334</v>
      </c>
      <c r="B50" s="567" t="s">
        <v>5093</v>
      </c>
      <c r="C50" s="567" t="s">
        <v>4231</v>
      </c>
      <c r="D50" s="567" t="s">
        <v>5132</v>
      </c>
      <c r="E50" s="567" t="s">
        <v>5133</v>
      </c>
      <c r="F50" s="570">
        <v>27</v>
      </c>
      <c r="G50" s="570">
        <v>594</v>
      </c>
      <c r="H50" s="570">
        <v>1</v>
      </c>
      <c r="I50" s="570">
        <v>22</v>
      </c>
      <c r="J50" s="570">
        <v>22</v>
      </c>
      <c r="K50" s="570">
        <v>484</v>
      </c>
      <c r="L50" s="570">
        <v>0.81481481481481477</v>
      </c>
      <c r="M50" s="570">
        <v>22</v>
      </c>
      <c r="N50" s="570">
        <v>48</v>
      </c>
      <c r="O50" s="570">
        <v>1056</v>
      </c>
      <c r="P50" s="583">
        <v>1.7777777777777777</v>
      </c>
      <c r="Q50" s="571">
        <v>22</v>
      </c>
    </row>
    <row r="51" spans="1:17" ht="14.4" customHeight="1" x14ac:dyDescent="0.3">
      <c r="A51" s="566" t="s">
        <v>4334</v>
      </c>
      <c r="B51" s="567" t="s">
        <v>5093</v>
      </c>
      <c r="C51" s="567" t="s">
        <v>4231</v>
      </c>
      <c r="D51" s="567" t="s">
        <v>5134</v>
      </c>
      <c r="E51" s="567" t="s">
        <v>5135</v>
      </c>
      <c r="F51" s="570">
        <v>27</v>
      </c>
      <c r="G51" s="570">
        <v>4860</v>
      </c>
      <c r="H51" s="570">
        <v>1</v>
      </c>
      <c r="I51" s="570">
        <v>180</v>
      </c>
      <c r="J51" s="570">
        <v>13</v>
      </c>
      <c r="K51" s="570">
        <v>2340</v>
      </c>
      <c r="L51" s="570">
        <v>0.48148148148148145</v>
      </c>
      <c r="M51" s="570">
        <v>180</v>
      </c>
      <c r="N51" s="570">
        <v>15</v>
      </c>
      <c r="O51" s="570">
        <v>2700</v>
      </c>
      <c r="P51" s="583">
        <v>0.55555555555555558</v>
      </c>
      <c r="Q51" s="571">
        <v>180</v>
      </c>
    </row>
    <row r="52" spans="1:17" ht="14.4" customHeight="1" x14ac:dyDescent="0.3">
      <c r="A52" s="566" t="s">
        <v>4334</v>
      </c>
      <c r="B52" s="567" t="s">
        <v>5093</v>
      </c>
      <c r="C52" s="567" t="s">
        <v>4231</v>
      </c>
      <c r="D52" s="567" t="s">
        <v>5136</v>
      </c>
      <c r="E52" s="567" t="s">
        <v>5137</v>
      </c>
      <c r="F52" s="570"/>
      <c r="G52" s="570"/>
      <c r="H52" s="570"/>
      <c r="I52" s="570"/>
      <c r="J52" s="570"/>
      <c r="K52" s="570"/>
      <c r="L52" s="570"/>
      <c r="M52" s="570"/>
      <c r="N52" s="570">
        <v>2</v>
      </c>
      <c r="O52" s="570">
        <v>1254</v>
      </c>
      <c r="P52" s="583"/>
      <c r="Q52" s="571">
        <v>627</v>
      </c>
    </row>
    <row r="53" spans="1:17" ht="14.4" customHeight="1" x14ac:dyDescent="0.3">
      <c r="A53" s="566" t="s">
        <v>4334</v>
      </c>
      <c r="B53" s="567" t="s">
        <v>5093</v>
      </c>
      <c r="C53" s="567" t="s">
        <v>4231</v>
      </c>
      <c r="D53" s="567" t="s">
        <v>5138</v>
      </c>
      <c r="E53" s="567" t="s">
        <v>5139</v>
      </c>
      <c r="F53" s="570">
        <v>95</v>
      </c>
      <c r="G53" s="570">
        <v>19855</v>
      </c>
      <c r="H53" s="570">
        <v>1</v>
      </c>
      <c r="I53" s="570">
        <v>209</v>
      </c>
      <c r="J53" s="570">
        <v>11</v>
      </c>
      <c r="K53" s="570">
        <v>2299</v>
      </c>
      <c r="L53" s="570">
        <v>0.11578947368421053</v>
      </c>
      <c r="M53" s="570">
        <v>209</v>
      </c>
      <c r="N53" s="570">
        <v>12</v>
      </c>
      <c r="O53" s="570">
        <v>2508</v>
      </c>
      <c r="P53" s="583">
        <v>0.12631578947368421</v>
      </c>
      <c r="Q53" s="571">
        <v>209</v>
      </c>
    </row>
    <row r="54" spans="1:17" ht="14.4" customHeight="1" x14ac:dyDescent="0.3">
      <c r="A54" s="566" t="s">
        <v>4334</v>
      </c>
      <c r="B54" s="567" t="s">
        <v>5093</v>
      </c>
      <c r="C54" s="567" t="s">
        <v>4231</v>
      </c>
      <c r="D54" s="567" t="s">
        <v>5140</v>
      </c>
      <c r="E54" s="567" t="s">
        <v>5141</v>
      </c>
      <c r="F54" s="570">
        <v>5</v>
      </c>
      <c r="G54" s="570">
        <v>330</v>
      </c>
      <c r="H54" s="570">
        <v>1</v>
      </c>
      <c r="I54" s="570">
        <v>66</v>
      </c>
      <c r="J54" s="570">
        <v>3</v>
      </c>
      <c r="K54" s="570">
        <v>198</v>
      </c>
      <c r="L54" s="570">
        <v>0.6</v>
      </c>
      <c r="M54" s="570">
        <v>66</v>
      </c>
      <c r="N54" s="570">
        <v>16</v>
      </c>
      <c r="O54" s="570">
        <v>1056</v>
      </c>
      <c r="P54" s="583">
        <v>3.2</v>
      </c>
      <c r="Q54" s="571">
        <v>66</v>
      </c>
    </row>
    <row r="55" spans="1:17" ht="14.4" customHeight="1" x14ac:dyDescent="0.3">
      <c r="A55" s="566" t="s">
        <v>4334</v>
      </c>
      <c r="B55" s="567" t="s">
        <v>5093</v>
      </c>
      <c r="C55" s="567" t="s">
        <v>4231</v>
      </c>
      <c r="D55" s="567" t="s">
        <v>5142</v>
      </c>
      <c r="E55" s="567" t="s">
        <v>5143</v>
      </c>
      <c r="F55" s="570"/>
      <c r="G55" s="570"/>
      <c r="H55" s="570"/>
      <c r="I55" s="570"/>
      <c r="J55" s="570">
        <v>8</v>
      </c>
      <c r="K55" s="570">
        <v>400</v>
      </c>
      <c r="L55" s="570"/>
      <c r="M55" s="570">
        <v>50</v>
      </c>
      <c r="N55" s="570">
        <v>14</v>
      </c>
      <c r="O55" s="570">
        <v>700</v>
      </c>
      <c r="P55" s="583"/>
      <c r="Q55" s="571">
        <v>50</v>
      </c>
    </row>
    <row r="56" spans="1:17" ht="14.4" customHeight="1" x14ac:dyDescent="0.3">
      <c r="A56" s="566" t="s">
        <v>4334</v>
      </c>
      <c r="B56" s="567" t="s">
        <v>5093</v>
      </c>
      <c r="C56" s="567" t="s">
        <v>4231</v>
      </c>
      <c r="D56" s="567" t="s">
        <v>5144</v>
      </c>
      <c r="E56" s="567" t="s">
        <v>5145</v>
      </c>
      <c r="F56" s="570"/>
      <c r="G56" s="570"/>
      <c r="H56" s="570"/>
      <c r="I56" s="570"/>
      <c r="J56" s="570">
        <v>1</v>
      </c>
      <c r="K56" s="570">
        <v>293</v>
      </c>
      <c r="L56" s="570"/>
      <c r="M56" s="570">
        <v>293</v>
      </c>
      <c r="N56" s="570">
        <v>1</v>
      </c>
      <c r="O56" s="570">
        <v>294</v>
      </c>
      <c r="P56" s="583"/>
      <c r="Q56" s="571">
        <v>294</v>
      </c>
    </row>
    <row r="57" spans="1:17" ht="14.4" customHeight="1" x14ac:dyDescent="0.3">
      <c r="A57" s="566" t="s">
        <v>5146</v>
      </c>
      <c r="B57" s="567" t="s">
        <v>5147</v>
      </c>
      <c r="C57" s="567" t="s">
        <v>4231</v>
      </c>
      <c r="D57" s="567" t="s">
        <v>5148</v>
      </c>
      <c r="E57" s="567" t="s">
        <v>5149</v>
      </c>
      <c r="F57" s="570">
        <v>930</v>
      </c>
      <c r="G57" s="570">
        <v>25110</v>
      </c>
      <c r="H57" s="570">
        <v>1</v>
      </c>
      <c r="I57" s="570">
        <v>27</v>
      </c>
      <c r="J57" s="570">
        <v>992</v>
      </c>
      <c r="K57" s="570">
        <v>26784</v>
      </c>
      <c r="L57" s="570">
        <v>1.0666666666666667</v>
      </c>
      <c r="M57" s="570">
        <v>27</v>
      </c>
      <c r="N57" s="570">
        <v>800</v>
      </c>
      <c r="O57" s="570">
        <v>21600</v>
      </c>
      <c r="P57" s="583">
        <v>0.86021505376344087</v>
      </c>
      <c r="Q57" s="571">
        <v>27</v>
      </c>
    </row>
    <row r="58" spans="1:17" ht="14.4" customHeight="1" x14ac:dyDescent="0.3">
      <c r="A58" s="566" t="s">
        <v>5146</v>
      </c>
      <c r="B58" s="567" t="s">
        <v>5147</v>
      </c>
      <c r="C58" s="567" t="s">
        <v>4231</v>
      </c>
      <c r="D58" s="567" t="s">
        <v>5150</v>
      </c>
      <c r="E58" s="567" t="s">
        <v>5151</v>
      </c>
      <c r="F58" s="570">
        <v>929</v>
      </c>
      <c r="G58" s="570">
        <v>25083</v>
      </c>
      <c r="H58" s="570">
        <v>1</v>
      </c>
      <c r="I58" s="570">
        <v>27</v>
      </c>
      <c r="J58" s="570">
        <v>992</v>
      </c>
      <c r="K58" s="570">
        <v>26784</v>
      </c>
      <c r="L58" s="570">
        <v>1.0678148546824542</v>
      </c>
      <c r="M58" s="570">
        <v>27</v>
      </c>
      <c r="N58" s="570">
        <v>800</v>
      </c>
      <c r="O58" s="570">
        <v>21600</v>
      </c>
      <c r="P58" s="583">
        <v>0.86114101184068892</v>
      </c>
      <c r="Q58" s="571">
        <v>27</v>
      </c>
    </row>
    <row r="59" spans="1:17" ht="14.4" customHeight="1" x14ac:dyDescent="0.3">
      <c r="A59" s="566" t="s">
        <v>5146</v>
      </c>
      <c r="B59" s="567" t="s">
        <v>5147</v>
      </c>
      <c r="C59" s="567" t="s">
        <v>4231</v>
      </c>
      <c r="D59" s="567" t="s">
        <v>5152</v>
      </c>
      <c r="E59" s="567" t="s">
        <v>5153</v>
      </c>
      <c r="F59" s="570">
        <v>815</v>
      </c>
      <c r="G59" s="570">
        <v>18745</v>
      </c>
      <c r="H59" s="570">
        <v>1</v>
      </c>
      <c r="I59" s="570">
        <v>23</v>
      </c>
      <c r="J59" s="570">
        <v>823</v>
      </c>
      <c r="K59" s="570">
        <v>18929</v>
      </c>
      <c r="L59" s="570">
        <v>1.0098159509202453</v>
      </c>
      <c r="M59" s="570">
        <v>23</v>
      </c>
      <c r="N59" s="570">
        <v>533</v>
      </c>
      <c r="O59" s="570">
        <v>12259</v>
      </c>
      <c r="P59" s="583">
        <v>0.65398773006134969</v>
      </c>
      <c r="Q59" s="571">
        <v>23</v>
      </c>
    </row>
    <row r="60" spans="1:17" ht="14.4" customHeight="1" x14ac:dyDescent="0.3">
      <c r="A60" s="566" t="s">
        <v>5146</v>
      </c>
      <c r="B60" s="567" t="s">
        <v>5147</v>
      </c>
      <c r="C60" s="567" t="s">
        <v>4231</v>
      </c>
      <c r="D60" s="567" t="s">
        <v>5154</v>
      </c>
      <c r="E60" s="567" t="s">
        <v>5155</v>
      </c>
      <c r="F60" s="570">
        <v>15</v>
      </c>
      <c r="G60" s="570">
        <v>810</v>
      </c>
      <c r="H60" s="570">
        <v>1</v>
      </c>
      <c r="I60" s="570">
        <v>54</v>
      </c>
      <c r="J60" s="570">
        <v>10</v>
      </c>
      <c r="K60" s="570">
        <v>540</v>
      </c>
      <c r="L60" s="570">
        <v>0.66666666666666663</v>
      </c>
      <c r="M60" s="570">
        <v>54</v>
      </c>
      <c r="N60" s="570">
        <v>14</v>
      </c>
      <c r="O60" s="570">
        <v>756</v>
      </c>
      <c r="P60" s="583">
        <v>0.93333333333333335</v>
      </c>
      <c r="Q60" s="571">
        <v>54</v>
      </c>
    </row>
    <row r="61" spans="1:17" ht="14.4" customHeight="1" x14ac:dyDescent="0.3">
      <c r="A61" s="566" t="s">
        <v>5146</v>
      </c>
      <c r="B61" s="567" t="s">
        <v>5147</v>
      </c>
      <c r="C61" s="567" t="s">
        <v>4231</v>
      </c>
      <c r="D61" s="567" t="s">
        <v>5156</v>
      </c>
      <c r="E61" s="567" t="s">
        <v>5157</v>
      </c>
      <c r="F61" s="570">
        <v>849</v>
      </c>
      <c r="G61" s="570">
        <v>20376</v>
      </c>
      <c r="H61" s="570">
        <v>1</v>
      </c>
      <c r="I61" s="570">
        <v>24</v>
      </c>
      <c r="J61" s="570">
        <v>942</v>
      </c>
      <c r="K61" s="570">
        <v>22608</v>
      </c>
      <c r="L61" s="570">
        <v>1.1095406360424027</v>
      </c>
      <c r="M61" s="570">
        <v>24</v>
      </c>
      <c r="N61" s="570">
        <v>786</v>
      </c>
      <c r="O61" s="570">
        <v>18864</v>
      </c>
      <c r="P61" s="583">
        <v>0.9257950530035336</v>
      </c>
      <c r="Q61" s="571">
        <v>24</v>
      </c>
    </row>
    <row r="62" spans="1:17" ht="14.4" customHeight="1" x14ac:dyDescent="0.3">
      <c r="A62" s="566" t="s">
        <v>5146</v>
      </c>
      <c r="B62" s="567" t="s">
        <v>5147</v>
      </c>
      <c r="C62" s="567" t="s">
        <v>4231</v>
      </c>
      <c r="D62" s="567" t="s">
        <v>5158</v>
      </c>
      <c r="E62" s="567" t="s">
        <v>5159</v>
      </c>
      <c r="F62" s="570">
        <v>9</v>
      </c>
      <c r="G62" s="570">
        <v>207</v>
      </c>
      <c r="H62" s="570">
        <v>1</v>
      </c>
      <c r="I62" s="570">
        <v>23</v>
      </c>
      <c r="J62" s="570">
        <v>1</v>
      </c>
      <c r="K62" s="570">
        <v>23</v>
      </c>
      <c r="L62" s="570">
        <v>0.1111111111111111</v>
      </c>
      <c r="M62" s="570">
        <v>23</v>
      </c>
      <c r="N62" s="570">
        <v>14</v>
      </c>
      <c r="O62" s="570">
        <v>322</v>
      </c>
      <c r="P62" s="583">
        <v>1.5555555555555556</v>
      </c>
      <c r="Q62" s="571">
        <v>23</v>
      </c>
    </row>
    <row r="63" spans="1:17" ht="14.4" customHeight="1" x14ac:dyDescent="0.3">
      <c r="A63" s="566" t="s">
        <v>5146</v>
      </c>
      <c r="B63" s="567" t="s">
        <v>5147</v>
      </c>
      <c r="C63" s="567" t="s">
        <v>4231</v>
      </c>
      <c r="D63" s="567" t="s">
        <v>5160</v>
      </c>
      <c r="E63" s="567" t="s">
        <v>5161</v>
      </c>
      <c r="F63" s="570">
        <v>969</v>
      </c>
      <c r="G63" s="570">
        <v>21318</v>
      </c>
      <c r="H63" s="570">
        <v>1</v>
      </c>
      <c r="I63" s="570">
        <v>22</v>
      </c>
      <c r="J63" s="570">
        <v>1016</v>
      </c>
      <c r="K63" s="570">
        <v>22352</v>
      </c>
      <c r="L63" s="570">
        <v>1.0485036119711042</v>
      </c>
      <c r="M63" s="570">
        <v>22</v>
      </c>
      <c r="N63" s="570">
        <v>173</v>
      </c>
      <c r="O63" s="570">
        <v>3806</v>
      </c>
      <c r="P63" s="583">
        <v>0.17853457172342621</v>
      </c>
      <c r="Q63" s="571">
        <v>22</v>
      </c>
    </row>
    <row r="64" spans="1:17" ht="14.4" customHeight="1" x14ac:dyDescent="0.3">
      <c r="A64" s="566" t="s">
        <v>5146</v>
      </c>
      <c r="B64" s="567" t="s">
        <v>5147</v>
      </c>
      <c r="C64" s="567" t="s">
        <v>4231</v>
      </c>
      <c r="D64" s="567" t="s">
        <v>4746</v>
      </c>
      <c r="E64" s="567" t="s">
        <v>4747</v>
      </c>
      <c r="F64" s="570">
        <v>477</v>
      </c>
      <c r="G64" s="570">
        <v>13833</v>
      </c>
      <c r="H64" s="570">
        <v>1</v>
      </c>
      <c r="I64" s="570">
        <v>29</v>
      </c>
      <c r="J64" s="570">
        <v>501</v>
      </c>
      <c r="K64" s="570">
        <v>14529</v>
      </c>
      <c r="L64" s="570">
        <v>1.050314465408805</v>
      </c>
      <c r="M64" s="570">
        <v>29</v>
      </c>
      <c r="N64" s="570">
        <v>402</v>
      </c>
      <c r="O64" s="570">
        <v>11658</v>
      </c>
      <c r="P64" s="583">
        <v>0.84276729559748431</v>
      </c>
      <c r="Q64" s="571">
        <v>29</v>
      </c>
    </row>
    <row r="65" spans="1:17" ht="14.4" customHeight="1" x14ac:dyDescent="0.3">
      <c r="A65" s="566" t="s">
        <v>5146</v>
      </c>
      <c r="B65" s="567" t="s">
        <v>5147</v>
      </c>
      <c r="C65" s="567" t="s">
        <v>4231</v>
      </c>
      <c r="D65" s="567" t="s">
        <v>5162</v>
      </c>
      <c r="E65" s="567" t="s">
        <v>5163</v>
      </c>
      <c r="F65" s="570">
        <v>1883</v>
      </c>
      <c r="G65" s="570">
        <v>50841</v>
      </c>
      <c r="H65" s="570">
        <v>1</v>
      </c>
      <c r="I65" s="570">
        <v>27</v>
      </c>
      <c r="J65" s="570">
        <v>2000</v>
      </c>
      <c r="K65" s="570">
        <v>54000</v>
      </c>
      <c r="L65" s="570">
        <v>1.0621348911311737</v>
      </c>
      <c r="M65" s="570">
        <v>27</v>
      </c>
      <c r="N65" s="570">
        <v>1732</v>
      </c>
      <c r="O65" s="570">
        <v>46764</v>
      </c>
      <c r="P65" s="583">
        <v>0.91980881571959638</v>
      </c>
      <c r="Q65" s="571">
        <v>27</v>
      </c>
    </row>
    <row r="66" spans="1:17" ht="14.4" customHeight="1" x14ac:dyDescent="0.3">
      <c r="A66" s="566" t="s">
        <v>5146</v>
      </c>
      <c r="B66" s="567" t="s">
        <v>5147</v>
      </c>
      <c r="C66" s="567" t="s">
        <v>4231</v>
      </c>
      <c r="D66" s="567" t="s">
        <v>5164</v>
      </c>
      <c r="E66" s="567" t="s">
        <v>5165</v>
      </c>
      <c r="F66" s="570">
        <v>472</v>
      </c>
      <c r="G66" s="570">
        <v>13688</v>
      </c>
      <c r="H66" s="570">
        <v>1</v>
      </c>
      <c r="I66" s="570">
        <v>29</v>
      </c>
      <c r="J66" s="570">
        <v>512</v>
      </c>
      <c r="K66" s="570">
        <v>14848</v>
      </c>
      <c r="L66" s="570">
        <v>1.0847457627118644</v>
      </c>
      <c r="M66" s="570">
        <v>29</v>
      </c>
      <c r="N66" s="570">
        <v>390</v>
      </c>
      <c r="O66" s="570">
        <v>11310</v>
      </c>
      <c r="P66" s="583">
        <v>0.82627118644067798</v>
      </c>
      <c r="Q66" s="571">
        <v>29</v>
      </c>
    </row>
    <row r="67" spans="1:17" ht="14.4" customHeight="1" x14ac:dyDescent="0.3">
      <c r="A67" s="566" t="s">
        <v>5146</v>
      </c>
      <c r="B67" s="567" t="s">
        <v>5147</v>
      </c>
      <c r="C67" s="567" t="s">
        <v>4231</v>
      </c>
      <c r="D67" s="567" t="s">
        <v>4748</v>
      </c>
      <c r="E67" s="567" t="s">
        <v>4749</v>
      </c>
      <c r="F67" s="570">
        <v>10</v>
      </c>
      <c r="G67" s="570">
        <v>560</v>
      </c>
      <c r="H67" s="570">
        <v>1</v>
      </c>
      <c r="I67" s="570">
        <v>56</v>
      </c>
      <c r="J67" s="570">
        <v>5</v>
      </c>
      <c r="K67" s="570">
        <v>280</v>
      </c>
      <c r="L67" s="570">
        <v>0.5</v>
      </c>
      <c r="M67" s="570">
        <v>56</v>
      </c>
      <c r="N67" s="570">
        <v>12</v>
      </c>
      <c r="O67" s="570">
        <v>672</v>
      </c>
      <c r="P67" s="583">
        <v>1.2</v>
      </c>
      <c r="Q67" s="571">
        <v>56</v>
      </c>
    </row>
    <row r="68" spans="1:17" ht="14.4" customHeight="1" x14ac:dyDescent="0.3">
      <c r="A68" s="566" t="s">
        <v>5146</v>
      </c>
      <c r="B68" s="567" t="s">
        <v>5147</v>
      </c>
      <c r="C68" s="567" t="s">
        <v>4231</v>
      </c>
      <c r="D68" s="567" t="s">
        <v>5166</v>
      </c>
      <c r="E68" s="567" t="s">
        <v>5167</v>
      </c>
      <c r="F68" s="570">
        <v>4</v>
      </c>
      <c r="G68" s="570">
        <v>132</v>
      </c>
      <c r="H68" s="570">
        <v>1</v>
      </c>
      <c r="I68" s="570">
        <v>33</v>
      </c>
      <c r="J68" s="570">
        <v>4</v>
      </c>
      <c r="K68" s="570">
        <v>132</v>
      </c>
      <c r="L68" s="570">
        <v>1</v>
      </c>
      <c r="M68" s="570">
        <v>33</v>
      </c>
      <c r="N68" s="570">
        <v>3</v>
      </c>
      <c r="O68" s="570">
        <v>99</v>
      </c>
      <c r="P68" s="583">
        <v>0.75</v>
      </c>
      <c r="Q68" s="571">
        <v>33</v>
      </c>
    </row>
    <row r="69" spans="1:17" ht="14.4" customHeight="1" x14ac:dyDescent="0.3">
      <c r="A69" s="566" t="s">
        <v>5146</v>
      </c>
      <c r="B69" s="567" t="s">
        <v>5147</v>
      </c>
      <c r="C69" s="567" t="s">
        <v>4231</v>
      </c>
      <c r="D69" s="567" t="s">
        <v>4750</v>
      </c>
      <c r="E69" s="567" t="s">
        <v>4751</v>
      </c>
      <c r="F69" s="570">
        <v>477</v>
      </c>
      <c r="G69" s="570">
        <v>13833</v>
      </c>
      <c r="H69" s="570">
        <v>1</v>
      </c>
      <c r="I69" s="570">
        <v>29</v>
      </c>
      <c r="J69" s="570">
        <v>502</v>
      </c>
      <c r="K69" s="570">
        <v>14558</v>
      </c>
      <c r="L69" s="570">
        <v>1.0524109014675052</v>
      </c>
      <c r="M69" s="570">
        <v>29</v>
      </c>
      <c r="N69" s="570">
        <v>405</v>
      </c>
      <c r="O69" s="570">
        <v>11745</v>
      </c>
      <c r="P69" s="583">
        <v>0.84905660377358494</v>
      </c>
      <c r="Q69" s="571">
        <v>29</v>
      </c>
    </row>
    <row r="70" spans="1:17" ht="14.4" customHeight="1" x14ac:dyDescent="0.3">
      <c r="A70" s="566" t="s">
        <v>5146</v>
      </c>
      <c r="B70" s="567" t="s">
        <v>5147</v>
      </c>
      <c r="C70" s="567" t="s">
        <v>4231</v>
      </c>
      <c r="D70" s="567" t="s">
        <v>5168</v>
      </c>
      <c r="E70" s="567" t="s">
        <v>5169</v>
      </c>
      <c r="F70" s="570">
        <v>145</v>
      </c>
      <c r="G70" s="570">
        <v>3915</v>
      </c>
      <c r="H70" s="570">
        <v>1</v>
      </c>
      <c r="I70" s="570">
        <v>27</v>
      </c>
      <c r="J70" s="570">
        <v>158</v>
      </c>
      <c r="K70" s="570">
        <v>4266</v>
      </c>
      <c r="L70" s="570">
        <v>1.0896551724137931</v>
      </c>
      <c r="M70" s="570">
        <v>27</v>
      </c>
      <c r="N70" s="570">
        <v>91</v>
      </c>
      <c r="O70" s="570">
        <v>2457</v>
      </c>
      <c r="P70" s="583">
        <v>0.62758620689655176</v>
      </c>
      <c r="Q70" s="571">
        <v>27</v>
      </c>
    </row>
    <row r="71" spans="1:17" ht="14.4" customHeight="1" x14ac:dyDescent="0.3">
      <c r="A71" s="566" t="s">
        <v>5146</v>
      </c>
      <c r="B71" s="567" t="s">
        <v>5147</v>
      </c>
      <c r="C71" s="567" t="s">
        <v>4231</v>
      </c>
      <c r="D71" s="567" t="s">
        <v>5170</v>
      </c>
      <c r="E71" s="567" t="s">
        <v>5171</v>
      </c>
      <c r="F71" s="570">
        <v>16</v>
      </c>
      <c r="G71" s="570">
        <v>416</v>
      </c>
      <c r="H71" s="570">
        <v>1</v>
      </c>
      <c r="I71" s="570">
        <v>26</v>
      </c>
      <c r="J71" s="570">
        <v>8</v>
      </c>
      <c r="K71" s="570">
        <v>208</v>
      </c>
      <c r="L71" s="570">
        <v>0.5</v>
      </c>
      <c r="M71" s="570">
        <v>26</v>
      </c>
      <c r="N71" s="570">
        <v>33</v>
      </c>
      <c r="O71" s="570">
        <v>858</v>
      </c>
      <c r="P71" s="583">
        <v>2.0625</v>
      </c>
      <c r="Q71" s="571">
        <v>26</v>
      </c>
    </row>
    <row r="72" spans="1:17" ht="14.4" customHeight="1" x14ac:dyDescent="0.3">
      <c r="A72" s="566" t="s">
        <v>5146</v>
      </c>
      <c r="B72" s="567" t="s">
        <v>5147</v>
      </c>
      <c r="C72" s="567" t="s">
        <v>4231</v>
      </c>
      <c r="D72" s="567" t="s">
        <v>5172</v>
      </c>
      <c r="E72" s="567" t="s">
        <v>5173</v>
      </c>
      <c r="F72" s="570">
        <v>158</v>
      </c>
      <c r="G72" s="570">
        <v>4898</v>
      </c>
      <c r="H72" s="570">
        <v>1</v>
      </c>
      <c r="I72" s="570">
        <v>31</v>
      </c>
      <c r="J72" s="570">
        <v>163</v>
      </c>
      <c r="K72" s="570">
        <v>5053</v>
      </c>
      <c r="L72" s="570">
        <v>1.0316455696202531</v>
      </c>
      <c r="M72" s="570">
        <v>31</v>
      </c>
      <c r="N72" s="570">
        <v>109</v>
      </c>
      <c r="O72" s="570">
        <v>3379</v>
      </c>
      <c r="P72" s="583">
        <v>0.689873417721519</v>
      </c>
      <c r="Q72" s="571">
        <v>31</v>
      </c>
    </row>
    <row r="73" spans="1:17" ht="14.4" customHeight="1" x14ac:dyDescent="0.3">
      <c r="A73" s="566" t="s">
        <v>5146</v>
      </c>
      <c r="B73" s="567" t="s">
        <v>5147</v>
      </c>
      <c r="C73" s="567" t="s">
        <v>4231</v>
      </c>
      <c r="D73" s="567" t="s">
        <v>4752</v>
      </c>
      <c r="E73" s="567" t="s">
        <v>4753</v>
      </c>
      <c r="F73" s="570">
        <v>245</v>
      </c>
      <c r="G73" s="570">
        <v>5635</v>
      </c>
      <c r="H73" s="570">
        <v>1</v>
      </c>
      <c r="I73" s="570">
        <v>23</v>
      </c>
      <c r="J73" s="570">
        <v>202</v>
      </c>
      <c r="K73" s="570">
        <v>4646</v>
      </c>
      <c r="L73" s="570">
        <v>0.82448979591836735</v>
      </c>
      <c r="M73" s="570">
        <v>23</v>
      </c>
      <c r="N73" s="570">
        <v>209</v>
      </c>
      <c r="O73" s="570">
        <v>4807</v>
      </c>
      <c r="P73" s="583">
        <v>0.85306122448979593</v>
      </c>
      <c r="Q73" s="571">
        <v>23</v>
      </c>
    </row>
    <row r="74" spans="1:17" ht="14.4" customHeight="1" x14ac:dyDescent="0.3">
      <c r="A74" s="566" t="s">
        <v>5146</v>
      </c>
      <c r="B74" s="567" t="s">
        <v>5147</v>
      </c>
      <c r="C74" s="567" t="s">
        <v>4231</v>
      </c>
      <c r="D74" s="567" t="s">
        <v>5174</v>
      </c>
      <c r="E74" s="567" t="s">
        <v>5175</v>
      </c>
      <c r="F74" s="570">
        <v>472</v>
      </c>
      <c r="G74" s="570">
        <v>10384</v>
      </c>
      <c r="H74" s="570">
        <v>1</v>
      </c>
      <c r="I74" s="570">
        <v>22</v>
      </c>
      <c r="J74" s="570">
        <v>496</v>
      </c>
      <c r="K74" s="570">
        <v>10912</v>
      </c>
      <c r="L74" s="570">
        <v>1.0508474576271187</v>
      </c>
      <c r="M74" s="570">
        <v>22</v>
      </c>
      <c r="N74" s="570">
        <v>397</v>
      </c>
      <c r="O74" s="570">
        <v>8734</v>
      </c>
      <c r="P74" s="583">
        <v>0.84110169491525422</v>
      </c>
      <c r="Q74" s="571">
        <v>22</v>
      </c>
    </row>
    <row r="75" spans="1:17" ht="14.4" customHeight="1" x14ac:dyDescent="0.3">
      <c r="A75" s="566" t="s">
        <v>5146</v>
      </c>
      <c r="B75" s="567" t="s">
        <v>5147</v>
      </c>
      <c r="C75" s="567" t="s">
        <v>4231</v>
      </c>
      <c r="D75" s="567" t="s">
        <v>5176</v>
      </c>
      <c r="E75" s="567" t="s">
        <v>5177</v>
      </c>
      <c r="F75" s="570">
        <v>1</v>
      </c>
      <c r="G75" s="570">
        <v>26</v>
      </c>
      <c r="H75" s="570">
        <v>1</v>
      </c>
      <c r="I75" s="570">
        <v>26</v>
      </c>
      <c r="J75" s="570"/>
      <c r="K75" s="570"/>
      <c r="L75" s="570"/>
      <c r="M75" s="570"/>
      <c r="N75" s="570"/>
      <c r="O75" s="570"/>
      <c r="P75" s="583"/>
      <c r="Q75" s="571"/>
    </row>
    <row r="76" spans="1:17" ht="14.4" customHeight="1" x14ac:dyDescent="0.3">
      <c r="A76" s="566" t="s">
        <v>5146</v>
      </c>
      <c r="B76" s="567" t="s">
        <v>5147</v>
      </c>
      <c r="C76" s="567" t="s">
        <v>4231</v>
      </c>
      <c r="D76" s="567" t="s">
        <v>5178</v>
      </c>
      <c r="E76" s="567" t="s">
        <v>5179</v>
      </c>
      <c r="F76" s="570">
        <v>7</v>
      </c>
      <c r="G76" s="570">
        <v>476</v>
      </c>
      <c r="H76" s="570">
        <v>1</v>
      </c>
      <c r="I76" s="570">
        <v>68</v>
      </c>
      <c r="J76" s="570">
        <v>3</v>
      </c>
      <c r="K76" s="570">
        <v>204</v>
      </c>
      <c r="L76" s="570">
        <v>0.42857142857142855</v>
      </c>
      <c r="M76" s="570">
        <v>68</v>
      </c>
      <c r="N76" s="570">
        <v>5</v>
      </c>
      <c r="O76" s="570">
        <v>340</v>
      </c>
      <c r="P76" s="583">
        <v>0.7142857142857143</v>
      </c>
      <c r="Q76" s="571">
        <v>68</v>
      </c>
    </row>
    <row r="77" spans="1:17" ht="14.4" customHeight="1" x14ac:dyDescent="0.3">
      <c r="A77" s="566" t="s">
        <v>5146</v>
      </c>
      <c r="B77" s="567" t="s">
        <v>5147</v>
      </c>
      <c r="C77" s="567" t="s">
        <v>4231</v>
      </c>
      <c r="D77" s="567" t="s">
        <v>5180</v>
      </c>
      <c r="E77" s="567" t="s">
        <v>5181</v>
      </c>
      <c r="F77" s="570">
        <v>1132</v>
      </c>
      <c r="G77" s="570">
        <v>50940</v>
      </c>
      <c r="H77" s="570">
        <v>1</v>
      </c>
      <c r="I77" s="570">
        <v>45</v>
      </c>
      <c r="J77" s="570">
        <v>1236</v>
      </c>
      <c r="K77" s="570">
        <v>55620</v>
      </c>
      <c r="L77" s="570">
        <v>1.0918727915194346</v>
      </c>
      <c r="M77" s="570">
        <v>45</v>
      </c>
      <c r="N77" s="570">
        <v>953</v>
      </c>
      <c r="O77" s="570">
        <v>42885</v>
      </c>
      <c r="P77" s="583">
        <v>0.84187279151943462</v>
      </c>
      <c r="Q77" s="571">
        <v>45</v>
      </c>
    </row>
    <row r="78" spans="1:17" ht="14.4" customHeight="1" x14ac:dyDescent="0.3">
      <c r="A78" s="566" t="s">
        <v>5146</v>
      </c>
      <c r="B78" s="567" t="s">
        <v>5147</v>
      </c>
      <c r="C78" s="567" t="s">
        <v>4231</v>
      </c>
      <c r="D78" s="567" t="s">
        <v>5182</v>
      </c>
      <c r="E78" s="567" t="s">
        <v>5183</v>
      </c>
      <c r="F78" s="570">
        <v>859</v>
      </c>
      <c r="G78" s="570">
        <v>53258</v>
      </c>
      <c r="H78" s="570">
        <v>1</v>
      </c>
      <c r="I78" s="570">
        <v>62</v>
      </c>
      <c r="J78" s="570">
        <v>1238</v>
      </c>
      <c r="K78" s="570">
        <v>76756</v>
      </c>
      <c r="L78" s="570">
        <v>1.4412107101280558</v>
      </c>
      <c r="M78" s="570">
        <v>62</v>
      </c>
      <c r="N78" s="570">
        <v>960</v>
      </c>
      <c r="O78" s="570">
        <v>59520</v>
      </c>
      <c r="P78" s="583">
        <v>1.1175785797438882</v>
      </c>
      <c r="Q78" s="571">
        <v>62</v>
      </c>
    </row>
    <row r="79" spans="1:17" ht="14.4" customHeight="1" x14ac:dyDescent="0.3">
      <c r="A79" s="566" t="s">
        <v>5146</v>
      </c>
      <c r="B79" s="567" t="s">
        <v>5147</v>
      </c>
      <c r="C79" s="567" t="s">
        <v>4231</v>
      </c>
      <c r="D79" s="567" t="s">
        <v>5184</v>
      </c>
      <c r="E79" s="567" t="s">
        <v>5185</v>
      </c>
      <c r="F79" s="570">
        <v>1882</v>
      </c>
      <c r="G79" s="570">
        <v>47050</v>
      </c>
      <c r="H79" s="570">
        <v>1</v>
      </c>
      <c r="I79" s="570">
        <v>25</v>
      </c>
      <c r="J79" s="570">
        <v>1996</v>
      </c>
      <c r="K79" s="570">
        <v>49900</v>
      </c>
      <c r="L79" s="570">
        <v>1.0605738575982997</v>
      </c>
      <c r="M79" s="570">
        <v>25</v>
      </c>
      <c r="N79" s="570">
        <v>1728</v>
      </c>
      <c r="O79" s="570">
        <v>43200</v>
      </c>
      <c r="P79" s="583">
        <v>0.91817215727948986</v>
      </c>
      <c r="Q79" s="571">
        <v>25</v>
      </c>
    </row>
    <row r="80" spans="1:17" ht="14.4" customHeight="1" x14ac:dyDescent="0.3">
      <c r="A80" s="566" t="s">
        <v>5146</v>
      </c>
      <c r="B80" s="567" t="s">
        <v>5147</v>
      </c>
      <c r="C80" s="567" t="s">
        <v>4231</v>
      </c>
      <c r="D80" s="567" t="s">
        <v>4754</v>
      </c>
      <c r="E80" s="567" t="s">
        <v>4755</v>
      </c>
      <c r="F80" s="570">
        <v>5</v>
      </c>
      <c r="G80" s="570">
        <v>305</v>
      </c>
      <c r="H80" s="570">
        <v>1</v>
      </c>
      <c r="I80" s="570">
        <v>61</v>
      </c>
      <c r="J80" s="570">
        <v>5</v>
      </c>
      <c r="K80" s="570">
        <v>305</v>
      </c>
      <c r="L80" s="570">
        <v>1</v>
      </c>
      <c r="M80" s="570">
        <v>61</v>
      </c>
      <c r="N80" s="570">
        <v>6</v>
      </c>
      <c r="O80" s="570">
        <v>366</v>
      </c>
      <c r="P80" s="583">
        <v>1.2</v>
      </c>
      <c r="Q80" s="571">
        <v>61</v>
      </c>
    </row>
    <row r="81" spans="1:17" ht="14.4" customHeight="1" x14ac:dyDescent="0.3">
      <c r="A81" s="566" t="s">
        <v>5146</v>
      </c>
      <c r="B81" s="567" t="s">
        <v>5147</v>
      </c>
      <c r="C81" s="567" t="s">
        <v>4231</v>
      </c>
      <c r="D81" s="567" t="s">
        <v>5186</v>
      </c>
      <c r="E81" s="567" t="s">
        <v>5187</v>
      </c>
      <c r="F81" s="570">
        <v>9</v>
      </c>
      <c r="G81" s="570">
        <v>756</v>
      </c>
      <c r="H81" s="570">
        <v>1</v>
      </c>
      <c r="I81" s="570">
        <v>84</v>
      </c>
      <c r="J81" s="570">
        <v>11</v>
      </c>
      <c r="K81" s="570">
        <v>924</v>
      </c>
      <c r="L81" s="570">
        <v>1.2222222222222223</v>
      </c>
      <c r="M81" s="570">
        <v>84</v>
      </c>
      <c r="N81" s="570">
        <v>8</v>
      </c>
      <c r="O81" s="570">
        <v>672</v>
      </c>
      <c r="P81" s="583">
        <v>0.88888888888888884</v>
      </c>
      <c r="Q81" s="571">
        <v>84</v>
      </c>
    </row>
    <row r="82" spans="1:17" ht="14.4" customHeight="1" x14ac:dyDescent="0.3">
      <c r="A82" s="566" t="s">
        <v>5146</v>
      </c>
      <c r="B82" s="567" t="s">
        <v>5147</v>
      </c>
      <c r="C82" s="567" t="s">
        <v>4231</v>
      </c>
      <c r="D82" s="567" t="s">
        <v>5188</v>
      </c>
      <c r="E82" s="567" t="s">
        <v>5189</v>
      </c>
      <c r="F82" s="570">
        <v>1</v>
      </c>
      <c r="G82" s="570">
        <v>394</v>
      </c>
      <c r="H82" s="570">
        <v>1</v>
      </c>
      <c r="I82" s="570">
        <v>394</v>
      </c>
      <c r="J82" s="570">
        <v>1</v>
      </c>
      <c r="K82" s="570">
        <v>394</v>
      </c>
      <c r="L82" s="570">
        <v>1</v>
      </c>
      <c r="M82" s="570">
        <v>394</v>
      </c>
      <c r="N82" s="570"/>
      <c r="O82" s="570"/>
      <c r="P82" s="583"/>
      <c r="Q82" s="571"/>
    </row>
    <row r="83" spans="1:17" ht="14.4" customHeight="1" x14ac:dyDescent="0.3">
      <c r="A83" s="566" t="s">
        <v>5146</v>
      </c>
      <c r="B83" s="567" t="s">
        <v>5147</v>
      </c>
      <c r="C83" s="567" t="s">
        <v>4231</v>
      </c>
      <c r="D83" s="567" t="s">
        <v>5190</v>
      </c>
      <c r="E83" s="567" t="s">
        <v>5191</v>
      </c>
      <c r="F83" s="570">
        <v>2</v>
      </c>
      <c r="G83" s="570">
        <v>990</v>
      </c>
      <c r="H83" s="570">
        <v>1</v>
      </c>
      <c r="I83" s="570">
        <v>495</v>
      </c>
      <c r="J83" s="570">
        <v>4</v>
      </c>
      <c r="K83" s="570">
        <v>1980</v>
      </c>
      <c r="L83" s="570">
        <v>2</v>
      </c>
      <c r="M83" s="570">
        <v>495</v>
      </c>
      <c r="N83" s="570"/>
      <c r="O83" s="570"/>
      <c r="P83" s="583"/>
      <c r="Q83" s="571"/>
    </row>
    <row r="84" spans="1:17" ht="14.4" customHeight="1" x14ac:dyDescent="0.3">
      <c r="A84" s="566" t="s">
        <v>5146</v>
      </c>
      <c r="B84" s="567" t="s">
        <v>5147</v>
      </c>
      <c r="C84" s="567" t="s">
        <v>4231</v>
      </c>
      <c r="D84" s="567" t="s">
        <v>5192</v>
      </c>
      <c r="E84" s="567" t="s">
        <v>5193</v>
      </c>
      <c r="F84" s="570">
        <v>279</v>
      </c>
      <c r="G84" s="570">
        <v>275373</v>
      </c>
      <c r="H84" s="570">
        <v>1</v>
      </c>
      <c r="I84" s="570">
        <v>987</v>
      </c>
      <c r="J84" s="570">
        <v>304</v>
      </c>
      <c r="K84" s="570">
        <v>300048</v>
      </c>
      <c r="L84" s="570">
        <v>1.0896057347670252</v>
      </c>
      <c r="M84" s="570">
        <v>987</v>
      </c>
      <c r="N84" s="570">
        <v>173</v>
      </c>
      <c r="O84" s="570">
        <v>170751</v>
      </c>
      <c r="P84" s="583">
        <v>0.62007168458781359</v>
      </c>
      <c r="Q84" s="571">
        <v>987</v>
      </c>
    </row>
    <row r="85" spans="1:17" ht="14.4" customHeight="1" x14ac:dyDescent="0.3">
      <c r="A85" s="566" t="s">
        <v>5146</v>
      </c>
      <c r="B85" s="567" t="s">
        <v>5147</v>
      </c>
      <c r="C85" s="567" t="s">
        <v>4231</v>
      </c>
      <c r="D85" s="567" t="s">
        <v>5194</v>
      </c>
      <c r="E85" s="567" t="s">
        <v>5195</v>
      </c>
      <c r="F85" s="570">
        <v>1</v>
      </c>
      <c r="G85" s="570">
        <v>331</v>
      </c>
      <c r="H85" s="570">
        <v>1</v>
      </c>
      <c r="I85" s="570">
        <v>331</v>
      </c>
      <c r="J85" s="570">
        <v>2</v>
      </c>
      <c r="K85" s="570">
        <v>662</v>
      </c>
      <c r="L85" s="570">
        <v>2</v>
      </c>
      <c r="M85" s="570">
        <v>331</v>
      </c>
      <c r="N85" s="570"/>
      <c r="O85" s="570"/>
      <c r="P85" s="583"/>
      <c r="Q85" s="571"/>
    </row>
    <row r="86" spans="1:17" ht="14.4" customHeight="1" x14ac:dyDescent="0.3">
      <c r="A86" s="566" t="s">
        <v>5146</v>
      </c>
      <c r="B86" s="567" t="s">
        <v>5147</v>
      </c>
      <c r="C86" s="567" t="s">
        <v>4231</v>
      </c>
      <c r="D86" s="567" t="s">
        <v>5196</v>
      </c>
      <c r="E86" s="567" t="s">
        <v>5197</v>
      </c>
      <c r="F86" s="570">
        <v>1</v>
      </c>
      <c r="G86" s="570">
        <v>201</v>
      </c>
      <c r="H86" s="570">
        <v>1</v>
      </c>
      <c r="I86" s="570">
        <v>201</v>
      </c>
      <c r="J86" s="570"/>
      <c r="K86" s="570"/>
      <c r="L86" s="570"/>
      <c r="M86" s="570"/>
      <c r="N86" s="570"/>
      <c r="O86" s="570"/>
      <c r="P86" s="583"/>
      <c r="Q86" s="571"/>
    </row>
    <row r="87" spans="1:17" ht="14.4" customHeight="1" x14ac:dyDescent="0.3">
      <c r="A87" s="566" t="s">
        <v>5146</v>
      </c>
      <c r="B87" s="567" t="s">
        <v>5147</v>
      </c>
      <c r="C87" s="567" t="s">
        <v>4231</v>
      </c>
      <c r="D87" s="567" t="s">
        <v>5198</v>
      </c>
      <c r="E87" s="567" t="s">
        <v>5199</v>
      </c>
      <c r="F87" s="570">
        <v>492</v>
      </c>
      <c r="G87" s="570">
        <v>7380</v>
      </c>
      <c r="H87" s="570">
        <v>1</v>
      </c>
      <c r="I87" s="570">
        <v>15</v>
      </c>
      <c r="J87" s="570">
        <v>566</v>
      </c>
      <c r="K87" s="570">
        <v>8490</v>
      </c>
      <c r="L87" s="570">
        <v>1.1504065040650406</v>
      </c>
      <c r="M87" s="570">
        <v>15</v>
      </c>
      <c r="N87" s="570">
        <v>399</v>
      </c>
      <c r="O87" s="570">
        <v>5985</v>
      </c>
      <c r="P87" s="583">
        <v>0.81097560975609762</v>
      </c>
      <c r="Q87" s="571">
        <v>15</v>
      </c>
    </row>
    <row r="88" spans="1:17" ht="14.4" customHeight="1" x14ac:dyDescent="0.3">
      <c r="A88" s="566" t="s">
        <v>5146</v>
      </c>
      <c r="B88" s="567" t="s">
        <v>5147</v>
      </c>
      <c r="C88" s="567" t="s">
        <v>4231</v>
      </c>
      <c r="D88" s="567" t="s">
        <v>5200</v>
      </c>
      <c r="E88" s="567" t="s">
        <v>5201</v>
      </c>
      <c r="F88" s="570">
        <v>9</v>
      </c>
      <c r="G88" s="570">
        <v>333</v>
      </c>
      <c r="H88" s="570">
        <v>1</v>
      </c>
      <c r="I88" s="570">
        <v>37</v>
      </c>
      <c r="J88" s="570">
        <v>4</v>
      </c>
      <c r="K88" s="570">
        <v>148</v>
      </c>
      <c r="L88" s="570">
        <v>0.44444444444444442</v>
      </c>
      <c r="M88" s="570">
        <v>37</v>
      </c>
      <c r="N88" s="570">
        <v>4</v>
      </c>
      <c r="O88" s="570">
        <v>148</v>
      </c>
      <c r="P88" s="583">
        <v>0.44444444444444442</v>
      </c>
      <c r="Q88" s="571">
        <v>37</v>
      </c>
    </row>
    <row r="89" spans="1:17" ht="14.4" customHeight="1" x14ac:dyDescent="0.3">
      <c r="A89" s="566" t="s">
        <v>5146</v>
      </c>
      <c r="B89" s="567" t="s">
        <v>5147</v>
      </c>
      <c r="C89" s="567" t="s">
        <v>4231</v>
      </c>
      <c r="D89" s="567" t="s">
        <v>5202</v>
      </c>
      <c r="E89" s="567" t="s">
        <v>5203</v>
      </c>
      <c r="F89" s="570">
        <v>2</v>
      </c>
      <c r="G89" s="570">
        <v>410</v>
      </c>
      <c r="H89" s="570">
        <v>1</v>
      </c>
      <c r="I89" s="570">
        <v>205</v>
      </c>
      <c r="J89" s="570"/>
      <c r="K89" s="570"/>
      <c r="L89" s="570"/>
      <c r="M89" s="570"/>
      <c r="N89" s="570"/>
      <c r="O89" s="570"/>
      <c r="P89" s="583"/>
      <c r="Q89" s="571"/>
    </row>
    <row r="90" spans="1:17" ht="14.4" customHeight="1" x14ac:dyDescent="0.3">
      <c r="A90" s="566" t="s">
        <v>5146</v>
      </c>
      <c r="B90" s="567" t="s">
        <v>5147</v>
      </c>
      <c r="C90" s="567" t="s">
        <v>4231</v>
      </c>
      <c r="D90" s="567" t="s">
        <v>5204</v>
      </c>
      <c r="E90" s="567" t="s">
        <v>5205</v>
      </c>
      <c r="F90" s="570">
        <v>3</v>
      </c>
      <c r="G90" s="570">
        <v>45</v>
      </c>
      <c r="H90" s="570">
        <v>1</v>
      </c>
      <c r="I90" s="570">
        <v>15</v>
      </c>
      <c r="J90" s="570"/>
      <c r="K90" s="570"/>
      <c r="L90" s="570"/>
      <c r="M90" s="570"/>
      <c r="N90" s="570">
        <v>4</v>
      </c>
      <c r="O90" s="570">
        <v>60</v>
      </c>
      <c r="P90" s="583">
        <v>1.3333333333333333</v>
      </c>
      <c r="Q90" s="571">
        <v>15</v>
      </c>
    </row>
    <row r="91" spans="1:17" ht="14.4" customHeight="1" x14ac:dyDescent="0.3">
      <c r="A91" s="566" t="s">
        <v>5146</v>
      </c>
      <c r="B91" s="567" t="s">
        <v>5147</v>
      </c>
      <c r="C91" s="567" t="s">
        <v>4231</v>
      </c>
      <c r="D91" s="567" t="s">
        <v>5206</v>
      </c>
      <c r="E91" s="567" t="s">
        <v>5207</v>
      </c>
      <c r="F91" s="570"/>
      <c r="G91" s="570"/>
      <c r="H91" s="570"/>
      <c r="I91" s="570"/>
      <c r="J91" s="570">
        <v>1</v>
      </c>
      <c r="K91" s="570">
        <v>21</v>
      </c>
      <c r="L91" s="570"/>
      <c r="M91" s="570">
        <v>21</v>
      </c>
      <c r="N91" s="570"/>
      <c r="O91" s="570"/>
      <c r="P91" s="583"/>
      <c r="Q91" s="571"/>
    </row>
    <row r="92" spans="1:17" ht="14.4" customHeight="1" x14ac:dyDescent="0.3">
      <c r="A92" s="566" t="s">
        <v>5146</v>
      </c>
      <c r="B92" s="567" t="s">
        <v>5147</v>
      </c>
      <c r="C92" s="567" t="s">
        <v>4231</v>
      </c>
      <c r="D92" s="567" t="s">
        <v>5208</v>
      </c>
      <c r="E92" s="567" t="s">
        <v>5209</v>
      </c>
      <c r="F92" s="570">
        <v>1</v>
      </c>
      <c r="G92" s="570">
        <v>27</v>
      </c>
      <c r="H92" s="570">
        <v>1</v>
      </c>
      <c r="I92" s="570">
        <v>27</v>
      </c>
      <c r="J92" s="570"/>
      <c r="K92" s="570"/>
      <c r="L92" s="570"/>
      <c r="M92" s="570"/>
      <c r="N92" s="570"/>
      <c r="O92" s="570"/>
      <c r="P92" s="583"/>
      <c r="Q92" s="571"/>
    </row>
    <row r="93" spans="1:17" ht="14.4" customHeight="1" x14ac:dyDescent="0.3">
      <c r="A93" s="566" t="s">
        <v>5146</v>
      </c>
      <c r="B93" s="567" t="s">
        <v>5147</v>
      </c>
      <c r="C93" s="567" t="s">
        <v>4231</v>
      </c>
      <c r="D93" s="567" t="s">
        <v>5210</v>
      </c>
      <c r="E93" s="567" t="s">
        <v>5211</v>
      </c>
      <c r="F93" s="570">
        <v>2</v>
      </c>
      <c r="G93" s="570">
        <v>44</v>
      </c>
      <c r="H93" s="570">
        <v>1</v>
      </c>
      <c r="I93" s="570">
        <v>22</v>
      </c>
      <c r="J93" s="570">
        <v>3</v>
      </c>
      <c r="K93" s="570">
        <v>66</v>
      </c>
      <c r="L93" s="570">
        <v>1.5</v>
      </c>
      <c r="M93" s="570">
        <v>22</v>
      </c>
      <c r="N93" s="570">
        <v>2</v>
      </c>
      <c r="O93" s="570">
        <v>44</v>
      </c>
      <c r="P93" s="583">
        <v>1</v>
      </c>
      <c r="Q93" s="571">
        <v>22</v>
      </c>
    </row>
    <row r="94" spans="1:17" ht="14.4" customHeight="1" x14ac:dyDescent="0.3">
      <c r="A94" s="566" t="s">
        <v>5146</v>
      </c>
      <c r="B94" s="567" t="s">
        <v>5147</v>
      </c>
      <c r="C94" s="567" t="s">
        <v>4231</v>
      </c>
      <c r="D94" s="567" t="s">
        <v>5212</v>
      </c>
      <c r="E94" s="567" t="s">
        <v>5213</v>
      </c>
      <c r="F94" s="570">
        <v>2</v>
      </c>
      <c r="G94" s="570">
        <v>126</v>
      </c>
      <c r="H94" s="570">
        <v>1</v>
      </c>
      <c r="I94" s="570">
        <v>63</v>
      </c>
      <c r="J94" s="570"/>
      <c r="K94" s="570"/>
      <c r="L94" s="570"/>
      <c r="M94" s="570"/>
      <c r="N94" s="570">
        <v>1</v>
      </c>
      <c r="O94" s="570">
        <v>63</v>
      </c>
      <c r="P94" s="583">
        <v>0.5</v>
      </c>
      <c r="Q94" s="571">
        <v>63</v>
      </c>
    </row>
    <row r="95" spans="1:17" ht="14.4" customHeight="1" x14ac:dyDescent="0.3">
      <c r="A95" s="566" t="s">
        <v>5146</v>
      </c>
      <c r="B95" s="567" t="s">
        <v>5147</v>
      </c>
      <c r="C95" s="567" t="s">
        <v>4231</v>
      </c>
      <c r="D95" s="567" t="s">
        <v>5214</v>
      </c>
      <c r="E95" s="567" t="s">
        <v>5215</v>
      </c>
      <c r="F95" s="570"/>
      <c r="G95" s="570"/>
      <c r="H95" s="570"/>
      <c r="I95" s="570"/>
      <c r="J95" s="570"/>
      <c r="K95" s="570"/>
      <c r="L95" s="570"/>
      <c r="M95" s="570"/>
      <c r="N95" s="570">
        <v>1</v>
      </c>
      <c r="O95" s="570">
        <v>310</v>
      </c>
      <c r="P95" s="583"/>
      <c r="Q95" s="571">
        <v>310</v>
      </c>
    </row>
    <row r="96" spans="1:17" ht="14.4" customHeight="1" x14ac:dyDescent="0.3">
      <c r="A96" s="566" t="s">
        <v>5146</v>
      </c>
      <c r="B96" s="567" t="s">
        <v>5147</v>
      </c>
      <c r="C96" s="567" t="s">
        <v>4231</v>
      </c>
      <c r="D96" s="567" t="s">
        <v>5216</v>
      </c>
      <c r="E96" s="567" t="s">
        <v>5217</v>
      </c>
      <c r="F96" s="570">
        <v>16</v>
      </c>
      <c r="G96" s="570">
        <v>272</v>
      </c>
      <c r="H96" s="570">
        <v>1</v>
      </c>
      <c r="I96" s="570">
        <v>17</v>
      </c>
      <c r="J96" s="570">
        <v>13</v>
      </c>
      <c r="K96" s="570">
        <v>221</v>
      </c>
      <c r="L96" s="570">
        <v>0.8125</v>
      </c>
      <c r="M96" s="570">
        <v>17</v>
      </c>
      <c r="N96" s="570">
        <v>19</v>
      </c>
      <c r="O96" s="570">
        <v>323</v>
      </c>
      <c r="P96" s="583">
        <v>1.1875</v>
      </c>
      <c r="Q96" s="571">
        <v>17</v>
      </c>
    </row>
    <row r="97" spans="1:17" ht="14.4" customHeight="1" x14ac:dyDescent="0.3">
      <c r="A97" s="566" t="s">
        <v>5146</v>
      </c>
      <c r="B97" s="567" t="s">
        <v>5147</v>
      </c>
      <c r="C97" s="567" t="s">
        <v>4231</v>
      </c>
      <c r="D97" s="567" t="s">
        <v>5218</v>
      </c>
      <c r="E97" s="567" t="s">
        <v>5219</v>
      </c>
      <c r="F97" s="570">
        <v>1</v>
      </c>
      <c r="G97" s="570">
        <v>96</v>
      </c>
      <c r="H97" s="570">
        <v>1</v>
      </c>
      <c r="I97" s="570">
        <v>96</v>
      </c>
      <c r="J97" s="570"/>
      <c r="K97" s="570"/>
      <c r="L97" s="570"/>
      <c r="M97" s="570"/>
      <c r="N97" s="570"/>
      <c r="O97" s="570"/>
      <c r="P97" s="583"/>
      <c r="Q97" s="571"/>
    </row>
    <row r="98" spans="1:17" ht="14.4" customHeight="1" x14ac:dyDescent="0.3">
      <c r="A98" s="566" t="s">
        <v>5146</v>
      </c>
      <c r="B98" s="567" t="s">
        <v>5147</v>
      </c>
      <c r="C98" s="567" t="s">
        <v>4231</v>
      </c>
      <c r="D98" s="567" t="s">
        <v>5220</v>
      </c>
      <c r="E98" s="567" t="s">
        <v>5221</v>
      </c>
      <c r="F98" s="570">
        <v>6</v>
      </c>
      <c r="G98" s="570">
        <v>1224</v>
      </c>
      <c r="H98" s="570">
        <v>1</v>
      </c>
      <c r="I98" s="570">
        <v>204</v>
      </c>
      <c r="J98" s="570">
        <v>14</v>
      </c>
      <c r="K98" s="570">
        <v>2856</v>
      </c>
      <c r="L98" s="570">
        <v>2.3333333333333335</v>
      </c>
      <c r="M98" s="570">
        <v>204</v>
      </c>
      <c r="N98" s="570">
        <v>3</v>
      </c>
      <c r="O98" s="570">
        <v>612</v>
      </c>
      <c r="P98" s="583">
        <v>0.5</v>
      </c>
      <c r="Q98" s="571">
        <v>204</v>
      </c>
    </row>
    <row r="99" spans="1:17" ht="14.4" customHeight="1" x14ac:dyDescent="0.3">
      <c r="A99" s="566" t="s">
        <v>5146</v>
      </c>
      <c r="B99" s="567" t="s">
        <v>5147</v>
      </c>
      <c r="C99" s="567" t="s">
        <v>4231</v>
      </c>
      <c r="D99" s="567" t="s">
        <v>5222</v>
      </c>
      <c r="E99" s="567" t="s">
        <v>5223</v>
      </c>
      <c r="F99" s="570"/>
      <c r="G99" s="570"/>
      <c r="H99" s="570"/>
      <c r="I99" s="570"/>
      <c r="J99" s="570"/>
      <c r="K99" s="570"/>
      <c r="L99" s="570"/>
      <c r="M99" s="570"/>
      <c r="N99" s="570">
        <v>1</v>
      </c>
      <c r="O99" s="570">
        <v>63</v>
      </c>
      <c r="P99" s="583"/>
      <c r="Q99" s="571">
        <v>63</v>
      </c>
    </row>
    <row r="100" spans="1:17" ht="14.4" customHeight="1" x14ac:dyDescent="0.3">
      <c r="A100" s="566" t="s">
        <v>5146</v>
      </c>
      <c r="B100" s="567" t="s">
        <v>5147</v>
      </c>
      <c r="C100" s="567" t="s">
        <v>4231</v>
      </c>
      <c r="D100" s="567" t="s">
        <v>5224</v>
      </c>
      <c r="E100" s="567" t="s">
        <v>5225</v>
      </c>
      <c r="F100" s="570">
        <v>3231</v>
      </c>
      <c r="G100" s="570">
        <v>64620</v>
      </c>
      <c r="H100" s="570">
        <v>1</v>
      </c>
      <c r="I100" s="570">
        <v>20</v>
      </c>
      <c r="J100" s="570">
        <v>3476</v>
      </c>
      <c r="K100" s="570">
        <v>69520</v>
      </c>
      <c r="L100" s="570">
        <v>1.0758279170535439</v>
      </c>
      <c r="M100" s="570">
        <v>20</v>
      </c>
      <c r="N100" s="570">
        <v>2909</v>
      </c>
      <c r="O100" s="570">
        <v>58180</v>
      </c>
      <c r="P100" s="583">
        <v>0.90034045187248535</v>
      </c>
      <c r="Q100" s="571">
        <v>20</v>
      </c>
    </row>
    <row r="101" spans="1:17" ht="14.4" customHeight="1" x14ac:dyDescent="0.3">
      <c r="A101" s="566" t="s">
        <v>5146</v>
      </c>
      <c r="B101" s="567" t="s">
        <v>5147</v>
      </c>
      <c r="C101" s="567" t="s">
        <v>4231</v>
      </c>
      <c r="D101" s="567" t="s">
        <v>5226</v>
      </c>
      <c r="E101" s="567" t="s">
        <v>5227</v>
      </c>
      <c r="F101" s="570">
        <v>340</v>
      </c>
      <c r="G101" s="570">
        <v>17000</v>
      </c>
      <c r="H101" s="570">
        <v>1</v>
      </c>
      <c r="I101" s="570">
        <v>50</v>
      </c>
      <c r="J101" s="570">
        <v>377</v>
      </c>
      <c r="K101" s="570">
        <v>18850</v>
      </c>
      <c r="L101" s="570">
        <v>1.1088235294117648</v>
      </c>
      <c r="M101" s="570">
        <v>50</v>
      </c>
      <c r="N101" s="570">
        <v>316</v>
      </c>
      <c r="O101" s="570">
        <v>15800</v>
      </c>
      <c r="P101" s="583">
        <v>0.92941176470588238</v>
      </c>
      <c r="Q101" s="571">
        <v>50</v>
      </c>
    </row>
    <row r="102" spans="1:17" ht="14.4" customHeight="1" x14ac:dyDescent="0.3">
      <c r="A102" s="566" t="s">
        <v>5146</v>
      </c>
      <c r="B102" s="567" t="s">
        <v>5147</v>
      </c>
      <c r="C102" s="567" t="s">
        <v>4231</v>
      </c>
      <c r="D102" s="567" t="s">
        <v>5228</v>
      </c>
      <c r="E102" s="567" t="s">
        <v>5229</v>
      </c>
      <c r="F102" s="570"/>
      <c r="G102" s="570"/>
      <c r="H102" s="570"/>
      <c r="I102" s="570"/>
      <c r="J102" s="570">
        <v>3</v>
      </c>
      <c r="K102" s="570">
        <v>51</v>
      </c>
      <c r="L102" s="570"/>
      <c r="M102" s="570">
        <v>17</v>
      </c>
      <c r="N102" s="570"/>
      <c r="O102" s="570"/>
      <c r="P102" s="583"/>
      <c r="Q102" s="571"/>
    </row>
    <row r="103" spans="1:17" ht="14.4" customHeight="1" x14ac:dyDescent="0.3">
      <c r="A103" s="566" t="s">
        <v>5146</v>
      </c>
      <c r="B103" s="567" t="s">
        <v>5147</v>
      </c>
      <c r="C103" s="567" t="s">
        <v>4231</v>
      </c>
      <c r="D103" s="567" t="s">
        <v>5230</v>
      </c>
      <c r="E103" s="567" t="s">
        <v>5231</v>
      </c>
      <c r="F103" s="570">
        <v>6</v>
      </c>
      <c r="G103" s="570">
        <v>282</v>
      </c>
      <c r="H103" s="570">
        <v>1</v>
      </c>
      <c r="I103" s="570">
        <v>47</v>
      </c>
      <c r="J103" s="570">
        <v>4</v>
      </c>
      <c r="K103" s="570">
        <v>188</v>
      </c>
      <c r="L103" s="570">
        <v>0.66666666666666663</v>
      </c>
      <c r="M103" s="570">
        <v>47</v>
      </c>
      <c r="N103" s="570">
        <v>2</v>
      </c>
      <c r="O103" s="570">
        <v>94</v>
      </c>
      <c r="P103" s="583">
        <v>0.33333333333333331</v>
      </c>
      <c r="Q103" s="571">
        <v>47</v>
      </c>
    </row>
    <row r="104" spans="1:17" ht="14.4" customHeight="1" x14ac:dyDescent="0.3">
      <c r="A104" s="566" t="s">
        <v>5146</v>
      </c>
      <c r="B104" s="567" t="s">
        <v>5147</v>
      </c>
      <c r="C104" s="567" t="s">
        <v>4231</v>
      </c>
      <c r="D104" s="567" t="s">
        <v>5232</v>
      </c>
      <c r="E104" s="567" t="s">
        <v>5233</v>
      </c>
      <c r="F104" s="570">
        <v>4</v>
      </c>
      <c r="G104" s="570">
        <v>120</v>
      </c>
      <c r="H104" s="570">
        <v>1</v>
      </c>
      <c r="I104" s="570">
        <v>30</v>
      </c>
      <c r="J104" s="570">
        <v>10</v>
      </c>
      <c r="K104" s="570">
        <v>300</v>
      </c>
      <c r="L104" s="570">
        <v>2.5</v>
      </c>
      <c r="M104" s="570">
        <v>30</v>
      </c>
      <c r="N104" s="570">
        <v>8</v>
      </c>
      <c r="O104" s="570">
        <v>240</v>
      </c>
      <c r="P104" s="583">
        <v>2</v>
      </c>
      <c r="Q104" s="571">
        <v>30</v>
      </c>
    </row>
    <row r="105" spans="1:17" ht="14.4" customHeight="1" x14ac:dyDescent="0.3">
      <c r="A105" s="566" t="s">
        <v>5146</v>
      </c>
      <c r="B105" s="567" t="s">
        <v>5147</v>
      </c>
      <c r="C105" s="567" t="s">
        <v>4231</v>
      </c>
      <c r="D105" s="567" t="s">
        <v>5234</v>
      </c>
      <c r="E105" s="567" t="s">
        <v>5235</v>
      </c>
      <c r="F105" s="570">
        <v>1</v>
      </c>
      <c r="G105" s="570">
        <v>42</v>
      </c>
      <c r="H105" s="570">
        <v>1</v>
      </c>
      <c r="I105" s="570">
        <v>42</v>
      </c>
      <c r="J105" s="570"/>
      <c r="K105" s="570"/>
      <c r="L105" s="570"/>
      <c r="M105" s="570"/>
      <c r="N105" s="570"/>
      <c r="O105" s="570"/>
      <c r="P105" s="583"/>
      <c r="Q105" s="571"/>
    </row>
    <row r="106" spans="1:17" ht="14.4" customHeight="1" x14ac:dyDescent="0.3">
      <c r="A106" s="566" t="s">
        <v>5146</v>
      </c>
      <c r="B106" s="567" t="s">
        <v>5147</v>
      </c>
      <c r="C106" s="567" t="s">
        <v>4231</v>
      </c>
      <c r="D106" s="567" t="s">
        <v>5236</v>
      </c>
      <c r="E106" s="567" t="s">
        <v>5237</v>
      </c>
      <c r="F106" s="570">
        <v>339</v>
      </c>
      <c r="G106" s="570">
        <v>20340</v>
      </c>
      <c r="H106" s="570">
        <v>1</v>
      </c>
      <c r="I106" s="570">
        <v>60</v>
      </c>
      <c r="J106" s="570">
        <v>377</v>
      </c>
      <c r="K106" s="570">
        <v>22620</v>
      </c>
      <c r="L106" s="570">
        <v>1.112094395280236</v>
      </c>
      <c r="M106" s="570">
        <v>60</v>
      </c>
      <c r="N106" s="570">
        <v>315</v>
      </c>
      <c r="O106" s="570">
        <v>18900</v>
      </c>
      <c r="P106" s="583">
        <v>0.92920353982300885</v>
      </c>
      <c r="Q106" s="571">
        <v>60</v>
      </c>
    </row>
    <row r="107" spans="1:17" ht="14.4" customHeight="1" x14ac:dyDescent="0.3">
      <c r="A107" s="566" t="s">
        <v>5146</v>
      </c>
      <c r="B107" s="567" t="s">
        <v>5147</v>
      </c>
      <c r="C107" s="567" t="s">
        <v>4231</v>
      </c>
      <c r="D107" s="567" t="s">
        <v>5238</v>
      </c>
      <c r="E107" s="567" t="s">
        <v>5239</v>
      </c>
      <c r="F107" s="570">
        <v>6</v>
      </c>
      <c r="G107" s="570">
        <v>504</v>
      </c>
      <c r="H107" s="570">
        <v>1</v>
      </c>
      <c r="I107" s="570">
        <v>84</v>
      </c>
      <c r="J107" s="570">
        <v>4</v>
      </c>
      <c r="K107" s="570">
        <v>336</v>
      </c>
      <c r="L107" s="570">
        <v>0.66666666666666663</v>
      </c>
      <c r="M107" s="570">
        <v>84</v>
      </c>
      <c r="N107" s="570">
        <v>5</v>
      </c>
      <c r="O107" s="570">
        <v>420</v>
      </c>
      <c r="P107" s="583">
        <v>0.83333333333333337</v>
      </c>
      <c r="Q107" s="571">
        <v>84</v>
      </c>
    </row>
    <row r="108" spans="1:17" ht="14.4" customHeight="1" x14ac:dyDescent="0.3">
      <c r="A108" s="566" t="s">
        <v>5146</v>
      </c>
      <c r="B108" s="567" t="s">
        <v>5147</v>
      </c>
      <c r="C108" s="567" t="s">
        <v>4231</v>
      </c>
      <c r="D108" s="567" t="s">
        <v>5240</v>
      </c>
      <c r="E108" s="567" t="s">
        <v>5241</v>
      </c>
      <c r="F108" s="570">
        <v>1001</v>
      </c>
      <c r="G108" s="570">
        <v>12012</v>
      </c>
      <c r="H108" s="570">
        <v>1</v>
      </c>
      <c r="I108" s="570">
        <v>12</v>
      </c>
      <c r="J108" s="570">
        <v>1024</v>
      </c>
      <c r="K108" s="570">
        <v>12288</v>
      </c>
      <c r="L108" s="570">
        <v>1.022977022977023</v>
      </c>
      <c r="M108" s="570">
        <v>12</v>
      </c>
      <c r="N108" s="570">
        <v>722</v>
      </c>
      <c r="O108" s="570">
        <v>8664</v>
      </c>
      <c r="P108" s="583">
        <v>0.72127872127872128</v>
      </c>
      <c r="Q108" s="571">
        <v>12</v>
      </c>
    </row>
    <row r="109" spans="1:17" ht="14.4" customHeight="1" x14ac:dyDescent="0.3">
      <c r="A109" s="566" t="s">
        <v>5146</v>
      </c>
      <c r="B109" s="567" t="s">
        <v>5147</v>
      </c>
      <c r="C109" s="567" t="s">
        <v>4231</v>
      </c>
      <c r="D109" s="567" t="s">
        <v>4756</v>
      </c>
      <c r="E109" s="567" t="s">
        <v>4757</v>
      </c>
      <c r="F109" s="570">
        <v>6</v>
      </c>
      <c r="G109" s="570">
        <v>426</v>
      </c>
      <c r="H109" s="570">
        <v>1</v>
      </c>
      <c r="I109" s="570">
        <v>71</v>
      </c>
      <c r="J109" s="570">
        <v>5</v>
      </c>
      <c r="K109" s="570">
        <v>355</v>
      </c>
      <c r="L109" s="570">
        <v>0.83333333333333337</v>
      </c>
      <c r="M109" s="570">
        <v>71</v>
      </c>
      <c r="N109" s="570">
        <v>12</v>
      </c>
      <c r="O109" s="570">
        <v>852</v>
      </c>
      <c r="P109" s="583">
        <v>2</v>
      </c>
      <c r="Q109" s="571">
        <v>71</v>
      </c>
    </row>
    <row r="110" spans="1:17" ht="14.4" customHeight="1" x14ac:dyDescent="0.3">
      <c r="A110" s="566" t="s">
        <v>5146</v>
      </c>
      <c r="B110" s="567" t="s">
        <v>5147</v>
      </c>
      <c r="C110" s="567" t="s">
        <v>4231</v>
      </c>
      <c r="D110" s="567" t="s">
        <v>5242</v>
      </c>
      <c r="E110" s="567" t="s">
        <v>5243</v>
      </c>
      <c r="F110" s="570">
        <v>1</v>
      </c>
      <c r="G110" s="570">
        <v>31</v>
      </c>
      <c r="H110" s="570">
        <v>1</v>
      </c>
      <c r="I110" s="570">
        <v>31</v>
      </c>
      <c r="J110" s="570"/>
      <c r="K110" s="570"/>
      <c r="L110" s="570"/>
      <c r="M110" s="570"/>
      <c r="N110" s="570"/>
      <c r="O110" s="570"/>
      <c r="P110" s="583"/>
      <c r="Q110" s="571"/>
    </row>
    <row r="111" spans="1:17" ht="14.4" customHeight="1" x14ac:dyDescent="0.3">
      <c r="A111" s="566" t="s">
        <v>5146</v>
      </c>
      <c r="B111" s="567" t="s">
        <v>5147</v>
      </c>
      <c r="C111" s="567" t="s">
        <v>4231</v>
      </c>
      <c r="D111" s="567" t="s">
        <v>5244</v>
      </c>
      <c r="E111" s="567" t="s">
        <v>5245</v>
      </c>
      <c r="F111" s="570">
        <v>1022</v>
      </c>
      <c r="G111" s="570">
        <v>19418</v>
      </c>
      <c r="H111" s="570">
        <v>1</v>
      </c>
      <c r="I111" s="570">
        <v>19</v>
      </c>
      <c r="J111" s="570">
        <v>1112</v>
      </c>
      <c r="K111" s="570">
        <v>21128</v>
      </c>
      <c r="L111" s="570">
        <v>1.0880626223091976</v>
      </c>
      <c r="M111" s="570">
        <v>19</v>
      </c>
      <c r="N111" s="570">
        <v>888</v>
      </c>
      <c r="O111" s="570">
        <v>16872</v>
      </c>
      <c r="P111" s="583">
        <v>0.86888454011741678</v>
      </c>
      <c r="Q111" s="571">
        <v>19</v>
      </c>
    </row>
    <row r="112" spans="1:17" ht="14.4" customHeight="1" x14ac:dyDescent="0.3">
      <c r="A112" s="566" t="s">
        <v>5146</v>
      </c>
      <c r="B112" s="567" t="s">
        <v>5147</v>
      </c>
      <c r="C112" s="567" t="s">
        <v>4231</v>
      </c>
      <c r="D112" s="567" t="s">
        <v>5246</v>
      </c>
      <c r="E112" s="567" t="s">
        <v>5247</v>
      </c>
      <c r="F112" s="570">
        <v>1</v>
      </c>
      <c r="G112" s="570">
        <v>78</v>
      </c>
      <c r="H112" s="570">
        <v>1</v>
      </c>
      <c r="I112" s="570">
        <v>78</v>
      </c>
      <c r="J112" s="570">
        <v>1</v>
      </c>
      <c r="K112" s="570">
        <v>78</v>
      </c>
      <c r="L112" s="570">
        <v>1</v>
      </c>
      <c r="M112" s="570">
        <v>78</v>
      </c>
      <c r="N112" s="570">
        <v>2</v>
      </c>
      <c r="O112" s="570">
        <v>156</v>
      </c>
      <c r="P112" s="583">
        <v>2</v>
      </c>
      <c r="Q112" s="571">
        <v>78</v>
      </c>
    </row>
    <row r="113" spans="1:17" ht="14.4" customHeight="1" x14ac:dyDescent="0.3">
      <c r="A113" s="566" t="s">
        <v>5146</v>
      </c>
      <c r="B113" s="567" t="s">
        <v>5147</v>
      </c>
      <c r="C113" s="567" t="s">
        <v>4231</v>
      </c>
      <c r="D113" s="567" t="s">
        <v>5248</v>
      </c>
      <c r="E113" s="567" t="s">
        <v>5249</v>
      </c>
      <c r="F113" s="570">
        <v>3</v>
      </c>
      <c r="G113" s="570">
        <v>57</v>
      </c>
      <c r="H113" s="570">
        <v>1</v>
      </c>
      <c r="I113" s="570">
        <v>19</v>
      </c>
      <c r="J113" s="570">
        <v>1</v>
      </c>
      <c r="K113" s="570">
        <v>19</v>
      </c>
      <c r="L113" s="570">
        <v>0.33333333333333331</v>
      </c>
      <c r="M113" s="570">
        <v>19</v>
      </c>
      <c r="N113" s="570">
        <v>5</v>
      </c>
      <c r="O113" s="570">
        <v>95</v>
      </c>
      <c r="P113" s="583">
        <v>1.6666666666666667</v>
      </c>
      <c r="Q113" s="571">
        <v>19</v>
      </c>
    </row>
    <row r="114" spans="1:17" ht="14.4" customHeight="1" x14ac:dyDescent="0.3">
      <c r="A114" s="566" t="s">
        <v>5146</v>
      </c>
      <c r="B114" s="567" t="s">
        <v>5147</v>
      </c>
      <c r="C114" s="567" t="s">
        <v>4231</v>
      </c>
      <c r="D114" s="567" t="s">
        <v>5250</v>
      </c>
      <c r="E114" s="567" t="s">
        <v>5251</v>
      </c>
      <c r="F114" s="570"/>
      <c r="G114" s="570"/>
      <c r="H114" s="570"/>
      <c r="I114" s="570"/>
      <c r="J114" s="570"/>
      <c r="K114" s="570"/>
      <c r="L114" s="570"/>
      <c r="M114" s="570"/>
      <c r="N114" s="570">
        <v>1</v>
      </c>
      <c r="O114" s="570">
        <v>854</v>
      </c>
      <c r="P114" s="583"/>
      <c r="Q114" s="571">
        <v>854</v>
      </c>
    </row>
    <row r="115" spans="1:17" ht="14.4" customHeight="1" x14ac:dyDescent="0.3">
      <c r="A115" s="566" t="s">
        <v>5146</v>
      </c>
      <c r="B115" s="567" t="s">
        <v>5147</v>
      </c>
      <c r="C115" s="567" t="s">
        <v>4231</v>
      </c>
      <c r="D115" s="567" t="s">
        <v>5252</v>
      </c>
      <c r="E115" s="567" t="s">
        <v>5253</v>
      </c>
      <c r="F115" s="570"/>
      <c r="G115" s="570"/>
      <c r="H115" s="570"/>
      <c r="I115" s="570"/>
      <c r="J115" s="570">
        <v>1</v>
      </c>
      <c r="K115" s="570">
        <v>277</v>
      </c>
      <c r="L115" s="570"/>
      <c r="M115" s="570">
        <v>277</v>
      </c>
      <c r="N115" s="570"/>
      <c r="O115" s="570"/>
      <c r="P115" s="583"/>
      <c r="Q115" s="571"/>
    </row>
    <row r="116" spans="1:17" ht="14.4" customHeight="1" x14ac:dyDescent="0.3">
      <c r="A116" s="566" t="s">
        <v>5146</v>
      </c>
      <c r="B116" s="567" t="s">
        <v>5147</v>
      </c>
      <c r="C116" s="567" t="s">
        <v>4231</v>
      </c>
      <c r="D116" s="567" t="s">
        <v>5254</v>
      </c>
      <c r="E116" s="567" t="s">
        <v>5255</v>
      </c>
      <c r="F116" s="570"/>
      <c r="G116" s="570"/>
      <c r="H116" s="570"/>
      <c r="I116" s="570"/>
      <c r="J116" s="570"/>
      <c r="K116" s="570"/>
      <c r="L116" s="570"/>
      <c r="M116" s="570"/>
      <c r="N116" s="570">
        <v>1</v>
      </c>
      <c r="O116" s="570">
        <v>312</v>
      </c>
      <c r="P116" s="583"/>
      <c r="Q116" s="571">
        <v>312</v>
      </c>
    </row>
    <row r="117" spans="1:17" ht="14.4" customHeight="1" x14ac:dyDescent="0.3">
      <c r="A117" s="566" t="s">
        <v>5146</v>
      </c>
      <c r="B117" s="567" t="s">
        <v>5147</v>
      </c>
      <c r="C117" s="567" t="s">
        <v>4231</v>
      </c>
      <c r="D117" s="567" t="s">
        <v>5256</v>
      </c>
      <c r="E117" s="567" t="s">
        <v>5257</v>
      </c>
      <c r="F117" s="570">
        <v>17</v>
      </c>
      <c r="G117" s="570">
        <v>14450</v>
      </c>
      <c r="H117" s="570">
        <v>1</v>
      </c>
      <c r="I117" s="570">
        <v>850</v>
      </c>
      <c r="J117" s="570">
        <v>14</v>
      </c>
      <c r="K117" s="570">
        <v>11900</v>
      </c>
      <c r="L117" s="570">
        <v>0.82352941176470584</v>
      </c>
      <c r="M117" s="570">
        <v>850</v>
      </c>
      <c r="N117" s="570">
        <v>6</v>
      </c>
      <c r="O117" s="570">
        <v>5106</v>
      </c>
      <c r="P117" s="583">
        <v>0.35335640138408303</v>
      </c>
      <c r="Q117" s="571">
        <v>851</v>
      </c>
    </row>
    <row r="118" spans="1:17" ht="14.4" customHeight="1" x14ac:dyDescent="0.3">
      <c r="A118" s="566" t="s">
        <v>5146</v>
      </c>
      <c r="B118" s="567" t="s">
        <v>5147</v>
      </c>
      <c r="C118" s="567" t="s">
        <v>4231</v>
      </c>
      <c r="D118" s="567" t="s">
        <v>5258</v>
      </c>
      <c r="E118" s="567" t="s">
        <v>5259</v>
      </c>
      <c r="F118" s="570">
        <v>1</v>
      </c>
      <c r="G118" s="570">
        <v>169</v>
      </c>
      <c r="H118" s="570">
        <v>1</v>
      </c>
      <c r="I118" s="570">
        <v>169</v>
      </c>
      <c r="J118" s="570"/>
      <c r="K118" s="570"/>
      <c r="L118" s="570"/>
      <c r="M118" s="570"/>
      <c r="N118" s="570"/>
      <c r="O118" s="570"/>
      <c r="P118" s="583"/>
      <c r="Q118" s="571"/>
    </row>
    <row r="119" spans="1:17" ht="14.4" customHeight="1" x14ac:dyDescent="0.3">
      <c r="A119" s="566" t="s">
        <v>5146</v>
      </c>
      <c r="B119" s="567" t="s">
        <v>5147</v>
      </c>
      <c r="C119" s="567" t="s">
        <v>4231</v>
      </c>
      <c r="D119" s="567" t="s">
        <v>5260</v>
      </c>
      <c r="E119" s="567" t="s">
        <v>5261</v>
      </c>
      <c r="F119" s="570">
        <v>1</v>
      </c>
      <c r="G119" s="570">
        <v>166</v>
      </c>
      <c r="H119" s="570">
        <v>1</v>
      </c>
      <c r="I119" s="570">
        <v>166</v>
      </c>
      <c r="J119" s="570"/>
      <c r="K119" s="570"/>
      <c r="L119" s="570"/>
      <c r="M119" s="570"/>
      <c r="N119" s="570"/>
      <c r="O119" s="570"/>
      <c r="P119" s="583"/>
      <c r="Q119" s="571"/>
    </row>
    <row r="120" spans="1:17" ht="14.4" customHeight="1" x14ac:dyDescent="0.3">
      <c r="A120" s="566" t="s">
        <v>5146</v>
      </c>
      <c r="B120" s="567" t="s">
        <v>5147</v>
      </c>
      <c r="C120" s="567" t="s">
        <v>4231</v>
      </c>
      <c r="D120" s="567" t="s">
        <v>5262</v>
      </c>
      <c r="E120" s="567" t="s">
        <v>5263</v>
      </c>
      <c r="F120" s="570">
        <v>1</v>
      </c>
      <c r="G120" s="570">
        <v>172</v>
      </c>
      <c r="H120" s="570">
        <v>1</v>
      </c>
      <c r="I120" s="570">
        <v>172</v>
      </c>
      <c r="J120" s="570"/>
      <c r="K120" s="570"/>
      <c r="L120" s="570"/>
      <c r="M120" s="570"/>
      <c r="N120" s="570"/>
      <c r="O120" s="570"/>
      <c r="P120" s="583"/>
      <c r="Q120" s="571"/>
    </row>
    <row r="121" spans="1:17" ht="14.4" customHeight="1" x14ac:dyDescent="0.3">
      <c r="A121" s="566" t="s">
        <v>5146</v>
      </c>
      <c r="B121" s="567" t="s">
        <v>5147</v>
      </c>
      <c r="C121" s="567" t="s">
        <v>4231</v>
      </c>
      <c r="D121" s="567" t="s">
        <v>5264</v>
      </c>
      <c r="E121" s="567" t="s">
        <v>5265</v>
      </c>
      <c r="F121" s="570">
        <v>1</v>
      </c>
      <c r="G121" s="570">
        <v>165</v>
      </c>
      <c r="H121" s="570">
        <v>1</v>
      </c>
      <c r="I121" s="570">
        <v>165</v>
      </c>
      <c r="J121" s="570"/>
      <c r="K121" s="570"/>
      <c r="L121" s="570"/>
      <c r="M121" s="570"/>
      <c r="N121" s="570"/>
      <c r="O121" s="570"/>
      <c r="P121" s="583"/>
      <c r="Q121" s="571"/>
    </row>
    <row r="122" spans="1:17" ht="14.4" customHeight="1" x14ac:dyDescent="0.3">
      <c r="A122" s="566" t="s">
        <v>5146</v>
      </c>
      <c r="B122" s="567" t="s">
        <v>5147</v>
      </c>
      <c r="C122" s="567" t="s">
        <v>4231</v>
      </c>
      <c r="D122" s="567" t="s">
        <v>5266</v>
      </c>
      <c r="E122" s="567" t="s">
        <v>5267</v>
      </c>
      <c r="F122" s="570">
        <v>1</v>
      </c>
      <c r="G122" s="570">
        <v>236</v>
      </c>
      <c r="H122" s="570">
        <v>1</v>
      </c>
      <c r="I122" s="570">
        <v>236</v>
      </c>
      <c r="J122" s="570"/>
      <c r="K122" s="570"/>
      <c r="L122" s="570"/>
      <c r="M122" s="570"/>
      <c r="N122" s="570"/>
      <c r="O122" s="570"/>
      <c r="P122" s="583"/>
      <c r="Q122" s="571"/>
    </row>
    <row r="123" spans="1:17" ht="14.4" customHeight="1" x14ac:dyDescent="0.3">
      <c r="A123" s="566" t="s">
        <v>5146</v>
      </c>
      <c r="B123" s="567" t="s">
        <v>5147</v>
      </c>
      <c r="C123" s="567" t="s">
        <v>4231</v>
      </c>
      <c r="D123" s="567" t="s">
        <v>5268</v>
      </c>
      <c r="E123" s="567" t="s">
        <v>5269</v>
      </c>
      <c r="F123" s="570">
        <v>3</v>
      </c>
      <c r="G123" s="570">
        <v>528</v>
      </c>
      <c r="H123" s="570">
        <v>1</v>
      </c>
      <c r="I123" s="570">
        <v>176</v>
      </c>
      <c r="J123" s="570">
        <v>1</v>
      </c>
      <c r="K123" s="570">
        <v>176</v>
      </c>
      <c r="L123" s="570">
        <v>0.33333333333333331</v>
      </c>
      <c r="M123" s="570">
        <v>176</v>
      </c>
      <c r="N123" s="570"/>
      <c r="O123" s="570"/>
      <c r="P123" s="583"/>
      <c r="Q123" s="571"/>
    </row>
    <row r="124" spans="1:17" ht="14.4" customHeight="1" x14ac:dyDescent="0.3">
      <c r="A124" s="566" t="s">
        <v>5146</v>
      </c>
      <c r="B124" s="567" t="s">
        <v>5147</v>
      </c>
      <c r="C124" s="567" t="s">
        <v>4231</v>
      </c>
      <c r="D124" s="567" t="s">
        <v>5270</v>
      </c>
      <c r="E124" s="567" t="s">
        <v>5271</v>
      </c>
      <c r="F124" s="570"/>
      <c r="G124" s="570"/>
      <c r="H124" s="570"/>
      <c r="I124" s="570"/>
      <c r="J124" s="570"/>
      <c r="K124" s="570"/>
      <c r="L124" s="570"/>
      <c r="M124" s="570"/>
      <c r="N124" s="570">
        <v>1</v>
      </c>
      <c r="O124" s="570">
        <v>166</v>
      </c>
      <c r="P124" s="583"/>
      <c r="Q124" s="571">
        <v>166</v>
      </c>
    </row>
    <row r="125" spans="1:17" ht="14.4" customHeight="1" x14ac:dyDescent="0.3">
      <c r="A125" s="566" t="s">
        <v>5146</v>
      </c>
      <c r="B125" s="567" t="s">
        <v>5147</v>
      </c>
      <c r="C125" s="567" t="s">
        <v>4231</v>
      </c>
      <c r="D125" s="567" t="s">
        <v>5272</v>
      </c>
      <c r="E125" s="567" t="s">
        <v>5273</v>
      </c>
      <c r="F125" s="570">
        <v>2570</v>
      </c>
      <c r="G125" s="570">
        <v>377790</v>
      </c>
      <c r="H125" s="570">
        <v>1</v>
      </c>
      <c r="I125" s="570">
        <v>147</v>
      </c>
      <c r="J125" s="570">
        <v>2759</v>
      </c>
      <c r="K125" s="570">
        <v>405573</v>
      </c>
      <c r="L125" s="570">
        <v>1.0735408560311284</v>
      </c>
      <c r="M125" s="570">
        <v>147</v>
      </c>
      <c r="N125" s="570">
        <v>2336</v>
      </c>
      <c r="O125" s="570">
        <v>343392</v>
      </c>
      <c r="P125" s="583">
        <v>0.90894941634241244</v>
      </c>
      <c r="Q125" s="571">
        <v>147</v>
      </c>
    </row>
    <row r="126" spans="1:17" ht="14.4" customHeight="1" x14ac:dyDescent="0.3">
      <c r="A126" s="566" t="s">
        <v>5146</v>
      </c>
      <c r="B126" s="567" t="s">
        <v>5147</v>
      </c>
      <c r="C126" s="567" t="s">
        <v>4231</v>
      </c>
      <c r="D126" s="567" t="s">
        <v>5274</v>
      </c>
      <c r="E126" s="567" t="s">
        <v>5275</v>
      </c>
      <c r="F126" s="570"/>
      <c r="G126" s="570"/>
      <c r="H126" s="570"/>
      <c r="I126" s="570"/>
      <c r="J126" s="570"/>
      <c r="K126" s="570"/>
      <c r="L126" s="570"/>
      <c r="M126" s="570"/>
      <c r="N126" s="570">
        <v>1</v>
      </c>
      <c r="O126" s="570">
        <v>349</v>
      </c>
      <c r="P126" s="583"/>
      <c r="Q126" s="571">
        <v>349</v>
      </c>
    </row>
    <row r="127" spans="1:17" ht="14.4" customHeight="1" x14ac:dyDescent="0.3">
      <c r="A127" s="566" t="s">
        <v>5146</v>
      </c>
      <c r="B127" s="567" t="s">
        <v>5147</v>
      </c>
      <c r="C127" s="567" t="s">
        <v>4231</v>
      </c>
      <c r="D127" s="567" t="s">
        <v>5276</v>
      </c>
      <c r="E127" s="567" t="s">
        <v>5277</v>
      </c>
      <c r="F127" s="570">
        <v>1</v>
      </c>
      <c r="G127" s="570">
        <v>266</v>
      </c>
      <c r="H127" s="570">
        <v>1</v>
      </c>
      <c r="I127" s="570">
        <v>266</v>
      </c>
      <c r="J127" s="570"/>
      <c r="K127" s="570"/>
      <c r="L127" s="570"/>
      <c r="M127" s="570"/>
      <c r="N127" s="570"/>
      <c r="O127" s="570"/>
      <c r="P127" s="583"/>
      <c r="Q127" s="571"/>
    </row>
    <row r="128" spans="1:17" ht="14.4" customHeight="1" x14ac:dyDescent="0.3">
      <c r="A128" s="566" t="s">
        <v>5146</v>
      </c>
      <c r="B128" s="567" t="s">
        <v>5147</v>
      </c>
      <c r="C128" s="567" t="s">
        <v>4231</v>
      </c>
      <c r="D128" s="567" t="s">
        <v>5278</v>
      </c>
      <c r="E128" s="567" t="s">
        <v>5279</v>
      </c>
      <c r="F128" s="570">
        <v>38</v>
      </c>
      <c r="G128" s="570">
        <v>29678</v>
      </c>
      <c r="H128" s="570">
        <v>1</v>
      </c>
      <c r="I128" s="570">
        <v>781</v>
      </c>
      <c r="J128" s="570">
        <v>29</v>
      </c>
      <c r="K128" s="570">
        <v>22678</v>
      </c>
      <c r="L128" s="570">
        <v>0.76413504953163958</v>
      </c>
      <c r="M128" s="570">
        <v>782</v>
      </c>
      <c r="N128" s="570">
        <v>26</v>
      </c>
      <c r="O128" s="570">
        <v>20358</v>
      </c>
      <c r="P128" s="583">
        <v>0.68596266594784017</v>
      </c>
      <c r="Q128" s="571">
        <v>783</v>
      </c>
    </row>
    <row r="129" spans="1:17" ht="14.4" customHeight="1" x14ac:dyDescent="0.3">
      <c r="A129" s="566" t="s">
        <v>5146</v>
      </c>
      <c r="B129" s="567" t="s">
        <v>5147</v>
      </c>
      <c r="C129" s="567" t="s">
        <v>4231</v>
      </c>
      <c r="D129" s="567" t="s">
        <v>5280</v>
      </c>
      <c r="E129" s="567" t="s">
        <v>5281</v>
      </c>
      <c r="F129" s="570"/>
      <c r="G129" s="570"/>
      <c r="H129" s="570"/>
      <c r="I129" s="570"/>
      <c r="J129" s="570">
        <v>1</v>
      </c>
      <c r="K129" s="570">
        <v>249</v>
      </c>
      <c r="L129" s="570"/>
      <c r="M129" s="570">
        <v>249</v>
      </c>
      <c r="N129" s="570">
        <v>3</v>
      </c>
      <c r="O129" s="570">
        <v>747</v>
      </c>
      <c r="P129" s="583"/>
      <c r="Q129" s="571">
        <v>249</v>
      </c>
    </row>
    <row r="130" spans="1:17" ht="14.4" customHeight="1" x14ac:dyDescent="0.3">
      <c r="A130" s="566" t="s">
        <v>5146</v>
      </c>
      <c r="B130" s="567" t="s">
        <v>5147</v>
      </c>
      <c r="C130" s="567" t="s">
        <v>4231</v>
      </c>
      <c r="D130" s="567" t="s">
        <v>5282</v>
      </c>
      <c r="E130" s="567" t="s">
        <v>5283</v>
      </c>
      <c r="F130" s="570"/>
      <c r="G130" s="570"/>
      <c r="H130" s="570"/>
      <c r="I130" s="570"/>
      <c r="J130" s="570"/>
      <c r="K130" s="570"/>
      <c r="L130" s="570"/>
      <c r="M130" s="570"/>
      <c r="N130" s="570">
        <v>1</v>
      </c>
      <c r="O130" s="570">
        <v>161</v>
      </c>
      <c r="P130" s="583"/>
      <c r="Q130" s="571">
        <v>161</v>
      </c>
    </row>
    <row r="131" spans="1:17" ht="14.4" customHeight="1" x14ac:dyDescent="0.3">
      <c r="A131" s="566" t="s">
        <v>5146</v>
      </c>
      <c r="B131" s="567" t="s">
        <v>5147</v>
      </c>
      <c r="C131" s="567" t="s">
        <v>4231</v>
      </c>
      <c r="D131" s="567" t="s">
        <v>5284</v>
      </c>
      <c r="E131" s="567" t="s">
        <v>5285</v>
      </c>
      <c r="F131" s="570"/>
      <c r="G131" s="570"/>
      <c r="H131" s="570"/>
      <c r="I131" s="570"/>
      <c r="J131" s="570"/>
      <c r="K131" s="570"/>
      <c r="L131" s="570"/>
      <c r="M131" s="570"/>
      <c r="N131" s="570">
        <v>5</v>
      </c>
      <c r="O131" s="570">
        <v>930</v>
      </c>
      <c r="P131" s="583"/>
      <c r="Q131" s="571">
        <v>186</v>
      </c>
    </row>
    <row r="132" spans="1:17" ht="14.4" customHeight="1" x14ac:dyDescent="0.3">
      <c r="A132" s="566" t="s">
        <v>5146</v>
      </c>
      <c r="B132" s="567" t="s">
        <v>5147</v>
      </c>
      <c r="C132" s="567" t="s">
        <v>4231</v>
      </c>
      <c r="D132" s="567" t="s">
        <v>5286</v>
      </c>
      <c r="E132" s="567" t="s">
        <v>5287</v>
      </c>
      <c r="F132" s="570"/>
      <c r="G132" s="570"/>
      <c r="H132" s="570"/>
      <c r="I132" s="570"/>
      <c r="J132" s="570"/>
      <c r="K132" s="570"/>
      <c r="L132" s="570"/>
      <c r="M132" s="570"/>
      <c r="N132" s="570">
        <v>1</v>
      </c>
      <c r="O132" s="570">
        <v>161</v>
      </c>
      <c r="P132" s="583"/>
      <c r="Q132" s="571">
        <v>161</v>
      </c>
    </row>
    <row r="133" spans="1:17" ht="14.4" customHeight="1" x14ac:dyDescent="0.3">
      <c r="A133" s="566" t="s">
        <v>5146</v>
      </c>
      <c r="B133" s="567" t="s">
        <v>5147</v>
      </c>
      <c r="C133" s="567" t="s">
        <v>4231</v>
      </c>
      <c r="D133" s="567" t="s">
        <v>5288</v>
      </c>
      <c r="E133" s="567" t="s">
        <v>5289</v>
      </c>
      <c r="F133" s="570">
        <v>290</v>
      </c>
      <c r="G133" s="570">
        <v>84100</v>
      </c>
      <c r="H133" s="570">
        <v>1</v>
      </c>
      <c r="I133" s="570">
        <v>290</v>
      </c>
      <c r="J133" s="570">
        <v>235</v>
      </c>
      <c r="K133" s="570">
        <v>68385</v>
      </c>
      <c r="L133" s="570">
        <v>0.8131391200951249</v>
      </c>
      <c r="M133" s="570">
        <v>291</v>
      </c>
      <c r="N133" s="570">
        <v>245</v>
      </c>
      <c r="O133" s="570">
        <v>71295</v>
      </c>
      <c r="P133" s="583">
        <v>0.84774078478002379</v>
      </c>
      <c r="Q133" s="571">
        <v>291</v>
      </c>
    </row>
    <row r="134" spans="1:17" ht="14.4" customHeight="1" x14ac:dyDescent="0.3">
      <c r="A134" s="566" t="s">
        <v>5146</v>
      </c>
      <c r="B134" s="567" t="s">
        <v>5147</v>
      </c>
      <c r="C134" s="567" t="s">
        <v>4231</v>
      </c>
      <c r="D134" s="567" t="s">
        <v>5290</v>
      </c>
      <c r="E134" s="567" t="s">
        <v>5291</v>
      </c>
      <c r="F134" s="570">
        <v>2</v>
      </c>
      <c r="G134" s="570">
        <v>452</v>
      </c>
      <c r="H134" s="570">
        <v>1</v>
      </c>
      <c r="I134" s="570">
        <v>226</v>
      </c>
      <c r="J134" s="570">
        <v>1</v>
      </c>
      <c r="K134" s="570">
        <v>226</v>
      </c>
      <c r="L134" s="570">
        <v>0.5</v>
      </c>
      <c r="M134" s="570">
        <v>226</v>
      </c>
      <c r="N134" s="570">
        <v>3</v>
      </c>
      <c r="O134" s="570">
        <v>681</v>
      </c>
      <c r="P134" s="583">
        <v>1.5066371681415929</v>
      </c>
      <c r="Q134" s="571">
        <v>227</v>
      </c>
    </row>
    <row r="135" spans="1:17" ht="14.4" customHeight="1" x14ac:dyDescent="0.3">
      <c r="A135" s="566" t="s">
        <v>5146</v>
      </c>
      <c r="B135" s="567" t="s">
        <v>5147</v>
      </c>
      <c r="C135" s="567" t="s">
        <v>4231</v>
      </c>
      <c r="D135" s="567" t="s">
        <v>5292</v>
      </c>
      <c r="E135" s="567" t="s">
        <v>5293</v>
      </c>
      <c r="F135" s="570">
        <v>1</v>
      </c>
      <c r="G135" s="570">
        <v>459</v>
      </c>
      <c r="H135" s="570">
        <v>1</v>
      </c>
      <c r="I135" s="570">
        <v>459</v>
      </c>
      <c r="J135" s="570"/>
      <c r="K135" s="570"/>
      <c r="L135" s="570"/>
      <c r="M135" s="570"/>
      <c r="N135" s="570"/>
      <c r="O135" s="570"/>
      <c r="P135" s="583"/>
      <c r="Q135" s="571"/>
    </row>
    <row r="136" spans="1:17" ht="14.4" customHeight="1" x14ac:dyDescent="0.3">
      <c r="A136" s="566" t="s">
        <v>5146</v>
      </c>
      <c r="B136" s="567" t="s">
        <v>5147</v>
      </c>
      <c r="C136" s="567" t="s">
        <v>4231</v>
      </c>
      <c r="D136" s="567" t="s">
        <v>5294</v>
      </c>
      <c r="E136" s="567" t="s">
        <v>5295</v>
      </c>
      <c r="F136" s="570">
        <v>1</v>
      </c>
      <c r="G136" s="570">
        <v>559</v>
      </c>
      <c r="H136" s="570">
        <v>1</v>
      </c>
      <c r="I136" s="570">
        <v>559</v>
      </c>
      <c r="J136" s="570"/>
      <c r="K136" s="570"/>
      <c r="L136" s="570"/>
      <c r="M136" s="570"/>
      <c r="N136" s="570">
        <v>1</v>
      </c>
      <c r="O136" s="570">
        <v>560</v>
      </c>
      <c r="P136" s="583">
        <v>1.0017889087656529</v>
      </c>
      <c r="Q136" s="571">
        <v>560</v>
      </c>
    </row>
    <row r="137" spans="1:17" ht="14.4" customHeight="1" x14ac:dyDescent="0.3">
      <c r="A137" s="566" t="s">
        <v>5146</v>
      </c>
      <c r="B137" s="567" t="s">
        <v>5147</v>
      </c>
      <c r="C137" s="567" t="s">
        <v>4231</v>
      </c>
      <c r="D137" s="567" t="s">
        <v>5296</v>
      </c>
      <c r="E137" s="567" t="s">
        <v>5297</v>
      </c>
      <c r="F137" s="570"/>
      <c r="G137" s="570"/>
      <c r="H137" s="570"/>
      <c r="I137" s="570"/>
      <c r="J137" s="570"/>
      <c r="K137" s="570"/>
      <c r="L137" s="570"/>
      <c r="M137" s="570"/>
      <c r="N137" s="570">
        <v>2</v>
      </c>
      <c r="O137" s="570">
        <v>340</v>
      </c>
      <c r="P137" s="583"/>
      <c r="Q137" s="571">
        <v>170</v>
      </c>
    </row>
    <row r="138" spans="1:17" ht="14.4" customHeight="1" x14ac:dyDescent="0.3">
      <c r="A138" s="566" t="s">
        <v>5146</v>
      </c>
      <c r="B138" s="567" t="s">
        <v>5147</v>
      </c>
      <c r="C138" s="567" t="s">
        <v>4231</v>
      </c>
      <c r="D138" s="567" t="s">
        <v>5298</v>
      </c>
      <c r="E138" s="567" t="s">
        <v>5299</v>
      </c>
      <c r="F138" s="570"/>
      <c r="G138" s="570"/>
      <c r="H138" s="570"/>
      <c r="I138" s="570"/>
      <c r="J138" s="570"/>
      <c r="K138" s="570"/>
      <c r="L138" s="570"/>
      <c r="M138" s="570"/>
      <c r="N138" s="570">
        <v>1</v>
      </c>
      <c r="O138" s="570">
        <v>198</v>
      </c>
      <c r="P138" s="583"/>
      <c r="Q138" s="571">
        <v>198</v>
      </c>
    </row>
    <row r="139" spans="1:17" ht="14.4" customHeight="1" x14ac:dyDescent="0.3">
      <c r="A139" s="566" t="s">
        <v>5146</v>
      </c>
      <c r="B139" s="567" t="s">
        <v>5147</v>
      </c>
      <c r="C139" s="567" t="s">
        <v>4231</v>
      </c>
      <c r="D139" s="567" t="s">
        <v>5300</v>
      </c>
      <c r="E139" s="567" t="s">
        <v>5301</v>
      </c>
      <c r="F139" s="570">
        <v>2</v>
      </c>
      <c r="G139" s="570">
        <v>260</v>
      </c>
      <c r="H139" s="570">
        <v>1</v>
      </c>
      <c r="I139" s="570">
        <v>130</v>
      </c>
      <c r="J139" s="570">
        <v>2</v>
      </c>
      <c r="K139" s="570">
        <v>260</v>
      </c>
      <c r="L139" s="570">
        <v>1</v>
      </c>
      <c r="M139" s="570">
        <v>130</v>
      </c>
      <c r="N139" s="570"/>
      <c r="O139" s="570"/>
      <c r="P139" s="583"/>
      <c r="Q139" s="571"/>
    </row>
    <row r="140" spans="1:17" ht="14.4" customHeight="1" x14ac:dyDescent="0.3">
      <c r="A140" s="566" t="s">
        <v>5146</v>
      </c>
      <c r="B140" s="567" t="s">
        <v>5147</v>
      </c>
      <c r="C140" s="567" t="s">
        <v>4231</v>
      </c>
      <c r="D140" s="567" t="s">
        <v>5302</v>
      </c>
      <c r="E140" s="567" t="s">
        <v>5303</v>
      </c>
      <c r="F140" s="570">
        <v>3</v>
      </c>
      <c r="G140" s="570">
        <v>390</v>
      </c>
      <c r="H140" s="570">
        <v>1</v>
      </c>
      <c r="I140" s="570">
        <v>130</v>
      </c>
      <c r="J140" s="570">
        <v>3</v>
      </c>
      <c r="K140" s="570">
        <v>390</v>
      </c>
      <c r="L140" s="570">
        <v>1</v>
      </c>
      <c r="M140" s="570">
        <v>130</v>
      </c>
      <c r="N140" s="570">
        <v>1</v>
      </c>
      <c r="O140" s="570">
        <v>131</v>
      </c>
      <c r="P140" s="583">
        <v>0.33589743589743587</v>
      </c>
      <c r="Q140" s="571">
        <v>131</v>
      </c>
    </row>
    <row r="141" spans="1:17" ht="14.4" customHeight="1" x14ac:dyDescent="0.3">
      <c r="A141" s="566" t="s">
        <v>5146</v>
      </c>
      <c r="B141" s="567" t="s">
        <v>5147</v>
      </c>
      <c r="C141" s="567" t="s">
        <v>4231</v>
      </c>
      <c r="D141" s="567" t="s">
        <v>5304</v>
      </c>
      <c r="E141" s="567" t="s">
        <v>5305</v>
      </c>
      <c r="F141" s="570">
        <v>24</v>
      </c>
      <c r="G141" s="570">
        <v>4320</v>
      </c>
      <c r="H141" s="570">
        <v>1</v>
      </c>
      <c r="I141" s="570">
        <v>180</v>
      </c>
      <c r="J141" s="570">
        <v>17</v>
      </c>
      <c r="K141" s="570">
        <v>3060</v>
      </c>
      <c r="L141" s="570">
        <v>0.70833333333333337</v>
      </c>
      <c r="M141" s="570">
        <v>180</v>
      </c>
      <c r="N141" s="570">
        <v>21</v>
      </c>
      <c r="O141" s="570">
        <v>3801</v>
      </c>
      <c r="P141" s="583">
        <v>0.87986111111111109</v>
      </c>
      <c r="Q141" s="571">
        <v>181</v>
      </c>
    </row>
    <row r="142" spans="1:17" ht="14.4" customHeight="1" x14ac:dyDescent="0.3">
      <c r="A142" s="566" t="s">
        <v>5146</v>
      </c>
      <c r="B142" s="567" t="s">
        <v>5147</v>
      </c>
      <c r="C142" s="567" t="s">
        <v>4231</v>
      </c>
      <c r="D142" s="567" t="s">
        <v>5306</v>
      </c>
      <c r="E142" s="567" t="s">
        <v>5307</v>
      </c>
      <c r="F142" s="570">
        <v>25</v>
      </c>
      <c r="G142" s="570">
        <v>4325</v>
      </c>
      <c r="H142" s="570">
        <v>1</v>
      </c>
      <c r="I142" s="570">
        <v>173</v>
      </c>
      <c r="J142" s="570">
        <v>22</v>
      </c>
      <c r="K142" s="570">
        <v>3806</v>
      </c>
      <c r="L142" s="570">
        <v>0.88</v>
      </c>
      <c r="M142" s="570">
        <v>173</v>
      </c>
      <c r="N142" s="570">
        <v>24</v>
      </c>
      <c r="O142" s="570">
        <v>4176</v>
      </c>
      <c r="P142" s="583">
        <v>0.96554913294797684</v>
      </c>
      <c r="Q142" s="571">
        <v>174</v>
      </c>
    </row>
    <row r="143" spans="1:17" ht="14.4" customHeight="1" x14ac:dyDescent="0.3">
      <c r="A143" s="566" t="s">
        <v>5146</v>
      </c>
      <c r="B143" s="567" t="s">
        <v>5147</v>
      </c>
      <c r="C143" s="567" t="s">
        <v>4231</v>
      </c>
      <c r="D143" s="567" t="s">
        <v>5308</v>
      </c>
      <c r="E143" s="567" t="s">
        <v>5309</v>
      </c>
      <c r="F143" s="570"/>
      <c r="G143" s="570"/>
      <c r="H143" s="570"/>
      <c r="I143" s="570"/>
      <c r="J143" s="570">
        <v>1</v>
      </c>
      <c r="K143" s="570">
        <v>262</v>
      </c>
      <c r="L143" s="570"/>
      <c r="M143" s="570">
        <v>262</v>
      </c>
      <c r="N143" s="570">
        <v>1</v>
      </c>
      <c r="O143" s="570">
        <v>263</v>
      </c>
      <c r="P143" s="583"/>
      <c r="Q143" s="571">
        <v>263</v>
      </c>
    </row>
    <row r="144" spans="1:17" ht="14.4" customHeight="1" x14ac:dyDescent="0.3">
      <c r="A144" s="566" t="s">
        <v>5146</v>
      </c>
      <c r="B144" s="567" t="s">
        <v>5147</v>
      </c>
      <c r="C144" s="567" t="s">
        <v>4231</v>
      </c>
      <c r="D144" s="567" t="s">
        <v>5310</v>
      </c>
      <c r="E144" s="567" t="s">
        <v>5311</v>
      </c>
      <c r="F144" s="570"/>
      <c r="G144" s="570"/>
      <c r="H144" s="570"/>
      <c r="I144" s="570"/>
      <c r="J144" s="570">
        <v>1</v>
      </c>
      <c r="K144" s="570">
        <v>250</v>
      </c>
      <c r="L144" s="570"/>
      <c r="M144" s="570">
        <v>250</v>
      </c>
      <c r="N144" s="570">
        <v>3</v>
      </c>
      <c r="O144" s="570">
        <v>750</v>
      </c>
      <c r="P144" s="583"/>
      <c r="Q144" s="571">
        <v>250</v>
      </c>
    </row>
    <row r="145" spans="1:17" ht="14.4" customHeight="1" x14ac:dyDescent="0.3">
      <c r="A145" s="566" t="s">
        <v>5146</v>
      </c>
      <c r="B145" s="567" t="s">
        <v>5147</v>
      </c>
      <c r="C145" s="567" t="s">
        <v>4231</v>
      </c>
      <c r="D145" s="567" t="s">
        <v>5312</v>
      </c>
      <c r="E145" s="567" t="s">
        <v>5313</v>
      </c>
      <c r="F145" s="570">
        <v>1</v>
      </c>
      <c r="G145" s="570">
        <v>183</v>
      </c>
      <c r="H145" s="570">
        <v>1</v>
      </c>
      <c r="I145" s="570">
        <v>183</v>
      </c>
      <c r="J145" s="570"/>
      <c r="K145" s="570"/>
      <c r="L145" s="570"/>
      <c r="M145" s="570"/>
      <c r="N145" s="570"/>
      <c r="O145" s="570"/>
      <c r="P145" s="583"/>
      <c r="Q145" s="571"/>
    </row>
    <row r="146" spans="1:17" ht="14.4" customHeight="1" x14ac:dyDescent="0.3">
      <c r="A146" s="566" t="s">
        <v>5146</v>
      </c>
      <c r="B146" s="567" t="s">
        <v>5147</v>
      </c>
      <c r="C146" s="567" t="s">
        <v>4231</v>
      </c>
      <c r="D146" s="567" t="s">
        <v>5314</v>
      </c>
      <c r="E146" s="567" t="s">
        <v>5315</v>
      </c>
      <c r="F146" s="570"/>
      <c r="G146" s="570"/>
      <c r="H146" s="570"/>
      <c r="I146" s="570"/>
      <c r="J146" s="570"/>
      <c r="K146" s="570"/>
      <c r="L146" s="570"/>
      <c r="M146" s="570"/>
      <c r="N146" s="570">
        <v>1</v>
      </c>
      <c r="O146" s="570">
        <v>412</v>
      </c>
      <c r="P146" s="583"/>
      <c r="Q146" s="571">
        <v>412</v>
      </c>
    </row>
    <row r="147" spans="1:17" ht="14.4" customHeight="1" x14ac:dyDescent="0.3">
      <c r="A147" s="566" t="s">
        <v>5146</v>
      </c>
      <c r="B147" s="567" t="s">
        <v>5147</v>
      </c>
      <c r="C147" s="567" t="s">
        <v>4231</v>
      </c>
      <c r="D147" s="567" t="s">
        <v>5316</v>
      </c>
      <c r="E147" s="567" t="s">
        <v>5317</v>
      </c>
      <c r="F147" s="570">
        <v>1</v>
      </c>
      <c r="G147" s="570">
        <v>252</v>
      </c>
      <c r="H147" s="570">
        <v>1</v>
      </c>
      <c r="I147" s="570">
        <v>252</v>
      </c>
      <c r="J147" s="570">
        <v>1</v>
      </c>
      <c r="K147" s="570">
        <v>253</v>
      </c>
      <c r="L147" s="570">
        <v>1.003968253968254</v>
      </c>
      <c r="M147" s="570">
        <v>253</v>
      </c>
      <c r="N147" s="570"/>
      <c r="O147" s="570"/>
      <c r="P147" s="583"/>
      <c r="Q147" s="571"/>
    </row>
    <row r="148" spans="1:17" ht="14.4" customHeight="1" x14ac:dyDescent="0.3">
      <c r="A148" s="566" t="s">
        <v>5146</v>
      </c>
      <c r="B148" s="567" t="s">
        <v>5147</v>
      </c>
      <c r="C148" s="567" t="s">
        <v>4231</v>
      </c>
      <c r="D148" s="567" t="s">
        <v>5318</v>
      </c>
      <c r="E148" s="567" t="s">
        <v>5319</v>
      </c>
      <c r="F148" s="570">
        <v>1</v>
      </c>
      <c r="G148" s="570">
        <v>938</v>
      </c>
      <c r="H148" s="570">
        <v>1</v>
      </c>
      <c r="I148" s="570">
        <v>938</v>
      </c>
      <c r="J148" s="570"/>
      <c r="K148" s="570"/>
      <c r="L148" s="570"/>
      <c r="M148" s="570"/>
      <c r="N148" s="570"/>
      <c r="O148" s="570"/>
      <c r="P148" s="583"/>
      <c r="Q148" s="571"/>
    </row>
    <row r="149" spans="1:17" ht="14.4" customHeight="1" x14ac:dyDescent="0.3">
      <c r="A149" s="566" t="s">
        <v>5146</v>
      </c>
      <c r="B149" s="567" t="s">
        <v>5147</v>
      </c>
      <c r="C149" s="567" t="s">
        <v>4231</v>
      </c>
      <c r="D149" s="567" t="s">
        <v>5320</v>
      </c>
      <c r="E149" s="567" t="s">
        <v>5321</v>
      </c>
      <c r="F149" s="570"/>
      <c r="G149" s="570"/>
      <c r="H149" s="570"/>
      <c r="I149" s="570"/>
      <c r="J149" s="570"/>
      <c r="K149" s="570"/>
      <c r="L149" s="570"/>
      <c r="M149" s="570"/>
      <c r="N149" s="570">
        <v>2</v>
      </c>
      <c r="O149" s="570">
        <v>788</v>
      </c>
      <c r="P149" s="583"/>
      <c r="Q149" s="571">
        <v>394</v>
      </c>
    </row>
    <row r="150" spans="1:17" ht="14.4" customHeight="1" x14ac:dyDescent="0.3">
      <c r="A150" s="566" t="s">
        <v>5146</v>
      </c>
      <c r="B150" s="567" t="s">
        <v>5147</v>
      </c>
      <c r="C150" s="567" t="s">
        <v>4231</v>
      </c>
      <c r="D150" s="567" t="s">
        <v>5322</v>
      </c>
      <c r="E150" s="567" t="s">
        <v>5323</v>
      </c>
      <c r="F150" s="570">
        <v>17</v>
      </c>
      <c r="G150" s="570">
        <v>3077</v>
      </c>
      <c r="H150" s="570">
        <v>1</v>
      </c>
      <c r="I150" s="570">
        <v>181</v>
      </c>
      <c r="J150" s="570">
        <v>16</v>
      </c>
      <c r="K150" s="570">
        <v>2896</v>
      </c>
      <c r="L150" s="570">
        <v>0.94117647058823528</v>
      </c>
      <c r="M150" s="570">
        <v>181</v>
      </c>
      <c r="N150" s="570">
        <v>11</v>
      </c>
      <c r="O150" s="570">
        <v>2002</v>
      </c>
      <c r="P150" s="583">
        <v>0.65063373415664605</v>
      </c>
      <c r="Q150" s="571">
        <v>182</v>
      </c>
    </row>
    <row r="151" spans="1:17" ht="14.4" customHeight="1" x14ac:dyDescent="0.3">
      <c r="A151" s="566" t="s">
        <v>5146</v>
      </c>
      <c r="B151" s="567" t="s">
        <v>5147</v>
      </c>
      <c r="C151" s="567" t="s">
        <v>4231</v>
      </c>
      <c r="D151" s="567" t="s">
        <v>5324</v>
      </c>
      <c r="E151" s="567" t="s">
        <v>5325</v>
      </c>
      <c r="F151" s="570">
        <v>1</v>
      </c>
      <c r="G151" s="570">
        <v>649</v>
      </c>
      <c r="H151" s="570">
        <v>1</v>
      </c>
      <c r="I151" s="570">
        <v>649</v>
      </c>
      <c r="J151" s="570"/>
      <c r="K151" s="570"/>
      <c r="L151" s="570"/>
      <c r="M151" s="570"/>
      <c r="N151" s="570"/>
      <c r="O151" s="570"/>
      <c r="P151" s="583"/>
      <c r="Q151" s="571"/>
    </row>
    <row r="152" spans="1:17" ht="14.4" customHeight="1" x14ac:dyDescent="0.3">
      <c r="A152" s="566" t="s">
        <v>5146</v>
      </c>
      <c r="B152" s="567" t="s">
        <v>5326</v>
      </c>
      <c r="C152" s="567" t="s">
        <v>4231</v>
      </c>
      <c r="D152" s="567" t="s">
        <v>5327</v>
      </c>
      <c r="E152" s="567" t="s">
        <v>5328</v>
      </c>
      <c r="F152" s="570"/>
      <c r="G152" s="570"/>
      <c r="H152" s="570"/>
      <c r="I152" s="570"/>
      <c r="J152" s="570">
        <v>2</v>
      </c>
      <c r="K152" s="570">
        <v>2070</v>
      </c>
      <c r="L152" s="570"/>
      <c r="M152" s="570">
        <v>1035</v>
      </c>
      <c r="N152" s="570"/>
      <c r="O152" s="570"/>
      <c r="P152" s="583"/>
      <c r="Q152" s="571"/>
    </row>
    <row r="153" spans="1:17" ht="14.4" customHeight="1" x14ac:dyDescent="0.3">
      <c r="A153" s="566" t="s">
        <v>5146</v>
      </c>
      <c r="B153" s="567" t="s">
        <v>5326</v>
      </c>
      <c r="C153" s="567" t="s">
        <v>4231</v>
      </c>
      <c r="D153" s="567" t="s">
        <v>5051</v>
      </c>
      <c r="E153" s="567" t="s">
        <v>5052</v>
      </c>
      <c r="F153" s="570"/>
      <c r="G153" s="570"/>
      <c r="H153" s="570"/>
      <c r="I153" s="570"/>
      <c r="J153" s="570">
        <v>24</v>
      </c>
      <c r="K153" s="570">
        <v>29664</v>
      </c>
      <c r="L153" s="570"/>
      <c r="M153" s="570">
        <v>1236</v>
      </c>
      <c r="N153" s="570"/>
      <c r="O153" s="570"/>
      <c r="P153" s="583"/>
      <c r="Q153" s="571"/>
    </row>
    <row r="154" spans="1:17" ht="14.4" customHeight="1" x14ac:dyDescent="0.3">
      <c r="A154" s="566" t="s">
        <v>5146</v>
      </c>
      <c r="B154" s="567" t="s">
        <v>5326</v>
      </c>
      <c r="C154" s="567" t="s">
        <v>4231</v>
      </c>
      <c r="D154" s="567" t="s">
        <v>5053</v>
      </c>
      <c r="E154" s="567" t="s">
        <v>5054</v>
      </c>
      <c r="F154" s="570"/>
      <c r="G154" s="570"/>
      <c r="H154" s="570"/>
      <c r="I154" s="570"/>
      <c r="J154" s="570">
        <v>75</v>
      </c>
      <c r="K154" s="570">
        <v>166575</v>
      </c>
      <c r="L154" s="570"/>
      <c r="M154" s="570">
        <v>2221</v>
      </c>
      <c r="N154" s="570"/>
      <c r="O154" s="570"/>
      <c r="P154" s="583"/>
      <c r="Q154" s="571"/>
    </row>
    <row r="155" spans="1:17" ht="14.4" customHeight="1" x14ac:dyDescent="0.3">
      <c r="A155" s="566" t="s">
        <v>5146</v>
      </c>
      <c r="B155" s="567" t="s">
        <v>5326</v>
      </c>
      <c r="C155" s="567" t="s">
        <v>4231</v>
      </c>
      <c r="D155" s="567" t="s">
        <v>5329</v>
      </c>
      <c r="E155" s="567" t="s">
        <v>5330</v>
      </c>
      <c r="F155" s="570"/>
      <c r="G155" s="570"/>
      <c r="H155" s="570"/>
      <c r="I155" s="570"/>
      <c r="J155" s="570">
        <v>75</v>
      </c>
      <c r="K155" s="570">
        <v>12750</v>
      </c>
      <c r="L155" s="570"/>
      <c r="M155" s="570">
        <v>170</v>
      </c>
      <c r="N155" s="570"/>
      <c r="O155" s="570"/>
      <c r="P155" s="583"/>
      <c r="Q155" s="571"/>
    </row>
    <row r="156" spans="1:17" ht="14.4" customHeight="1" x14ac:dyDescent="0.3">
      <c r="A156" s="566" t="s">
        <v>5331</v>
      </c>
      <c r="B156" s="567" t="s">
        <v>5332</v>
      </c>
      <c r="C156" s="567" t="s">
        <v>4363</v>
      </c>
      <c r="D156" s="567" t="s">
        <v>5333</v>
      </c>
      <c r="E156" s="567" t="s">
        <v>5334</v>
      </c>
      <c r="F156" s="570"/>
      <c r="G156" s="570"/>
      <c r="H156" s="570"/>
      <c r="I156" s="570"/>
      <c r="J156" s="570">
        <v>0.5</v>
      </c>
      <c r="K156" s="570">
        <v>991.44</v>
      </c>
      <c r="L156" s="570"/>
      <c r="M156" s="570">
        <v>1982.88</v>
      </c>
      <c r="N156" s="570"/>
      <c r="O156" s="570"/>
      <c r="P156" s="583"/>
      <c r="Q156" s="571"/>
    </row>
    <row r="157" spans="1:17" ht="14.4" customHeight="1" x14ac:dyDescent="0.3">
      <c r="A157" s="566" t="s">
        <v>5331</v>
      </c>
      <c r="B157" s="567" t="s">
        <v>5332</v>
      </c>
      <c r="C157" s="567" t="s">
        <v>4363</v>
      </c>
      <c r="D157" s="567" t="s">
        <v>5335</v>
      </c>
      <c r="E157" s="567" t="s">
        <v>5336</v>
      </c>
      <c r="F157" s="570"/>
      <c r="G157" s="570"/>
      <c r="H157" s="570"/>
      <c r="I157" s="570"/>
      <c r="J157" s="570"/>
      <c r="K157" s="570"/>
      <c r="L157" s="570"/>
      <c r="M157" s="570"/>
      <c r="N157" s="570">
        <v>0.67</v>
      </c>
      <c r="O157" s="570">
        <v>1789.87</v>
      </c>
      <c r="P157" s="583"/>
      <c r="Q157" s="571">
        <v>2671.4477611940297</v>
      </c>
    </row>
    <row r="158" spans="1:17" ht="14.4" customHeight="1" x14ac:dyDescent="0.3">
      <c r="A158" s="566" t="s">
        <v>5331</v>
      </c>
      <c r="B158" s="567" t="s">
        <v>5332</v>
      </c>
      <c r="C158" s="567" t="s">
        <v>4363</v>
      </c>
      <c r="D158" s="567" t="s">
        <v>5337</v>
      </c>
      <c r="E158" s="567" t="s">
        <v>5338</v>
      </c>
      <c r="F158" s="570">
        <v>5.6</v>
      </c>
      <c r="G158" s="570">
        <v>8094.21</v>
      </c>
      <c r="H158" s="570">
        <v>1</v>
      </c>
      <c r="I158" s="570">
        <v>1445.394642857143</v>
      </c>
      <c r="J158" s="570">
        <v>4.3</v>
      </c>
      <c r="K158" s="570">
        <v>6208.73</v>
      </c>
      <c r="L158" s="570">
        <v>0.76705818109488133</v>
      </c>
      <c r="M158" s="570">
        <v>1443.8906976744186</v>
      </c>
      <c r="N158" s="570">
        <v>2.5</v>
      </c>
      <c r="O158" s="570">
        <v>2451.06</v>
      </c>
      <c r="P158" s="583">
        <v>0.30281645769012666</v>
      </c>
      <c r="Q158" s="571">
        <v>980.42399999999998</v>
      </c>
    </row>
    <row r="159" spans="1:17" ht="14.4" customHeight="1" x14ac:dyDescent="0.3">
      <c r="A159" s="566" t="s">
        <v>5331</v>
      </c>
      <c r="B159" s="567" t="s">
        <v>5332</v>
      </c>
      <c r="C159" s="567" t="s">
        <v>4363</v>
      </c>
      <c r="D159" s="567" t="s">
        <v>5339</v>
      </c>
      <c r="E159" s="567" t="s">
        <v>5340</v>
      </c>
      <c r="F159" s="570"/>
      <c r="G159" s="570"/>
      <c r="H159" s="570"/>
      <c r="I159" s="570"/>
      <c r="J159" s="570">
        <v>0.29000000000000004</v>
      </c>
      <c r="K159" s="570">
        <v>3740.9700000000003</v>
      </c>
      <c r="L159" s="570"/>
      <c r="M159" s="570">
        <v>12899.896551724138</v>
      </c>
      <c r="N159" s="570">
        <v>0.91999999999999993</v>
      </c>
      <c r="O159" s="570">
        <v>10022.89</v>
      </c>
      <c r="P159" s="583"/>
      <c r="Q159" s="571">
        <v>10894.445652173914</v>
      </c>
    </row>
    <row r="160" spans="1:17" ht="14.4" customHeight="1" x14ac:dyDescent="0.3">
      <c r="A160" s="566" t="s">
        <v>5331</v>
      </c>
      <c r="B160" s="567" t="s">
        <v>5332</v>
      </c>
      <c r="C160" s="567" t="s">
        <v>4363</v>
      </c>
      <c r="D160" s="567" t="s">
        <v>5341</v>
      </c>
      <c r="E160" s="567" t="s">
        <v>5342</v>
      </c>
      <c r="F160" s="570"/>
      <c r="G160" s="570"/>
      <c r="H160" s="570"/>
      <c r="I160" s="570"/>
      <c r="J160" s="570"/>
      <c r="K160" s="570"/>
      <c r="L160" s="570"/>
      <c r="M160" s="570"/>
      <c r="N160" s="570">
        <v>0.2</v>
      </c>
      <c r="O160" s="570">
        <v>1092.1600000000001</v>
      </c>
      <c r="P160" s="583"/>
      <c r="Q160" s="571">
        <v>5460.8</v>
      </c>
    </row>
    <row r="161" spans="1:17" ht="14.4" customHeight="1" x14ac:dyDescent="0.3">
      <c r="A161" s="566" t="s">
        <v>5331</v>
      </c>
      <c r="B161" s="567" t="s">
        <v>5332</v>
      </c>
      <c r="C161" s="567" t="s">
        <v>4363</v>
      </c>
      <c r="D161" s="567" t="s">
        <v>5343</v>
      </c>
      <c r="E161" s="567" t="s">
        <v>5342</v>
      </c>
      <c r="F161" s="570">
        <v>0.61</v>
      </c>
      <c r="G161" s="570">
        <v>7088.15</v>
      </c>
      <c r="H161" s="570">
        <v>1</v>
      </c>
      <c r="I161" s="570">
        <v>11619.918032786885</v>
      </c>
      <c r="J161" s="570">
        <v>0.65</v>
      </c>
      <c r="K161" s="570">
        <v>7037.2899999999991</v>
      </c>
      <c r="L161" s="570">
        <v>0.99282464394799763</v>
      </c>
      <c r="M161" s="570">
        <v>10826.599999999999</v>
      </c>
      <c r="N161" s="570">
        <v>0.36</v>
      </c>
      <c r="O161" s="570">
        <v>3911.8199999999997</v>
      </c>
      <c r="P161" s="583">
        <v>0.55188166164655095</v>
      </c>
      <c r="Q161" s="571">
        <v>10866.166666666666</v>
      </c>
    </row>
    <row r="162" spans="1:17" ht="14.4" customHeight="1" x14ac:dyDescent="0.3">
      <c r="A162" s="566" t="s">
        <v>5331</v>
      </c>
      <c r="B162" s="567" t="s">
        <v>5332</v>
      </c>
      <c r="C162" s="567" t="s">
        <v>4363</v>
      </c>
      <c r="D162" s="567" t="s">
        <v>5344</v>
      </c>
      <c r="E162" s="567" t="s">
        <v>5345</v>
      </c>
      <c r="F162" s="570">
        <v>0.4</v>
      </c>
      <c r="G162" s="570">
        <v>1112.74</v>
      </c>
      <c r="H162" s="570">
        <v>1</v>
      </c>
      <c r="I162" s="570">
        <v>2781.85</v>
      </c>
      <c r="J162" s="570"/>
      <c r="K162" s="570"/>
      <c r="L162" s="570"/>
      <c r="M162" s="570"/>
      <c r="N162" s="570">
        <v>0.1</v>
      </c>
      <c r="O162" s="570">
        <v>195.61</v>
      </c>
      <c r="P162" s="583">
        <v>0.17579128996890558</v>
      </c>
      <c r="Q162" s="571">
        <v>1956.1000000000001</v>
      </c>
    </row>
    <row r="163" spans="1:17" ht="14.4" customHeight="1" x14ac:dyDescent="0.3">
      <c r="A163" s="566" t="s">
        <v>5331</v>
      </c>
      <c r="B163" s="567" t="s">
        <v>5332</v>
      </c>
      <c r="C163" s="567" t="s">
        <v>4363</v>
      </c>
      <c r="D163" s="567" t="s">
        <v>5346</v>
      </c>
      <c r="E163" s="567" t="s">
        <v>5347</v>
      </c>
      <c r="F163" s="570"/>
      <c r="G163" s="570"/>
      <c r="H163" s="570"/>
      <c r="I163" s="570"/>
      <c r="J163" s="570">
        <v>0.15</v>
      </c>
      <c r="K163" s="570">
        <v>56.4</v>
      </c>
      <c r="L163" s="570"/>
      <c r="M163" s="570">
        <v>376</v>
      </c>
      <c r="N163" s="570"/>
      <c r="O163" s="570"/>
      <c r="P163" s="583"/>
      <c r="Q163" s="571"/>
    </row>
    <row r="164" spans="1:17" ht="14.4" customHeight="1" x14ac:dyDescent="0.3">
      <c r="A164" s="566" t="s">
        <v>5331</v>
      </c>
      <c r="B164" s="567" t="s">
        <v>5332</v>
      </c>
      <c r="C164" s="567" t="s">
        <v>4459</v>
      </c>
      <c r="D164" s="567" t="s">
        <v>5348</v>
      </c>
      <c r="E164" s="567" t="s">
        <v>5349</v>
      </c>
      <c r="F164" s="570"/>
      <c r="G164" s="570"/>
      <c r="H164" s="570"/>
      <c r="I164" s="570"/>
      <c r="J164" s="570">
        <v>1</v>
      </c>
      <c r="K164" s="570">
        <v>972.32</v>
      </c>
      <c r="L164" s="570"/>
      <c r="M164" s="570">
        <v>972.32</v>
      </c>
      <c r="N164" s="570"/>
      <c r="O164" s="570"/>
      <c r="P164" s="583"/>
      <c r="Q164" s="571"/>
    </row>
    <row r="165" spans="1:17" ht="14.4" customHeight="1" x14ac:dyDescent="0.3">
      <c r="A165" s="566" t="s">
        <v>5331</v>
      </c>
      <c r="B165" s="567" t="s">
        <v>5332</v>
      </c>
      <c r="C165" s="567" t="s">
        <v>4459</v>
      </c>
      <c r="D165" s="567" t="s">
        <v>5350</v>
      </c>
      <c r="E165" s="567" t="s">
        <v>5349</v>
      </c>
      <c r="F165" s="570"/>
      <c r="G165" s="570"/>
      <c r="H165" s="570"/>
      <c r="I165" s="570"/>
      <c r="J165" s="570"/>
      <c r="K165" s="570"/>
      <c r="L165" s="570"/>
      <c r="M165" s="570"/>
      <c r="N165" s="570">
        <v>3</v>
      </c>
      <c r="O165" s="570">
        <v>5121.93</v>
      </c>
      <c r="P165" s="583"/>
      <c r="Q165" s="571">
        <v>1707.3100000000002</v>
      </c>
    </row>
    <row r="166" spans="1:17" ht="14.4" customHeight="1" x14ac:dyDescent="0.3">
      <c r="A166" s="566" t="s">
        <v>5331</v>
      </c>
      <c r="B166" s="567" t="s">
        <v>5332</v>
      </c>
      <c r="C166" s="567" t="s">
        <v>4459</v>
      </c>
      <c r="D166" s="567" t="s">
        <v>5351</v>
      </c>
      <c r="E166" s="567" t="s">
        <v>5349</v>
      </c>
      <c r="F166" s="570"/>
      <c r="G166" s="570"/>
      <c r="H166" s="570"/>
      <c r="I166" s="570"/>
      <c r="J166" s="570"/>
      <c r="K166" s="570"/>
      <c r="L166" s="570"/>
      <c r="M166" s="570"/>
      <c r="N166" s="570">
        <v>2</v>
      </c>
      <c r="O166" s="570">
        <v>4132.6000000000004</v>
      </c>
      <c r="P166" s="583"/>
      <c r="Q166" s="571">
        <v>2066.3000000000002</v>
      </c>
    </row>
    <row r="167" spans="1:17" ht="14.4" customHeight="1" x14ac:dyDescent="0.3">
      <c r="A167" s="566" t="s">
        <v>5331</v>
      </c>
      <c r="B167" s="567" t="s">
        <v>5332</v>
      </c>
      <c r="C167" s="567" t="s">
        <v>4459</v>
      </c>
      <c r="D167" s="567" t="s">
        <v>5352</v>
      </c>
      <c r="E167" s="567" t="s">
        <v>5353</v>
      </c>
      <c r="F167" s="570"/>
      <c r="G167" s="570"/>
      <c r="H167" s="570"/>
      <c r="I167" s="570"/>
      <c r="J167" s="570">
        <v>1</v>
      </c>
      <c r="K167" s="570">
        <v>1932.09</v>
      </c>
      <c r="L167" s="570"/>
      <c r="M167" s="570">
        <v>1932.09</v>
      </c>
      <c r="N167" s="570"/>
      <c r="O167" s="570"/>
      <c r="P167" s="583"/>
      <c r="Q167" s="571"/>
    </row>
    <row r="168" spans="1:17" ht="14.4" customHeight="1" x14ac:dyDescent="0.3">
      <c r="A168" s="566" t="s">
        <v>5331</v>
      </c>
      <c r="B168" s="567" t="s">
        <v>5332</v>
      </c>
      <c r="C168" s="567" t="s">
        <v>4459</v>
      </c>
      <c r="D168" s="567" t="s">
        <v>5354</v>
      </c>
      <c r="E168" s="567" t="s">
        <v>5355</v>
      </c>
      <c r="F168" s="570"/>
      <c r="G168" s="570"/>
      <c r="H168" s="570"/>
      <c r="I168" s="570"/>
      <c r="J168" s="570"/>
      <c r="K168" s="570"/>
      <c r="L168" s="570"/>
      <c r="M168" s="570"/>
      <c r="N168" s="570">
        <v>5</v>
      </c>
      <c r="O168" s="570">
        <v>5138.8</v>
      </c>
      <c r="P168" s="583"/>
      <c r="Q168" s="571">
        <v>1027.76</v>
      </c>
    </row>
    <row r="169" spans="1:17" ht="14.4" customHeight="1" x14ac:dyDescent="0.3">
      <c r="A169" s="566" t="s">
        <v>5331</v>
      </c>
      <c r="B169" s="567" t="s">
        <v>5332</v>
      </c>
      <c r="C169" s="567" t="s">
        <v>4459</v>
      </c>
      <c r="D169" s="567" t="s">
        <v>5356</v>
      </c>
      <c r="E169" s="567" t="s">
        <v>5355</v>
      </c>
      <c r="F169" s="570"/>
      <c r="G169" s="570"/>
      <c r="H169" s="570"/>
      <c r="I169" s="570"/>
      <c r="J169" s="570"/>
      <c r="K169" s="570"/>
      <c r="L169" s="570"/>
      <c r="M169" s="570"/>
      <c r="N169" s="570">
        <v>3</v>
      </c>
      <c r="O169" s="570">
        <v>6425.5499999999993</v>
      </c>
      <c r="P169" s="583"/>
      <c r="Q169" s="571">
        <v>2141.85</v>
      </c>
    </row>
    <row r="170" spans="1:17" ht="14.4" customHeight="1" x14ac:dyDescent="0.3">
      <c r="A170" s="566" t="s">
        <v>5331</v>
      </c>
      <c r="B170" s="567" t="s">
        <v>5332</v>
      </c>
      <c r="C170" s="567" t="s">
        <v>4459</v>
      </c>
      <c r="D170" s="567" t="s">
        <v>5357</v>
      </c>
      <c r="E170" s="567" t="s">
        <v>5358</v>
      </c>
      <c r="F170" s="570"/>
      <c r="G170" s="570"/>
      <c r="H170" s="570"/>
      <c r="I170" s="570"/>
      <c r="J170" s="570"/>
      <c r="K170" s="570"/>
      <c r="L170" s="570"/>
      <c r="M170" s="570"/>
      <c r="N170" s="570">
        <v>1</v>
      </c>
      <c r="O170" s="570">
        <v>166546.75</v>
      </c>
      <c r="P170" s="583"/>
      <c r="Q170" s="571">
        <v>166546.75</v>
      </c>
    </row>
    <row r="171" spans="1:17" ht="14.4" customHeight="1" x14ac:dyDescent="0.3">
      <c r="A171" s="566" t="s">
        <v>5331</v>
      </c>
      <c r="B171" s="567" t="s">
        <v>5332</v>
      </c>
      <c r="C171" s="567" t="s">
        <v>4459</v>
      </c>
      <c r="D171" s="567" t="s">
        <v>5359</v>
      </c>
      <c r="E171" s="567" t="s">
        <v>5360</v>
      </c>
      <c r="F171" s="570"/>
      <c r="G171" s="570"/>
      <c r="H171" s="570"/>
      <c r="I171" s="570"/>
      <c r="J171" s="570"/>
      <c r="K171" s="570"/>
      <c r="L171" s="570"/>
      <c r="M171" s="570"/>
      <c r="N171" s="570">
        <v>1</v>
      </c>
      <c r="O171" s="570">
        <v>12705.82</v>
      </c>
      <c r="P171" s="583"/>
      <c r="Q171" s="571">
        <v>12705.82</v>
      </c>
    </row>
    <row r="172" spans="1:17" ht="14.4" customHeight="1" x14ac:dyDescent="0.3">
      <c r="A172" s="566" t="s">
        <v>5331</v>
      </c>
      <c r="B172" s="567" t="s">
        <v>5332</v>
      </c>
      <c r="C172" s="567" t="s">
        <v>4459</v>
      </c>
      <c r="D172" s="567" t="s">
        <v>5361</v>
      </c>
      <c r="E172" s="567" t="s">
        <v>5362</v>
      </c>
      <c r="F172" s="570"/>
      <c r="G172" s="570"/>
      <c r="H172" s="570"/>
      <c r="I172" s="570"/>
      <c r="J172" s="570"/>
      <c r="K172" s="570"/>
      <c r="L172" s="570"/>
      <c r="M172" s="570"/>
      <c r="N172" s="570">
        <v>1</v>
      </c>
      <c r="O172" s="570">
        <v>19196.8</v>
      </c>
      <c r="P172" s="583"/>
      <c r="Q172" s="571">
        <v>19196.8</v>
      </c>
    </row>
    <row r="173" spans="1:17" ht="14.4" customHeight="1" x14ac:dyDescent="0.3">
      <c r="A173" s="566" t="s">
        <v>5331</v>
      </c>
      <c r="B173" s="567" t="s">
        <v>5332</v>
      </c>
      <c r="C173" s="567" t="s">
        <v>4459</v>
      </c>
      <c r="D173" s="567" t="s">
        <v>5363</v>
      </c>
      <c r="E173" s="567" t="s">
        <v>5364</v>
      </c>
      <c r="F173" s="570"/>
      <c r="G173" s="570"/>
      <c r="H173" s="570"/>
      <c r="I173" s="570"/>
      <c r="J173" s="570"/>
      <c r="K173" s="570"/>
      <c r="L173" s="570"/>
      <c r="M173" s="570"/>
      <c r="N173" s="570">
        <v>2</v>
      </c>
      <c r="O173" s="570">
        <v>2005.6</v>
      </c>
      <c r="P173" s="583"/>
      <c r="Q173" s="571">
        <v>1002.8</v>
      </c>
    </row>
    <row r="174" spans="1:17" ht="14.4" customHeight="1" x14ac:dyDescent="0.3">
      <c r="A174" s="566" t="s">
        <v>5331</v>
      </c>
      <c r="B174" s="567" t="s">
        <v>5332</v>
      </c>
      <c r="C174" s="567" t="s">
        <v>4459</v>
      </c>
      <c r="D174" s="567" t="s">
        <v>5365</v>
      </c>
      <c r="E174" s="567" t="s">
        <v>5366</v>
      </c>
      <c r="F174" s="570"/>
      <c r="G174" s="570"/>
      <c r="H174" s="570"/>
      <c r="I174" s="570"/>
      <c r="J174" s="570"/>
      <c r="K174" s="570"/>
      <c r="L174" s="570"/>
      <c r="M174" s="570"/>
      <c r="N174" s="570">
        <v>1</v>
      </c>
      <c r="O174" s="570">
        <v>9370.39</v>
      </c>
      <c r="P174" s="583"/>
      <c r="Q174" s="571">
        <v>9370.39</v>
      </c>
    </row>
    <row r="175" spans="1:17" ht="14.4" customHeight="1" x14ac:dyDescent="0.3">
      <c r="A175" s="566" t="s">
        <v>5331</v>
      </c>
      <c r="B175" s="567" t="s">
        <v>5332</v>
      </c>
      <c r="C175" s="567" t="s">
        <v>4459</v>
      </c>
      <c r="D175" s="567" t="s">
        <v>5367</v>
      </c>
      <c r="E175" s="567" t="s">
        <v>5368</v>
      </c>
      <c r="F175" s="570"/>
      <c r="G175" s="570"/>
      <c r="H175" s="570"/>
      <c r="I175" s="570"/>
      <c r="J175" s="570"/>
      <c r="K175" s="570"/>
      <c r="L175" s="570"/>
      <c r="M175" s="570"/>
      <c r="N175" s="570">
        <v>2</v>
      </c>
      <c r="O175" s="570">
        <v>1594</v>
      </c>
      <c r="P175" s="583"/>
      <c r="Q175" s="571">
        <v>797</v>
      </c>
    </row>
    <row r="176" spans="1:17" ht="14.4" customHeight="1" x14ac:dyDescent="0.3">
      <c r="A176" s="566" t="s">
        <v>5331</v>
      </c>
      <c r="B176" s="567" t="s">
        <v>5332</v>
      </c>
      <c r="C176" s="567" t="s">
        <v>4459</v>
      </c>
      <c r="D176" s="567" t="s">
        <v>5369</v>
      </c>
      <c r="E176" s="567" t="s">
        <v>5370</v>
      </c>
      <c r="F176" s="570"/>
      <c r="G176" s="570"/>
      <c r="H176" s="570"/>
      <c r="I176" s="570"/>
      <c r="J176" s="570">
        <v>1</v>
      </c>
      <c r="K176" s="570">
        <v>5259.23</v>
      </c>
      <c r="L176" s="570"/>
      <c r="M176" s="570">
        <v>5259.23</v>
      </c>
      <c r="N176" s="570"/>
      <c r="O176" s="570"/>
      <c r="P176" s="583"/>
      <c r="Q176" s="571"/>
    </row>
    <row r="177" spans="1:17" ht="14.4" customHeight="1" x14ac:dyDescent="0.3">
      <c r="A177" s="566" t="s">
        <v>5331</v>
      </c>
      <c r="B177" s="567" t="s">
        <v>5332</v>
      </c>
      <c r="C177" s="567" t="s">
        <v>4459</v>
      </c>
      <c r="D177" s="567" t="s">
        <v>5371</v>
      </c>
      <c r="E177" s="567" t="s">
        <v>5372</v>
      </c>
      <c r="F177" s="570"/>
      <c r="G177" s="570"/>
      <c r="H177" s="570"/>
      <c r="I177" s="570"/>
      <c r="J177" s="570"/>
      <c r="K177" s="570"/>
      <c r="L177" s="570"/>
      <c r="M177" s="570"/>
      <c r="N177" s="570">
        <v>2</v>
      </c>
      <c r="O177" s="570">
        <v>2994.88</v>
      </c>
      <c r="P177" s="583"/>
      <c r="Q177" s="571">
        <v>1497.44</v>
      </c>
    </row>
    <row r="178" spans="1:17" ht="14.4" customHeight="1" x14ac:dyDescent="0.3">
      <c r="A178" s="566" t="s">
        <v>5331</v>
      </c>
      <c r="B178" s="567" t="s">
        <v>5332</v>
      </c>
      <c r="C178" s="567" t="s">
        <v>4459</v>
      </c>
      <c r="D178" s="567" t="s">
        <v>5373</v>
      </c>
      <c r="E178" s="567" t="s">
        <v>5374</v>
      </c>
      <c r="F178" s="570"/>
      <c r="G178" s="570"/>
      <c r="H178" s="570"/>
      <c r="I178" s="570"/>
      <c r="J178" s="570"/>
      <c r="K178" s="570"/>
      <c r="L178" s="570"/>
      <c r="M178" s="570"/>
      <c r="N178" s="570">
        <v>2</v>
      </c>
      <c r="O178" s="570">
        <v>69800</v>
      </c>
      <c r="P178" s="583"/>
      <c r="Q178" s="571">
        <v>34900</v>
      </c>
    </row>
    <row r="179" spans="1:17" ht="14.4" customHeight="1" x14ac:dyDescent="0.3">
      <c r="A179" s="566" t="s">
        <v>5331</v>
      </c>
      <c r="B179" s="567" t="s">
        <v>5332</v>
      </c>
      <c r="C179" s="567" t="s">
        <v>4459</v>
      </c>
      <c r="D179" s="567" t="s">
        <v>5375</v>
      </c>
      <c r="E179" s="567" t="s">
        <v>5376</v>
      </c>
      <c r="F179" s="570"/>
      <c r="G179" s="570"/>
      <c r="H179" s="570"/>
      <c r="I179" s="570"/>
      <c r="J179" s="570"/>
      <c r="K179" s="570"/>
      <c r="L179" s="570"/>
      <c r="M179" s="570"/>
      <c r="N179" s="570">
        <v>1</v>
      </c>
      <c r="O179" s="570">
        <v>605.65</v>
      </c>
      <c r="P179" s="583"/>
      <c r="Q179" s="571">
        <v>605.65</v>
      </c>
    </row>
    <row r="180" spans="1:17" ht="14.4" customHeight="1" x14ac:dyDescent="0.3">
      <c r="A180" s="566" t="s">
        <v>5331</v>
      </c>
      <c r="B180" s="567" t="s">
        <v>5332</v>
      </c>
      <c r="C180" s="567" t="s">
        <v>4459</v>
      </c>
      <c r="D180" s="567" t="s">
        <v>5377</v>
      </c>
      <c r="E180" s="567" t="s">
        <v>5378</v>
      </c>
      <c r="F180" s="570"/>
      <c r="G180" s="570"/>
      <c r="H180" s="570"/>
      <c r="I180" s="570"/>
      <c r="J180" s="570"/>
      <c r="K180" s="570"/>
      <c r="L180" s="570"/>
      <c r="M180" s="570"/>
      <c r="N180" s="570">
        <v>2</v>
      </c>
      <c r="O180" s="570">
        <v>1662.32</v>
      </c>
      <c r="P180" s="583"/>
      <c r="Q180" s="571">
        <v>831.16</v>
      </c>
    </row>
    <row r="181" spans="1:17" ht="14.4" customHeight="1" x14ac:dyDescent="0.3">
      <c r="A181" s="566" t="s">
        <v>5331</v>
      </c>
      <c r="B181" s="567" t="s">
        <v>5332</v>
      </c>
      <c r="C181" s="567" t="s">
        <v>4459</v>
      </c>
      <c r="D181" s="567" t="s">
        <v>5379</v>
      </c>
      <c r="E181" s="567" t="s">
        <v>5378</v>
      </c>
      <c r="F181" s="570"/>
      <c r="G181" s="570"/>
      <c r="H181" s="570"/>
      <c r="I181" s="570"/>
      <c r="J181" s="570">
        <v>1</v>
      </c>
      <c r="K181" s="570">
        <v>888.06</v>
      </c>
      <c r="L181" s="570"/>
      <c r="M181" s="570">
        <v>888.06</v>
      </c>
      <c r="N181" s="570"/>
      <c r="O181" s="570"/>
      <c r="P181" s="583"/>
      <c r="Q181" s="571"/>
    </row>
    <row r="182" spans="1:17" ht="14.4" customHeight="1" x14ac:dyDescent="0.3">
      <c r="A182" s="566" t="s">
        <v>5331</v>
      </c>
      <c r="B182" s="567" t="s">
        <v>5332</v>
      </c>
      <c r="C182" s="567" t="s">
        <v>4459</v>
      </c>
      <c r="D182" s="567" t="s">
        <v>5380</v>
      </c>
      <c r="E182" s="567" t="s">
        <v>5381</v>
      </c>
      <c r="F182" s="570"/>
      <c r="G182" s="570"/>
      <c r="H182" s="570"/>
      <c r="I182" s="570"/>
      <c r="J182" s="570">
        <v>1</v>
      </c>
      <c r="K182" s="570">
        <v>888.06</v>
      </c>
      <c r="L182" s="570"/>
      <c r="M182" s="570">
        <v>888.06</v>
      </c>
      <c r="N182" s="570">
        <v>4</v>
      </c>
      <c r="O182" s="570">
        <v>3552.24</v>
      </c>
      <c r="P182" s="583"/>
      <c r="Q182" s="571">
        <v>888.06</v>
      </c>
    </row>
    <row r="183" spans="1:17" ht="14.4" customHeight="1" x14ac:dyDescent="0.3">
      <c r="A183" s="566" t="s">
        <v>5331</v>
      </c>
      <c r="B183" s="567" t="s">
        <v>5332</v>
      </c>
      <c r="C183" s="567" t="s">
        <v>4459</v>
      </c>
      <c r="D183" s="567" t="s">
        <v>5382</v>
      </c>
      <c r="E183" s="567" t="s">
        <v>5383</v>
      </c>
      <c r="F183" s="570"/>
      <c r="G183" s="570"/>
      <c r="H183" s="570"/>
      <c r="I183" s="570"/>
      <c r="J183" s="570">
        <v>5</v>
      </c>
      <c r="K183" s="570">
        <v>19494</v>
      </c>
      <c r="L183" s="570"/>
      <c r="M183" s="570">
        <v>3898.8</v>
      </c>
      <c r="N183" s="570"/>
      <c r="O183" s="570"/>
      <c r="P183" s="583"/>
      <c r="Q183" s="571"/>
    </row>
    <row r="184" spans="1:17" ht="14.4" customHeight="1" x14ac:dyDescent="0.3">
      <c r="A184" s="566" t="s">
        <v>5331</v>
      </c>
      <c r="B184" s="567" t="s">
        <v>5332</v>
      </c>
      <c r="C184" s="567" t="s">
        <v>4459</v>
      </c>
      <c r="D184" s="567" t="s">
        <v>5384</v>
      </c>
      <c r="E184" s="567" t="s">
        <v>5385</v>
      </c>
      <c r="F184" s="570"/>
      <c r="G184" s="570"/>
      <c r="H184" s="570"/>
      <c r="I184" s="570"/>
      <c r="J184" s="570"/>
      <c r="K184" s="570"/>
      <c r="L184" s="570"/>
      <c r="M184" s="570"/>
      <c r="N184" s="570">
        <v>2</v>
      </c>
      <c r="O184" s="570">
        <v>2945.76</v>
      </c>
      <c r="P184" s="583"/>
      <c r="Q184" s="571">
        <v>1472.88</v>
      </c>
    </row>
    <row r="185" spans="1:17" ht="14.4" customHeight="1" x14ac:dyDescent="0.3">
      <c r="A185" s="566" t="s">
        <v>5331</v>
      </c>
      <c r="B185" s="567" t="s">
        <v>5332</v>
      </c>
      <c r="C185" s="567" t="s">
        <v>4459</v>
      </c>
      <c r="D185" s="567" t="s">
        <v>5386</v>
      </c>
      <c r="E185" s="567" t="s">
        <v>5387</v>
      </c>
      <c r="F185" s="570"/>
      <c r="G185" s="570"/>
      <c r="H185" s="570"/>
      <c r="I185" s="570"/>
      <c r="J185" s="570"/>
      <c r="K185" s="570"/>
      <c r="L185" s="570"/>
      <c r="M185" s="570"/>
      <c r="N185" s="570">
        <v>1</v>
      </c>
      <c r="O185" s="570">
        <v>34453.9</v>
      </c>
      <c r="P185" s="583"/>
      <c r="Q185" s="571">
        <v>34453.9</v>
      </c>
    </row>
    <row r="186" spans="1:17" ht="14.4" customHeight="1" x14ac:dyDescent="0.3">
      <c r="A186" s="566" t="s">
        <v>5331</v>
      </c>
      <c r="B186" s="567" t="s">
        <v>5332</v>
      </c>
      <c r="C186" s="567" t="s">
        <v>4459</v>
      </c>
      <c r="D186" s="567" t="s">
        <v>5388</v>
      </c>
      <c r="E186" s="567" t="s">
        <v>5389</v>
      </c>
      <c r="F186" s="570"/>
      <c r="G186" s="570"/>
      <c r="H186" s="570"/>
      <c r="I186" s="570"/>
      <c r="J186" s="570"/>
      <c r="K186" s="570"/>
      <c r="L186" s="570"/>
      <c r="M186" s="570"/>
      <c r="N186" s="570">
        <v>2</v>
      </c>
      <c r="O186" s="570">
        <v>2611.64</v>
      </c>
      <c r="P186" s="583"/>
      <c r="Q186" s="571">
        <v>1305.82</v>
      </c>
    </row>
    <row r="187" spans="1:17" ht="14.4" customHeight="1" x14ac:dyDescent="0.3">
      <c r="A187" s="566" t="s">
        <v>5331</v>
      </c>
      <c r="B187" s="567" t="s">
        <v>5332</v>
      </c>
      <c r="C187" s="567" t="s">
        <v>4459</v>
      </c>
      <c r="D187" s="567" t="s">
        <v>5390</v>
      </c>
      <c r="E187" s="567" t="s">
        <v>5391</v>
      </c>
      <c r="F187" s="570"/>
      <c r="G187" s="570"/>
      <c r="H187" s="570"/>
      <c r="I187" s="570"/>
      <c r="J187" s="570">
        <v>1</v>
      </c>
      <c r="K187" s="570">
        <v>359.1</v>
      </c>
      <c r="L187" s="570"/>
      <c r="M187" s="570">
        <v>359.1</v>
      </c>
      <c r="N187" s="570">
        <v>4</v>
      </c>
      <c r="O187" s="570">
        <v>1436.4</v>
      </c>
      <c r="P187" s="583"/>
      <c r="Q187" s="571">
        <v>359.1</v>
      </c>
    </row>
    <row r="188" spans="1:17" ht="14.4" customHeight="1" x14ac:dyDescent="0.3">
      <c r="A188" s="566" t="s">
        <v>5331</v>
      </c>
      <c r="B188" s="567" t="s">
        <v>5332</v>
      </c>
      <c r="C188" s="567" t="s">
        <v>4459</v>
      </c>
      <c r="D188" s="567" t="s">
        <v>5392</v>
      </c>
      <c r="E188" s="567" t="s">
        <v>5393</v>
      </c>
      <c r="F188" s="570"/>
      <c r="G188" s="570"/>
      <c r="H188" s="570"/>
      <c r="I188" s="570"/>
      <c r="J188" s="570"/>
      <c r="K188" s="570"/>
      <c r="L188" s="570"/>
      <c r="M188" s="570"/>
      <c r="N188" s="570">
        <v>1</v>
      </c>
      <c r="O188" s="570">
        <v>140907.10999999999</v>
      </c>
      <c r="P188" s="583"/>
      <c r="Q188" s="571">
        <v>140907.10999999999</v>
      </c>
    </row>
    <row r="189" spans="1:17" ht="14.4" customHeight="1" x14ac:dyDescent="0.3">
      <c r="A189" s="566" t="s">
        <v>5331</v>
      </c>
      <c r="B189" s="567" t="s">
        <v>5332</v>
      </c>
      <c r="C189" s="567" t="s">
        <v>4459</v>
      </c>
      <c r="D189" s="567" t="s">
        <v>5394</v>
      </c>
      <c r="E189" s="567" t="s">
        <v>5395</v>
      </c>
      <c r="F189" s="570"/>
      <c r="G189" s="570"/>
      <c r="H189" s="570"/>
      <c r="I189" s="570"/>
      <c r="J189" s="570">
        <v>1</v>
      </c>
      <c r="K189" s="570">
        <v>16831.689999999999</v>
      </c>
      <c r="L189" s="570"/>
      <c r="M189" s="570">
        <v>16831.689999999999</v>
      </c>
      <c r="N189" s="570"/>
      <c r="O189" s="570"/>
      <c r="P189" s="583"/>
      <c r="Q189" s="571"/>
    </row>
    <row r="190" spans="1:17" ht="14.4" customHeight="1" x14ac:dyDescent="0.3">
      <c r="A190" s="566" t="s">
        <v>5331</v>
      </c>
      <c r="B190" s="567" t="s">
        <v>5332</v>
      </c>
      <c r="C190" s="567" t="s">
        <v>4459</v>
      </c>
      <c r="D190" s="567" t="s">
        <v>5396</v>
      </c>
      <c r="E190" s="567" t="s">
        <v>5397</v>
      </c>
      <c r="F190" s="570"/>
      <c r="G190" s="570"/>
      <c r="H190" s="570"/>
      <c r="I190" s="570"/>
      <c r="J190" s="570">
        <v>1</v>
      </c>
      <c r="K190" s="570">
        <v>6587.13</v>
      </c>
      <c r="L190" s="570"/>
      <c r="M190" s="570">
        <v>6587.13</v>
      </c>
      <c r="N190" s="570">
        <v>3</v>
      </c>
      <c r="O190" s="570">
        <v>19761.39</v>
      </c>
      <c r="P190" s="583"/>
      <c r="Q190" s="571">
        <v>6587.13</v>
      </c>
    </row>
    <row r="191" spans="1:17" ht="14.4" customHeight="1" x14ac:dyDescent="0.3">
      <c r="A191" s="566" t="s">
        <v>5331</v>
      </c>
      <c r="B191" s="567" t="s">
        <v>5332</v>
      </c>
      <c r="C191" s="567" t="s">
        <v>4231</v>
      </c>
      <c r="D191" s="567" t="s">
        <v>5398</v>
      </c>
      <c r="E191" s="567" t="s">
        <v>5399</v>
      </c>
      <c r="F191" s="570">
        <v>13</v>
      </c>
      <c r="G191" s="570">
        <v>2652</v>
      </c>
      <c r="H191" s="570">
        <v>1</v>
      </c>
      <c r="I191" s="570">
        <v>204</v>
      </c>
      <c r="J191" s="570">
        <v>3</v>
      </c>
      <c r="K191" s="570">
        <v>612</v>
      </c>
      <c r="L191" s="570">
        <v>0.23076923076923078</v>
      </c>
      <c r="M191" s="570">
        <v>204</v>
      </c>
      <c r="N191" s="570">
        <v>5</v>
      </c>
      <c r="O191" s="570">
        <v>1025</v>
      </c>
      <c r="P191" s="583">
        <v>0.38650075414781299</v>
      </c>
      <c r="Q191" s="571">
        <v>205</v>
      </c>
    </row>
    <row r="192" spans="1:17" ht="14.4" customHeight="1" x14ac:dyDescent="0.3">
      <c r="A192" s="566" t="s">
        <v>5331</v>
      </c>
      <c r="B192" s="567" t="s">
        <v>5332</v>
      </c>
      <c r="C192" s="567" t="s">
        <v>4231</v>
      </c>
      <c r="D192" s="567" t="s">
        <v>5400</v>
      </c>
      <c r="E192" s="567" t="s">
        <v>5401</v>
      </c>
      <c r="F192" s="570">
        <v>3</v>
      </c>
      <c r="G192" s="570">
        <v>471</v>
      </c>
      <c r="H192" s="570">
        <v>1</v>
      </c>
      <c r="I192" s="570">
        <v>157</v>
      </c>
      <c r="J192" s="570">
        <v>3</v>
      </c>
      <c r="K192" s="570">
        <v>471</v>
      </c>
      <c r="L192" s="570">
        <v>1</v>
      </c>
      <c r="M192" s="570">
        <v>157</v>
      </c>
      <c r="N192" s="570">
        <v>1</v>
      </c>
      <c r="O192" s="570">
        <v>158</v>
      </c>
      <c r="P192" s="583">
        <v>0.3354564755838641</v>
      </c>
      <c r="Q192" s="571">
        <v>158</v>
      </c>
    </row>
    <row r="193" spans="1:17" ht="14.4" customHeight="1" x14ac:dyDescent="0.3">
      <c r="A193" s="566" t="s">
        <v>5331</v>
      </c>
      <c r="B193" s="567" t="s">
        <v>5332</v>
      </c>
      <c r="C193" s="567" t="s">
        <v>4231</v>
      </c>
      <c r="D193" s="567" t="s">
        <v>5402</v>
      </c>
      <c r="E193" s="567" t="s">
        <v>5403</v>
      </c>
      <c r="F193" s="570"/>
      <c r="G193" s="570"/>
      <c r="H193" s="570"/>
      <c r="I193" s="570"/>
      <c r="J193" s="570">
        <v>1</v>
      </c>
      <c r="K193" s="570">
        <v>149</v>
      </c>
      <c r="L193" s="570"/>
      <c r="M193" s="570">
        <v>149</v>
      </c>
      <c r="N193" s="570"/>
      <c r="O193" s="570"/>
      <c r="P193" s="583"/>
      <c r="Q193" s="571"/>
    </row>
    <row r="194" spans="1:17" ht="14.4" customHeight="1" x14ac:dyDescent="0.3">
      <c r="A194" s="566" t="s">
        <v>5331</v>
      </c>
      <c r="B194" s="567" t="s">
        <v>5332</v>
      </c>
      <c r="C194" s="567" t="s">
        <v>4231</v>
      </c>
      <c r="D194" s="567" t="s">
        <v>5404</v>
      </c>
      <c r="E194" s="567" t="s">
        <v>5405</v>
      </c>
      <c r="F194" s="570"/>
      <c r="G194" s="570"/>
      <c r="H194" s="570"/>
      <c r="I194" s="570"/>
      <c r="J194" s="570">
        <v>1</v>
      </c>
      <c r="K194" s="570">
        <v>181</v>
      </c>
      <c r="L194" s="570"/>
      <c r="M194" s="570">
        <v>181</v>
      </c>
      <c r="N194" s="570"/>
      <c r="O194" s="570"/>
      <c r="P194" s="583"/>
      <c r="Q194" s="571"/>
    </row>
    <row r="195" spans="1:17" ht="14.4" customHeight="1" x14ac:dyDescent="0.3">
      <c r="A195" s="566" t="s">
        <v>5331</v>
      </c>
      <c r="B195" s="567" t="s">
        <v>5332</v>
      </c>
      <c r="C195" s="567" t="s">
        <v>4231</v>
      </c>
      <c r="D195" s="567" t="s">
        <v>5406</v>
      </c>
      <c r="E195" s="567" t="s">
        <v>5407</v>
      </c>
      <c r="F195" s="570"/>
      <c r="G195" s="570"/>
      <c r="H195" s="570"/>
      <c r="I195" s="570"/>
      <c r="J195" s="570">
        <v>1</v>
      </c>
      <c r="K195" s="570">
        <v>124</v>
      </c>
      <c r="L195" s="570"/>
      <c r="M195" s="570">
        <v>124</v>
      </c>
      <c r="N195" s="570">
        <v>4</v>
      </c>
      <c r="O195" s="570">
        <v>496</v>
      </c>
      <c r="P195" s="583"/>
      <c r="Q195" s="571">
        <v>124</v>
      </c>
    </row>
    <row r="196" spans="1:17" ht="14.4" customHeight="1" x14ac:dyDescent="0.3">
      <c r="A196" s="566" t="s">
        <v>5331</v>
      </c>
      <c r="B196" s="567" t="s">
        <v>5332</v>
      </c>
      <c r="C196" s="567" t="s">
        <v>4231</v>
      </c>
      <c r="D196" s="567" t="s">
        <v>5408</v>
      </c>
      <c r="E196" s="567" t="s">
        <v>5409</v>
      </c>
      <c r="F196" s="570">
        <v>1</v>
      </c>
      <c r="G196" s="570">
        <v>216</v>
      </c>
      <c r="H196" s="570">
        <v>1</v>
      </c>
      <c r="I196" s="570">
        <v>216</v>
      </c>
      <c r="J196" s="570">
        <v>1</v>
      </c>
      <c r="K196" s="570">
        <v>216</v>
      </c>
      <c r="L196" s="570">
        <v>1</v>
      </c>
      <c r="M196" s="570">
        <v>216</v>
      </c>
      <c r="N196" s="570">
        <v>11</v>
      </c>
      <c r="O196" s="570">
        <v>2387</v>
      </c>
      <c r="P196" s="583">
        <v>11.050925925925926</v>
      </c>
      <c r="Q196" s="571">
        <v>217</v>
      </c>
    </row>
    <row r="197" spans="1:17" ht="14.4" customHeight="1" x14ac:dyDescent="0.3">
      <c r="A197" s="566" t="s">
        <v>5331</v>
      </c>
      <c r="B197" s="567" t="s">
        <v>5332</v>
      </c>
      <c r="C197" s="567" t="s">
        <v>4231</v>
      </c>
      <c r="D197" s="567" t="s">
        <v>5410</v>
      </c>
      <c r="E197" s="567" t="s">
        <v>5411</v>
      </c>
      <c r="F197" s="570">
        <v>1</v>
      </c>
      <c r="G197" s="570">
        <v>216</v>
      </c>
      <c r="H197" s="570">
        <v>1</v>
      </c>
      <c r="I197" s="570">
        <v>216</v>
      </c>
      <c r="J197" s="570"/>
      <c r="K197" s="570"/>
      <c r="L197" s="570"/>
      <c r="M197" s="570"/>
      <c r="N197" s="570"/>
      <c r="O197" s="570"/>
      <c r="P197" s="583"/>
      <c r="Q197" s="571"/>
    </row>
    <row r="198" spans="1:17" ht="14.4" customHeight="1" x14ac:dyDescent="0.3">
      <c r="A198" s="566" t="s">
        <v>5331</v>
      </c>
      <c r="B198" s="567" t="s">
        <v>5332</v>
      </c>
      <c r="C198" s="567" t="s">
        <v>4231</v>
      </c>
      <c r="D198" s="567" t="s">
        <v>5412</v>
      </c>
      <c r="E198" s="567" t="s">
        <v>5413</v>
      </c>
      <c r="F198" s="570">
        <v>1510</v>
      </c>
      <c r="G198" s="570">
        <v>259720</v>
      </c>
      <c r="H198" s="570">
        <v>1</v>
      </c>
      <c r="I198" s="570">
        <v>172</v>
      </c>
      <c r="J198" s="570">
        <v>1645</v>
      </c>
      <c r="K198" s="570">
        <v>282940</v>
      </c>
      <c r="L198" s="570">
        <v>1.0894039735099337</v>
      </c>
      <c r="M198" s="570">
        <v>172</v>
      </c>
      <c r="N198" s="570">
        <v>1411</v>
      </c>
      <c r="O198" s="570">
        <v>244103</v>
      </c>
      <c r="P198" s="583">
        <v>0.93986985984906823</v>
      </c>
      <c r="Q198" s="571">
        <v>173</v>
      </c>
    </row>
    <row r="199" spans="1:17" ht="14.4" customHeight="1" x14ac:dyDescent="0.3">
      <c r="A199" s="566" t="s">
        <v>5331</v>
      </c>
      <c r="B199" s="567" t="s">
        <v>5332</v>
      </c>
      <c r="C199" s="567" t="s">
        <v>4231</v>
      </c>
      <c r="D199" s="567" t="s">
        <v>5414</v>
      </c>
      <c r="E199" s="567" t="s">
        <v>5415</v>
      </c>
      <c r="F199" s="570">
        <v>7</v>
      </c>
      <c r="G199" s="570">
        <v>1526</v>
      </c>
      <c r="H199" s="570">
        <v>1</v>
      </c>
      <c r="I199" s="570">
        <v>218</v>
      </c>
      <c r="J199" s="570">
        <v>1</v>
      </c>
      <c r="K199" s="570">
        <v>218</v>
      </c>
      <c r="L199" s="570">
        <v>0.14285714285714285</v>
      </c>
      <c r="M199" s="570">
        <v>218</v>
      </c>
      <c r="N199" s="570">
        <v>5</v>
      </c>
      <c r="O199" s="570">
        <v>1095</v>
      </c>
      <c r="P199" s="583">
        <v>0.71756225425950193</v>
      </c>
      <c r="Q199" s="571">
        <v>219</v>
      </c>
    </row>
    <row r="200" spans="1:17" ht="14.4" customHeight="1" x14ac:dyDescent="0.3">
      <c r="A200" s="566" t="s">
        <v>5331</v>
      </c>
      <c r="B200" s="567" t="s">
        <v>5332</v>
      </c>
      <c r="C200" s="567" t="s">
        <v>4231</v>
      </c>
      <c r="D200" s="567" t="s">
        <v>5416</v>
      </c>
      <c r="E200" s="567" t="s">
        <v>5417</v>
      </c>
      <c r="F200" s="570"/>
      <c r="G200" s="570"/>
      <c r="H200" s="570"/>
      <c r="I200" s="570"/>
      <c r="J200" s="570">
        <v>1</v>
      </c>
      <c r="K200" s="570">
        <v>414</v>
      </c>
      <c r="L200" s="570"/>
      <c r="M200" s="570">
        <v>414</v>
      </c>
      <c r="N200" s="570">
        <v>4</v>
      </c>
      <c r="O200" s="570">
        <v>1660</v>
      </c>
      <c r="P200" s="583"/>
      <c r="Q200" s="571">
        <v>415</v>
      </c>
    </row>
    <row r="201" spans="1:17" ht="14.4" customHeight="1" x14ac:dyDescent="0.3">
      <c r="A201" s="566" t="s">
        <v>5331</v>
      </c>
      <c r="B201" s="567" t="s">
        <v>5332</v>
      </c>
      <c r="C201" s="567" t="s">
        <v>4231</v>
      </c>
      <c r="D201" s="567" t="s">
        <v>5042</v>
      </c>
      <c r="E201" s="567" t="s">
        <v>5043</v>
      </c>
      <c r="F201" s="570"/>
      <c r="G201" s="570"/>
      <c r="H201" s="570"/>
      <c r="I201" s="570"/>
      <c r="J201" s="570"/>
      <c r="K201" s="570"/>
      <c r="L201" s="570"/>
      <c r="M201" s="570"/>
      <c r="N201" s="570">
        <v>1</v>
      </c>
      <c r="O201" s="570">
        <v>257</v>
      </c>
      <c r="P201" s="583"/>
      <c r="Q201" s="571">
        <v>257</v>
      </c>
    </row>
    <row r="202" spans="1:17" ht="14.4" customHeight="1" x14ac:dyDescent="0.3">
      <c r="A202" s="566" t="s">
        <v>5331</v>
      </c>
      <c r="B202" s="567" t="s">
        <v>5332</v>
      </c>
      <c r="C202" s="567" t="s">
        <v>4231</v>
      </c>
      <c r="D202" s="567" t="s">
        <v>5068</v>
      </c>
      <c r="E202" s="567" t="s">
        <v>5069</v>
      </c>
      <c r="F202" s="570"/>
      <c r="G202" s="570"/>
      <c r="H202" s="570"/>
      <c r="I202" s="570"/>
      <c r="J202" s="570"/>
      <c r="K202" s="570"/>
      <c r="L202" s="570"/>
      <c r="M202" s="570"/>
      <c r="N202" s="570">
        <v>1</v>
      </c>
      <c r="O202" s="570">
        <v>198</v>
      </c>
      <c r="P202" s="583"/>
      <c r="Q202" s="571">
        <v>198</v>
      </c>
    </row>
    <row r="203" spans="1:17" ht="14.4" customHeight="1" x14ac:dyDescent="0.3">
      <c r="A203" s="566" t="s">
        <v>5331</v>
      </c>
      <c r="B203" s="567" t="s">
        <v>5332</v>
      </c>
      <c r="C203" s="567" t="s">
        <v>4231</v>
      </c>
      <c r="D203" s="567" t="s">
        <v>5418</v>
      </c>
      <c r="E203" s="567" t="s">
        <v>5419</v>
      </c>
      <c r="F203" s="570"/>
      <c r="G203" s="570"/>
      <c r="H203" s="570"/>
      <c r="I203" s="570"/>
      <c r="J203" s="570"/>
      <c r="K203" s="570"/>
      <c r="L203" s="570"/>
      <c r="M203" s="570"/>
      <c r="N203" s="570">
        <v>3</v>
      </c>
      <c r="O203" s="570">
        <v>978</v>
      </c>
      <c r="P203" s="583"/>
      <c r="Q203" s="571">
        <v>326</v>
      </c>
    </row>
    <row r="204" spans="1:17" ht="14.4" customHeight="1" x14ac:dyDescent="0.3">
      <c r="A204" s="566" t="s">
        <v>5331</v>
      </c>
      <c r="B204" s="567" t="s">
        <v>5332</v>
      </c>
      <c r="C204" s="567" t="s">
        <v>4231</v>
      </c>
      <c r="D204" s="567" t="s">
        <v>5420</v>
      </c>
      <c r="E204" s="567" t="s">
        <v>5421</v>
      </c>
      <c r="F204" s="570"/>
      <c r="G204" s="570"/>
      <c r="H204" s="570"/>
      <c r="I204" s="570"/>
      <c r="J204" s="570">
        <v>1</v>
      </c>
      <c r="K204" s="570">
        <v>4122</v>
      </c>
      <c r="L204" s="570"/>
      <c r="M204" s="570">
        <v>4122</v>
      </c>
      <c r="N204" s="570">
        <v>2</v>
      </c>
      <c r="O204" s="570">
        <v>8254</v>
      </c>
      <c r="P204" s="583"/>
      <c r="Q204" s="571">
        <v>4127</v>
      </c>
    </row>
    <row r="205" spans="1:17" ht="14.4" customHeight="1" x14ac:dyDescent="0.3">
      <c r="A205" s="566" t="s">
        <v>5331</v>
      </c>
      <c r="B205" s="567" t="s">
        <v>5332</v>
      </c>
      <c r="C205" s="567" t="s">
        <v>4231</v>
      </c>
      <c r="D205" s="567" t="s">
        <v>5422</v>
      </c>
      <c r="E205" s="567" t="s">
        <v>5423</v>
      </c>
      <c r="F205" s="570"/>
      <c r="G205" s="570"/>
      <c r="H205" s="570"/>
      <c r="I205" s="570"/>
      <c r="J205" s="570"/>
      <c r="K205" s="570"/>
      <c r="L205" s="570"/>
      <c r="M205" s="570"/>
      <c r="N205" s="570">
        <v>3</v>
      </c>
      <c r="O205" s="570">
        <v>6228</v>
      </c>
      <c r="P205" s="583"/>
      <c r="Q205" s="571">
        <v>2076</v>
      </c>
    </row>
    <row r="206" spans="1:17" ht="14.4" customHeight="1" x14ac:dyDescent="0.3">
      <c r="A206" s="566" t="s">
        <v>5331</v>
      </c>
      <c r="B206" s="567" t="s">
        <v>5332</v>
      </c>
      <c r="C206" s="567" t="s">
        <v>4231</v>
      </c>
      <c r="D206" s="567" t="s">
        <v>5424</v>
      </c>
      <c r="E206" s="567" t="s">
        <v>5425</v>
      </c>
      <c r="F206" s="570"/>
      <c r="G206" s="570"/>
      <c r="H206" s="570"/>
      <c r="I206" s="570"/>
      <c r="J206" s="570"/>
      <c r="K206" s="570"/>
      <c r="L206" s="570"/>
      <c r="M206" s="570"/>
      <c r="N206" s="570">
        <v>2</v>
      </c>
      <c r="O206" s="570">
        <v>30098</v>
      </c>
      <c r="P206" s="583"/>
      <c r="Q206" s="571">
        <v>15049</v>
      </c>
    </row>
    <row r="207" spans="1:17" ht="14.4" customHeight="1" x14ac:dyDescent="0.3">
      <c r="A207" s="566" t="s">
        <v>5331</v>
      </c>
      <c r="B207" s="567" t="s">
        <v>5332</v>
      </c>
      <c r="C207" s="567" t="s">
        <v>4231</v>
      </c>
      <c r="D207" s="567" t="s">
        <v>5426</v>
      </c>
      <c r="E207" s="567" t="s">
        <v>5427</v>
      </c>
      <c r="F207" s="570"/>
      <c r="G207" s="570"/>
      <c r="H207" s="570"/>
      <c r="I207" s="570"/>
      <c r="J207" s="570">
        <v>2</v>
      </c>
      <c r="K207" s="570">
        <v>16756</v>
      </c>
      <c r="L207" s="570"/>
      <c r="M207" s="570">
        <v>8378</v>
      </c>
      <c r="N207" s="570">
        <v>10</v>
      </c>
      <c r="O207" s="570">
        <v>83840</v>
      </c>
      <c r="P207" s="583"/>
      <c r="Q207" s="571">
        <v>8384</v>
      </c>
    </row>
    <row r="208" spans="1:17" ht="14.4" customHeight="1" x14ac:dyDescent="0.3">
      <c r="A208" s="566" t="s">
        <v>5331</v>
      </c>
      <c r="B208" s="567" t="s">
        <v>5332</v>
      </c>
      <c r="C208" s="567" t="s">
        <v>4231</v>
      </c>
      <c r="D208" s="567" t="s">
        <v>5428</v>
      </c>
      <c r="E208" s="567" t="s">
        <v>5429</v>
      </c>
      <c r="F208" s="570"/>
      <c r="G208" s="570"/>
      <c r="H208" s="570"/>
      <c r="I208" s="570"/>
      <c r="J208" s="570">
        <v>4</v>
      </c>
      <c r="K208" s="570">
        <v>7448</v>
      </c>
      <c r="L208" s="570"/>
      <c r="M208" s="570">
        <v>1862</v>
      </c>
      <c r="N208" s="570">
        <v>12</v>
      </c>
      <c r="O208" s="570">
        <v>22368</v>
      </c>
      <c r="P208" s="583"/>
      <c r="Q208" s="571">
        <v>1864</v>
      </c>
    </row>
    <row r="209" spans="1:17" ht="14.4" customHeight="1" x14ac:dyDescent="0.3">
      <c r="A209" s="566" t="s">
        <v>5331</v>
      </c>
      <c r="B209" s="567" t="s">
        <v>5332</v>
      </c>
      <c r="C209" s="567" t="s">
        <v>4231</v>
      </c>
      <c r="D209" s="567" t="s">
        <v>5430</v>
      </c>
      <c r="E209" s="567" t="s">
        <v>5429</v>
      </c>
      <c r="F209" s="570"/>
      <c r="G209" s="570"/>
      <c r="H209" s="570"/>
      <c r="I209" s="570"/>
      <c r="J209" s="570">
        <v>4</v>
      </c>
      <c r="K209" s="570">
        <v>15244</v>
      </c>
      <c r="L209" s="570"/>
      <c r="M209" s="570">
        <v>3811</v>
      </c>
      <c r="N209" s="570">
        <v>10</v>
      </c>
      <c r="O209" s="570">
        <v>38150</v>
      </c>
      <c r="P209" s="583"/>
      <c r="Q209" s="571">
        <v>3815</v>
      </c>
    </row>
    <row r="210" spans="1:17" ht="14.4" customHeight="1" x14ac:dyDescent="0.3">
      <c r="A210" s="566" t="s">
        <v>5331</v>
      </c>
      <c r="B210" s="567" t="s">
        <v>5332</v>
      </c>
      <c r="C210" s="567" t="s">
        <v>4231</v>
      </c>
      <c r="D210" s="567" t="s">
        <v>5431</v>
      </c>
      <c r="E210" s="567" t="s">
        <v>5432</v>
      </c>
      <c r="F210" s="570"/>
      <c r="G210" s="570"/>
      <c r="H210" s="570"/>
      <c r="I210" s="570"/>
      <c r="J210" s="570">
        <v>1</v>
      </c>
      <c r="K210" s="570">
        <v>558</v>
      </c>
      <c r="L210" s="570"/>
      <c r="M210" s="570">
        <v>558</v>
      </c>
      <c r="N210" s="570"/>
      <c r="O210" s="570"/>
      <c r="P210" s="583"/>
      <c r="Q210" s="571"/>
    </row>
    <row r="211" spans="1:17" ht="14.4" customHeight="1" x14ac:dyDescent="0.3">
      <c r="A211" s="566" t="s">
        <v>5331</v>
      </c>
      <c r="B211" s="567" t="s">
        <v>5332</v>
      </c>
      <c r="C211" s="567" t="s">
        <v>4231</v>
      </c>
      <c r="D211" s="567" t="s">
        <v>5433</v>
      </c>
      <c r="E211" s="567" t="s">
        <v>5434</v>
      </c>
      <c r="F211" s="570"/>
      <c r="G211" s="570"/>
      <c r="H211" s="570"/>
      <c r="I211" s="570"/>
      <c r="J211" s="570"/>
      <c r="K211" s="570"/>
      <c r="L211" s="570"/>
      <c r="M211" s="570"/>
      <c r="N211" s="570">
        <v>3</v>
      </c>
      <c r="O211" s="570">
        <v>23505</v>
      </c>
      <c r="P211" s="583"/>
      <c r="Q211" s="571">
        <v>7835</v>
      </c>
    </row>
    <row r="212" spans="1:17" ht="14.4" customHeight="1" x14ac:dyDescent="0.3">
      <c r="A212" s="566" t="s">
        <v>5331</v>
      </c>
      <c r="B212" s="567" t="s">
        <v>5332</v>
      </c>
      <c r="C212" s="567" t="s">
        <v>4231</v>
      </c>
      <c r="D212" s="567" t="s">
        <v>5435</v>
      </c>
      <c r="E212" s="567" t="s">
        <v>5436</v>
      </c>
      <c r="F212" s="570">
        <v>13</v>
      </c>
      <c r="G212" s="570">
        <v>27482</v>
      </c>
      <c r="H212" s="570">
        <v>1</v>
      </c>
      <c r="I212" s="570">
        <v>2114</v>
      </c>
      <c r="J212" s="570">
        <v>23</v>
      </c>
      <c r="K212" s="570">
        <v>48668</v>
      </c>
      <c r="L212" s="570">
        <v>1.7709045920966451</v>
      </c>
      <c r="M212" s="570">
        <v>2116</v>
      </c>
      <c r="N212" s="570">
        <v>15</v>
      </c>
      <c r="O212" s="570">
        <v>31770</v>
      </c>
      <c r="P212" s="583">
        <v>1.1560294010625136</v>
      </c>
      <c r="Q212" s="571">
        <v>2118</v>
      </c>
    </row>
    <row r="213" spans="1:17" ht="14.4" customHeight="1" x14ac:dyDescent="0.3">
      <c r="A213" s="566" t="s">
        <v>5331</v>
      </c>
      <c r="B213" s="567" t="s">
        <v>5332</v>
      </c>
      <c r="C213" s="567" t="s">
        <v>4231</v>
      </c>
      <c r="D213" s="567" t="s">
        <v>5437</v>
      </c>
      <c r="E213" s="567" t="s">
        <v>5438</v>
      </c>
      <c r="F213" s="570">
        <v>14</v>
      </c>
      <c r="G213" s="570">
        <v>14588</v>
      </c>
      <c r="H213" s="570">
        <v>1</v>
      </c>
      <c r="I213" s="570">
        <v>1042</v>
      </c>
      <c r="J213" s="570"/>
      <c r="K213" s="570"/>
      <c r="L213" s="570"/>
      <c r="M213" s="570"/>
      <c r="N213" s="570"/>
      <c r="O213" s="570"/>
      <c r="P213" s="583"/>
      <c r="Q213" s="571"/>
    </row>
    <row r="214" spans="1:17" ht="14.4" customHeight="1" x14ac:dyDescent="0.3">
      <c r="A214" s="566" t="s">
        <v>5331</v>
      </c>
      <c r="B214" s="567" t="s">
        <v>5332</v>
      </c>
      <c r="C214" s="567" t="s">
        <v>4231</v>
      </c>
      <c r="D214" s="567" t="s">
        <v>5439</v>
      </c>
      <c r="E214" s="567" t="s">
        <v>5440</v>
      </c>
      <c r="F214" s="570">
        <v>14</v>
      </c>
      <c r="G214" s="570">
        <v>27888</v>
      </c>
      <c r="H214" s="570">
        <v>1</v>
      </c>
      <c r="I214" s="570">
        <v>1992</v>
      </c>
      <c r="J214" s="570">
        <v>20</v>
      </c>
      <c r="K214" s="570">
        <v>39880</v>
      </c>
      <c r="L214" s="570">
        <v>1.4300057372346529</v>
      </c>
      <c r="M214" s="570">
        <v>1994</v>
      </c>
      <c r="N214" s="570">
        <v>17</v>
      </c>
      <c r="O214" s="570">
        <v>33932</v>
      </c>
      <c r="P214" s="583">
        <v>1.2167240390131957</v>
      </c>
      <c r="Q214" s="571">
        <v>1996</v>
      </c>
    </row>
    <row r="215" spans="1:17" ht="14.4" customHeight="1" x14ac:dyDescent="0.3">
      <c r="A215" s="566" t="s">
        <v>5331</v>
      </c>
      <c r="B215" s="567" t="s">
        <v>5332</v>
      </c>
      <c r="C215" s="567" t="s">
        <v>4231</v>
      </c>
      <c r="D215" s="567" t="s">
        <v>5441</v>
      </c>
      <c r="E215" s="567" t="s">
        <v>5442</v>
      </c>
      <c r="F215" s="570">
        <v>2</v>
      </c>
      <c r="G215" s="570">
        <v>2548</v>
      </c>
      <c r="H215" s="570">
        <v>1</v>
      </c>
      <c r="I215" s="570">
        <v>1274</v>
      </c>
      <c r="J215" s="570">
        <v>1</v>
      </c>
      <c r="K215" s="570">
        <v>1276</v>
      </c>
      <c r="L215" s="570">
        <v>0.50078492935635788</v>
      </c>
      <c r="M215" s="570">
        <v>1276</v>
      </c>
      <c r="N215" s="570">
        <v>2</v>
      </c>
      <c r="O215" s="570">
        <v>2554</v>
      </c>
      <c r="P215" s="583">
        <v>1.0023547880690737</v>
      </c>
      <c r="Q215" s="571">
        <v>1277</v>
      </c>
    </row>
    <row r="216" spans="1:17" ht="14.4" customHeight="1" x14ac:dyDescent="0.3">
      <c r="A216" s="566" t="s">
        <v>5331</v>
      </c>
      <c r="B216" s="567" t="s">
        <v>5332</v>
      </c>
      <c r="C216" s="567" t="s">
        <v>4231</v>
      </c>
      <c r="D216" s="567" t="s">
        <v>5443</v>
      </c>
      <c r="E216" s="567" t="s">
        <v>5444</v>
      </c>
      <c r="F216" s="570">
        <v>1</v>
      </c>
      <c r="G216" s="570">
        <v>1162</v>
      </c>
      <c r="H216" s="570">
        <v>1</v>
      </c>
      <c r="I216" s="570">
        <v>1162</v>
      </c>
      <c r="J216" s="570">
        <v>1</v>
      </c>
      <c r="K216" s="570">
        <v>1163</v>
      </c>
      <c r="L216" s="570">
        <v>1.0008605851979346</v>
      </c>
      <c r="M216" s="570">
        <v>1163</v>
      </c>
      <c r="N216" s="570">
        <v>2</v>
      </c>
      <c r="O216" s="570">
        <v>2328</v>
      </c>
      <c r="P216" s="583">
        <v>2.0034423407917386</v>
      </c>
      <c r="Q216" s="571">
        <v>1164</v>
      </c>
    </row>
    <row r="217" spans="1:17" ht="14.4" customHeight="1" x14ac:dyDescent="0.3">
      <c r="A217" s="566" t="s">
        <v>5331</v>
      </c>
      <c r="B217" s="567" t="s">
        <v>5332</v>
      </c>
      <c r="C217" s="567" t="s">
        <v>4231</v>
      </c>
      <c r="D217" s="567" t="s">
        <v>5445</v>
      </c>
      <c r="E217" s="567" t="s">
        <v>5446</v>
      </c>
      <c r="F217" s="570">
        <v>1</v>
      </c>
      <c r="G217" s="570">
        <v>5063</v>
      </c>
      <c r="H217" s="570">
        <v>1</v>
      </c>
      <c r="I217" s="570">
        <v>5063</v>
      </c>
      <c r="J217" s="570"/>
      <c r="K217" s="570"/>
      <c r="L217" s="570"/>
      <c r="M217" s="570"/>
      <c r="N217" s="570">
        <v>1</v>
      </c>
      <c r="O217" s="570">
        <v>5068</v>
      </c>
      <c r="P217" s="583">
        <v>1.000987556784515</v>
      </c>
      <c r="Q217" s="571">
        <v>5068</v>
      </c>
    </row>
    <row r="218" spans="1:17" ht="14.4" customHeight="1" x14ac:dyDescent="0.3">
      <c r="A218" s="566" t="s">
        <v>5331</v>
      </c>
      <c r="B218" s="567" t="s">
        <v>5332</v>
      </c>
      <c r="C218" s="567" t="s">
        <v>4231</v>
      </c>
      <c r="D218" s="567" t="s">
        <v>5447</v>
      </c>
      <c r="E218" s="567" t="s">
        <v>5448</v>
      </c>
      <c r="F218" s="570"/>
      <c r="G218" s="570"/>
      <c r="H218" s="570"/>
      <c r="I218" s="570"/>
      <c r="J218" s="570">
        <v>1</v>
      </c>
      <c r="K218" s="570">
        <v>5177</v>
      </c>
      <c r="L218" s="570"/>
      <c r="M218" s="570">
        <v>5177</v>
      </c>
      <c r="N218" s="570"/>
      <c r="O218" s="570"/>
      <c r="P218" s="583"/>
      <c r="Q218" s="571"/>
    </row>
    <row r="219" spans="1:17" ht="14.4" customHeight="1" x14ac:dyDescent="0.3">
      <c r="A219" s="566" t="s">
        <v>5331</v>
      </c>
      <c r="B219" s="567" t="s">
        <v>5332</v>
      </c>
      <c r="C219" s="567" t="s">
        <v>4231</v>
      </c>
      <c r="D219" s="567" t="s">
        <v>5449</v>
      </c>
      <c r="E219" s="567" t="s">
        <v>5450</v>
      </c>
      <c r="F219" s="570"/>
      <c r="G219" s="570"/>
      <c r="H219" s="570"/>
      <c r="I219" s="570"/>
      <c r="J219" s="570"/>
      <c r="K219" s="570"/>
      <c r="L219" s="570"/>
      <c r="M219" s="570"/>
      <c r="N219" s="570">
        <v>2</v>
      </c>
      <c r="O219" s="570">
        <v>15346</v>
      </c>
      <c r="P219" s="583"/>
      <c r="Q219" s="571">
        <v>7673</v>
      </c>
    </row>
    <row r="220" spans="1:17" ht="14.4" customHeight="1" x14ac:dyDescent="0.3">
      <c r="A220" s="566" t="s">
        <v>5331</v>
      </c>
      <c r="B220" s="567" t="s">
        <v>5332</v>
      </c>
      <c r="C220" s="567" t="s">
        <v>4231</v>
      </c>
      <c r="D220" s="567" t="s">
        <v>5451</v>
      </c>
      <c r="E220" s="567" t="s">
        <v>5452</v>
      </c>
      <c r="F220" s="570">
        <v>1</v>
      </c>
      <c r="G220" s="570">
        <v>5503</v>
      </c>
      <c r="H220" s="570">
        <v>1</v>
      </c>
      <c r="I220" s="570">
        <v>5503</v>
      </c>
      <c r="J220" s="570"/>
      <c r="K220" s="570"/>
      <c r="L220" s="570"/>
      <c r="M220" s="570"/>
      <c r="N220" s="570"/>
      <c r="O220" s="570"/>
      <c r="P220" s="583"/>
      <c r="Q220" s="571"/>
    </row>
    <row r="221" spans="1:17" ht="14.4" customHeight="1" x14ac:dyDescent="0.3">
      <c r="A221" s="566" t="s">
        <v>5331</v>
      </c>
      <c r="B221" s="567" t="s">
        <v>5332</v>
      </c>
      <c r="C221" s="567" t="s">
        <v>4231</v>
      </c>
      <c r="D221" s="567" t="s">
        <v>5453</v>
      </c>
      <c r="E221" s="567" t="s">
        <v>5454</v>
      </c>
      <c r="F221" s="570"/>
      <c r="G221" s="570"/>
      <c r="H221" s="570"/>
      <c r="I221" s="570"/>
      <c r="J221" s="570">
        <v>1</v>
      </c>
      <c r="K221" s="570">
        <v>2691</v>
      </c>
      <c r="L221" s="570"/>
      <c r="M221" s="570">
        <v>2691</v>
      </c>
      <c r="N221" s="570">
        <v>1</v>
      </c>
      <c r="O221" s="570">
        <v>2692</v>
      </c>
      <c r="P221" s="583"/>
      <c r="Q221" s="571">
        <v>2692</v>
      </c>
    </row>
    <row r="222" spans="1:17" ht="14.4" customHeight="1" x14ac:dyDescent="0.3">
      <c r="A222" s="566" t="s">
        <v>5455</v>
      </c>
      <c r="B222" s="567" t="s">
        <v>5456</v>
      </c>
      <c r="C222" s="567" t="s">
        <v>4231</v>
      </c>
      <c r="D222" s="567" t="s">
        <v>5457</v>
      </c>
      <c r="E222" s="567" t="s">
        <v>5458</v>
      </c>
      <c r="F222" s="570">
        <v>26</v>
      </c>
      <c r="G222" s="570">
        <v>6734</v>
      </c>
      <c r="H222" s="570">
        <v>1</v>
      </c>
      <c r="I222" s="570">
        <v>259</v>
      </c>
      <c r="J222" s="570">
        <v>32</v>
      </c>
      <c r="K222" s="570">
        <v>8352</v>
      </c>
      <c r="L222" s="570">
        <v>1.2402732402732404</v>
      </c>
      <c r="M222" s="570">
        <v>261</v>
      </c>
      <c r="N222" s="570">
        <v>68</v>
      </c>
      <c r="O222" s="570">
        <v>17816</v>
      </c>
      <c r="P222" s="583">
        <v>2.6456786456786459</v>
      </c>
      <c r="Q222" s="571">
        <v>262</v>
      </c>
    </row>
    <row r="223" spans="1:17" ht="14.4" customHeight="1" x14ac:dyDescent="0.3">
      <c r="A223" s="566" t="s">
        <v>5455</v>
      </c>
      <c r="B223" s="567" t="s">
        <v>5456</v>
      </c>
      <c r="C223" s="567" t="s">
        <v>4231</v>
      </c>
      <c r="D223" s="567" t="s">
        <v>5459</v>
      </c>
      <c r="E223" s="567" t="s">
        <v>5460</v>
      </c>
      <c r="F223" s="570">
        <v>240</v>
      </c>
      <c r="G223" s="570">
        <v>38160</v>
      </c>
      <c r="H223" s="570">
        <v>1</v>
      </c>
      <c r="I223" s="570">
        <v>159</v>
      </c>
      <c r="J223" s="570">
        <v>261</v>
      </c>
      <c r="K223" s="570">
        <v>41499</v>
      </c>
      <c r="L223" s="570">
        <v>1.0874999999999999</v>
      </c>
      <c r="M223" s="570">
        <v>159</v>
      </c>
      <c r="N223" s="570">
        <v>245</v>
      </c>
      <c r="O223" s="570">
        <v>39200</v>
      </c>
      <c r="P223" s="583">
        <v>1.0272536687631026</v>
      </c>
      <c r="Q223" s="571">
        <v>160</v>
      </c>
    </row>
    <row r="224" spans="1:17" ht="14.4" customHeight="1" x14ac:dyDescent="0.3">
      <c r="A224" s="566" t="s">
        <v>5455</v>
      </c>
      <c r="B224" s="567" t="s">
        <v>5456</v>
      </c>
      <c r="C224" s="567" t="s">
        <v>4231</v>
      </c>
      <c r="D224" s="567" t="s">
        <v>5461</v>
      </c>
      <c r="E224" s="567" t="s">
        <v>5462</v>
      </c>
      <c r="F224" s="570"/>
      <c r="G224" s="570"/>
      <c r="H224" s="570"/>
      <c r="I224" s="570"/>
      <c r="J224" s="570">
        <v>1</v>
      </c>
      <c r="K224" s="570">
        <v>143</v>
      </c>
      <c r="L224" s="570"/>
      <c r="M224" s="570">
        <v>143</v>
      </c>
      <c r="N224" s="570"/>
      <c r="O224" s="570"/>
      <c r="P224" s="583"/>
      <c r="Q224" s="571"/>
    </row>
    <row r="225" spans="1:17" ht="14.4" customHeight="1" x14ac:dyDescent="0.3">
      <c r="A225" s="566" t="s">
        <v>5455</v>
      </c>
      <c r="B225" s="567" t="s">
        <v>5456</v>
      </c>
      <c r="C225" s="567" t="s">
        <v>4231</v>
      </c>
      <c r="D225" s="567" t="s">
        <v>5463</v>
      </c>
      <c r="E225" s="567" t="s">
        <v>5464</v>
      </c>
      <c r="F225" s="570">
        <v>963</v>
      </c>
      <c r="G225" s="570">
        <v>67410</v>
      </c>
      <c r="H225" s="570">
        <v>1</v>
      </c>
      <c r="I225" s="570">
        <v>70</v>
      </c>
      <c r="J225" s="570">
        <v>1081</v>
      </c>
      <c r="K225" s="570">
        <v>75670</v>
      </c>
      <c r="L225" s="570">
        <v>1.1225337487019731</v>
      </c>
      <c r="M225" s="570">
        <v>70</v>
      </c>
      <c r="N225" s="570">
        <v>927</v>
      </c>
      <c r="O225" s="570">
        <v>64890</v>
      </c>
      <c r="P225" s="583">
        <v>0.96261682242990654</v>
      </c>
      <c r="Q225" s="571">
        <v>70</v>
      </c>
    </row>
    <row r="226" spans="1:17" ht="14.4" customHeight="1" x14ac:dyDescent="0.3">
      <c r="A226" s="566" t="s">
        <v>5455</v>
      </c>
      <c r="B226" s="567" t="s">
        <v>5456</v>
      </c>
      <c r="C226" s="567" t="s">
        <v>4231</v>
      </c>
      <c r="D226" s="567" t="s">
        <v>5465</v>
      </c>
      <c r="E226" s="567" t="s">
        <v>5464</v>
      </c>
      <c r="F226" s="570">
        <v>539</v>
      </c>
      <c r="G226" s="570">
        <v>108878</v>
      </c>
      <c r="H226" s="570">
        <v>1</v>
      </c>
      <c r="I226" s="570">
        <v>202</v>
      </c>
      <c r="J226" s="570">
        <v>432</v>
      </c>
      <c r="K226" s="570">
        <v>87264</v>
      </c>
      <c r="L226" s="570">
        <v>0.80148423005565861</v>
      </c>
      <c r="M226" s="570">
        <v>202</v>
      </c>
      <c r="N226" s="570">
        <v>552</v>
      </c>
      <c r="O226" s="570">
        <v>112056</v>
      </c>
      <c r="P226" s="583">
        <v>1.0291886331490292</v>
      </c>
      <c r="Q226" s="571">
        <v>203</v>
      </c>
    </row>
    <row r="227" spans="1:17" ht="14.4" customHeight="1" x14ac:dyDescent="0.3">
      <c r="A227" s="566" t="s">
        <v>5455</v>
      </c>
      <c r="B227" s="567" t="s">
        <v>5456</v>
      </c>
      <c r="C227" s="567" t="s">
        <v>4231</v>
      </c>
      <c r="D227" s="567" t="s">
        <v>5466</v>
      </c>
      <c r="E227" s="567" t="s">
        <v>5467</v>
      </c>
      <c r="F227" s="570">
        <v>259</v>
      </c>
      <c r="G227" s="570">
        <v>75369</v>
      </c>
      <c r="H227" s="570">
        <v>1</v>
      </c>
      <c r="I227" s="570">
        <v>291</v>
      </c>
      <c r="J227" s="570">
        <v>81</v>
      </c>
      <c r="K227" s="570">
        <v>23571</v>
      </c>
      <c r="L227" s="570">
        <v>0.31274131274131273</v>
      </c>
      <c r="M227" s="570">
        <v>291</v>
      </c>
      <c r="N227" s="570">
        <v>590</v>
      </c>
      <c r="O227" s="570">
        <v>172280</v>
      </c>
      <c r="P227" s="583">
        <v>2.2858204301503271</v>
      </c>
      <c r="Q227" s="571">
        <v>292</v>
      </c>
    </row>
    <row r="228" spans="1:17" ht="14.4" customHeight="1" x14ac:dyDescent="0.3">
      <c r="A228" s="566" t="s">
        <v>5455</v>
      </c>
      <c r="B228" s="567" t="s">
        <v>5456</v>
      </c>
      <c r="C228" s="567" t="s">
        <v>4231</v>
      </c>
      <c r="D228" s="567" t="s">
        <v>5468</v>
      </c>
      <c r="E228" s="567" t="s">
        <v>5469</v>
      </c>
      <c r="F228" s="570">
        <v>1</v>
      </c>
      <c r="G228" s="570">
        <v>213</v>
      </c>
      <c r="H228" s="570">
        <v>1</v>
      </c>
      <c r="I228" s="570">
        <v>213</v>
      </c>
      <c r="J228" s="570"/>
      <c r="K228" s="570"/>
      <c r="L228" s="570"/>
      <c r="M228" s="570"/>
      <c r="N228" s="570"/>
      <c r="O228" s="570"/>
      <c r="P228" s="583"/>
      <c r="Q228" s="571"/>
    </row>
    <row r="229" spans="1:17" ht="14.4" customHeight="1" x14ac:dyDescent="0.3">
      <c r="A229" s="566" t="s">
        <v>5455</v>
      </c>
      <c r="B229" s="567" t="s">
        <v>5456</v>
      </c>
      <c r="C229" s="567" t="s">
        <v>4231</v>
      </c>
      <c r="D229" s="567" t="s">
        <v>5470</v>
      </c>
      <c r="E229" s="567" t="s">
        <v>5471</v>
      </c>
      <c r="F229" s="570">
        <v>6</v>
      </c>
      <c r="G229" s="570">
        <v>642</v>
      </c>
      <c r="H229" s="570">
        <v>1</v>
      </c>
      <c r="I229" s="570">
        <v>107</v>
      </c>
      <c r="J229" s="570">
        <v>3</v>
      </c>
      <c r="K229" s="570">
        <v>321</v>
      </c>
      <c r="L229" s="570">
        <v>0.5</v>
      </c>
      <c r="M229" s="570">
        <v>107</v>
      </c>
      <c r="N229" s="570">
        <v>8</v>
      </c>
      <c r="O229" s="570">
        <v>864</v>
      </c>
      <c r="P229" s="583">
        <v>1.3457943925233644</v>
      </c>
      <c r="Q229" s="571">
        <v>108</v>
      </c>
    </row>
    <row r="230" spans="1:17" ht="14.4" customHeight="1" x14ac:dyDescent="0.3">
      <c r="A230" s="566" t="s">
        <v>5455</v>
      </c>
      <c r="B230" s="567" t="s">
        <v>5456</v>
      </c>
      <c r="C230" s="567" t="s">
        <v>4231</v>
      </c>
      <c r="D230" s="567" t="s">
        <v>5472</v>
      </c>
      <c r="E230" s="567" t="s">
        <v>5473</v>
      </c>
      <c r="F230" s="570">
        <v>6</v>
      </c>
      <c r="G230" s="570">
        <v>552</v>
      </c>
      <c r="H230" s="570">
        <v>1</v>
      </c>
      <c r="I230" s="570">
        <v>92</v>
      </c>
      <c r="J230" s="570">
        <v>3</v>
      </c>
      <c r="K230" s="570">
        <v>276</v>
      </c>
      <c r="L230" s="570">
        <v>0.5</v>
      </c>
      <c r="M230" s="570">
        <v>92</v>
      </c>
      <c r="N230" s="570"/>
      <c r="O230" s="570"/>
      <c r="P230" s="583"/>
      <c r="Q230" s="571"/>
    </row>
    <row r="231" spans="1:17" ht="14.4" customHeight="1" x14ac:dyDescent="0.3">
      <c r="A231" s="566" t="s">
        <v>5455</v>
      </c>
      <c r="B231" s="567" t="s">
        <v>5456</v>
      </c>
      <c r="C231" s="567" t="s">
        <v>4231</v>
      </c>
      <c r="D231" s="567" t="s">
        <v>5474</v>
      </c>
      <c r="E231" s="567" t="s">
        <v>5475</v>
      </c>
      <c r="F231" s="570">
        <v>118</v>
      </c>
      <c r="G231" s="570">
        <v>35518</v>
      </c>
      <c r="H231" s="570">
        <v>1</v>
      </c>
      <c r="I231" s="570">
        <v>301</v>
      </c>
      <c r="J231" s="570">
        <v>88</v>
      </c>
      <c r="K231" s="570">
        <v>26576</v>
      </c>
      <c r="L231" s="570">
        <v>0.74824032884734504</v>
      </c>
      <c r="M231" s="570">
        <v>302</v>
      </c>
      <c r="N231" s="570">
        <v>80</v>
      </c>
      <c r="O231" s="570">
        <v>24240</v>
      </c>
      <c r="P231" s="583">
        <v>0.68247085984571199</v>
      </c>
      <c r="Q231" s="571">
        <v>303</v>
      </c>
    </row>
    <row r="232" spans="1:17" ht="14.4" customHeight="1" x14ac:dyDescent="0.3">
      <c r="A232" s="566" t="s">
        <v>5455</v>
      </c>
      <c r="B232" s="567" t="s">
        <v>5456</v>
      </c>
      <c r="C232" s="567" t="s">
        <v>4231</v>
      </c>
      <c r="D232" s="567" t="s">
        <v>5476</v>
      </c>
      <c r="E232" s="567" t="s">
        <v>5477</v>
      </c>
      <c r="F232" s="570">
        <v>345</v>
      </c>
      <c r="G232" s="570">
        <v>45885</v>
      </c>
      <c r="H232" s="570">
        <v>1</v>
      </c>
      <c r="I232" s="570">
        <v>133</v>
      </c>
      <c r="J232" s="570">
        <v>401</v>
      </c>
      <c r="K232" s="570">
        <v>53333</v>
      </c>
      <c r="L232" s="570">
        <v>1.1623188405797102</v>
      </c>
      <c r="M232" s="570">
        <v>133</v>
      </c>
      <c r="N232" s="570">
        <v>361</v>
      </c>
      <c r="O232" s="570">
        <v>48374</v>
      </c>
      <c r="P232" s="583">
        <v>1.0542443064182194</v>
      </c>
      <c r="Q232" s="571">
        <v>134</v>
      </c>
    </row>
    <row r="233" spans="1:17" ht="14.4" customHeight="1" x14ac:dyDescent="0.3">
      <c r="A233" s="566" t="s">
        <v>5455</v>
      </c>
      <c r="B233" s="567" t="s">
        <v>5456</v>
      </c>
      <c r="C233" s="567" t="s">
        <v>4231</v>
      </c>
      <c r="D233" s="567" t="s">
        <v>5478</v>
      </c>
      <c r="E233" s="567" t="s">
        <v>5477</v>
      </c>
      <c r="F233" s="570">
        <v>1</v>
      </c>
      <c r="G233" s="570">
        <v>174</v>
      </c>
      <c r="H233" s="570">
        <v>1</v>
      </c>
      <c r="I233" s="570">
        <v>174</v>
      </c>
      <c r="J233" s="570"/>
      <c r="K233" s="570"/>
      <c r="L233" s="570"/>
      <c r="M233" s="570"/>
      <c r="N233" s="570">
        <v>1</v>
      </c>
      <c r="O233" s="570">
        <v>175</v>
      </c>
      <c r="P233" s="583">
        <v>1.0057471264367817</v>
      </c>
      <c r="Q233" s="571">
        <v>175</v>
      </c>
    </row>
    <row r="234" spans="1:17" ht="14.4" customHeight="1" x14ac:dyDescent="0.3">
      <c r="A234" s="566" t="s">
        <v>5455</v>
      </c>
      <c r="B234" s="567" t="s">
        <v>5456</v>
      </c>
      <c r="C234" s="567" t="s">
        <v>4231</v>
      </c>
      <c r="D234" s="567" t="s">
        <v>5479</v>
      </c>
      <c r="E234" s="567" t="s">
        <v>5480</v>
      </c>
      <c r="F234" s="570">
        <v>118</v>
      </c>
      <c r="G234" s="570">
        <v>16520</v>
      </c>
      <c r="H234" s="570">
        <v>1</v>
      </c>
      <c r="I234" s="570">
        <v>140</v>
      </c>
      <c r="J234" s="570">
        <v>88</v>
      </c>
      <c r="K234" s="570">
        <v>12320</v>
      </c>
      <c r="L234" s="570">
        <v>0.74576271186440679</v>
      </c>
      <c r="M234" s="570">
        <v>140</v>
      </c>
      <c r="N234" s="570">
        <v>80</v>
      </c>
      <c r="O234" s="570">
        <v>11280</v>
      </c>
      <c r="P234" s="583">
        <v>0.68280871670702181</v>
      </c>
      <c r="Q234" s="571">
        <v>141</v>
      </c>
    </row>
    <row r="235" spans="1:17" ht="14.4" customHeight="1" x14ac:dyDescent="0.3">
      <c r="A235" s="566" t="s">
        <v>5455</v>
      </c>
      <c r="B235" s="567" t="s">
        <v>5456</v>
      </c>
      <c r="C235" s="567" t="s">
        <v>4231</v>
      </c>
      <c r="D235" s="567" t="s">
        <v>5481</v>
      </c>
      <c r="E235" s="567" t="s">
        <v>5480</v>
      </c>
      <c r="F235" s="570">
        <v>345</v>
      </c>
      <c r="G235" s="570">
        <v>26910</v>
      </c>
      <c r="H235" s="570">
        <v>1</v>
      </c>
      <c r="I235" s="570">
        <v>78</v>
      </c>
      <c r="J235" s="570">
        <v>401</v>
      </c>
      <c r="K235" s="570">
        <v>31278</v>
      </c>
      <c r="L235" s="570">
        <v>1.1623188405797102</v>
      </c>
      <c r="M235" s="570">
        <v>78</v>
      </c>
      <c r="N235" s="570">
        <v>361</v>
      </c>
      <c r="O235" s="570">
        <v>28158</v>
      </c>
      <c r="P235" s="583">
        <v>1.0463768115942029</v>
      </c>
      <c r="Q235" s="571">
        <v>78</v>
      </c>
    </row>
    <row r="236" spans="1:17" ht="14.4" customHeight="1" x14ac:dyDescent="0.3">
      <c r="A236" s="566" t="s">
        <v>5455</v>
      </c>
      <c r="B236" s="567" t="s">
        <v>5456</v>
      </c>
      <c r="C236" s="567" t="s">
        <v>4231</v>
      </c>
      <c r="D236" s="567" t="s">
        <v>5482</v>
      </c>
      <c r="E236" s="567" t="s">
        <v>5483</v>
      </c>
      <c r="F236" s="570"/>
      <c r="G236" s="570"/>
      <c r="H236" s="570"/>
      <c r="I236" s="570"/>
      <c r="J236" s="570">
        <v>1</v>
      </c>
      <c r="K236" s="570">
        <v>290</v>
      </c>
      <c r="L236" s="570"/>
      <c r="M236" s="570">
        <v>290</v>
      </c>
      <c r="N236" s="570"/>
      <c r="O236" s="570"/>
      <c r="P236" s="583"/>
      <c r="Q236" s="571"/>
    </row>
    <row r="237" spans="1:17" ht="14.4" customHeight="1" x14ac:dyDescent="0.3">
      <c r="A237" s="566" t="s">
        <v>5455</v>
      </c>
      <c r="B237" s="567" t="s">
        <v>5456</v>
      </c>
      <c r="C237" s="567" t="s">
        <v>4231</v>
      </c>
      <c r="D237" s="567" t="s">
        <v>5484</v>
      </c>
      <c r="E237" s="567" t="s">
        <v>5485</v>
      </c>
      <c r="F237" s="570">
        <v>2</v>
      </c>
      <c r="G237" s="570">
        <v>1214</v>
      </c>
      <c r="H237" s="570">
        <v>1</v>
      </c>
      <c r="I237" s="570">
        <v>607</v>
      </c>
      <c r="J237" s="570">
        <v>1</v>
      </c>
      <c r="K237" s="570">
        <v>609</v>
      </c>
      <c r="L237" s="570">
        <v>0.50164744645799009</v>
      </c>
      <c r="M237" s="570">
        <v>609</v>
      </c>
      <c r="N237" s="570"/>
      <c r="O237" s="570"/>
      <c r="P237" s="583"/>
      <c r="Q237" s="571"/>
    </row>
    <row r="238" spans="1:17" ht="14.4" customHeight="1" x14ac:dyDescent="0.3">
      <c r="A238" s="566" t="s">
        <v>5455</v>
      </c>
      <c r="B238" s="567" t="s">
        <v>5456</v>
      </c>
      <c r="C238" s="567" t="s">
        <v>4231</v>
      </c>
      <c r="D238" s="567" t="s">
        <v>5486</v>
      </c>
      <c r="E238" s="567" t="s">
        <v>5487</v>
      </c>
      <c r="F238" s="570">
        <v>1</v>
      </c>
      <c r="G238" s="570">
        <v>580</v>
      </c>
      <c r="H238" s="570">
        <v>1</v>
      </c>
      <c r="I238" s="570">
        <v>580</v>
      </c>
      <c r="J238" s="570"/>
      <c r="K238" s="570"/>
      <c r="L238" s="570"/>
      <c r="M238" s="570"/>
      <c r="N238" s="570"/>
      <c r="O238" s="570"/>
      <c r="P238" s="583"/>
      <c r="Q238" s="571"/>
    </row>
    <row r="239" spans="1:17" ht="14.4" customHeight="1" x14ac:dyDescent="0.3">
      <c r="A239" s="566" t="s">
        <v>5455</v>
      </c>
      <c r="B239" s="567" t="s">
        <v>5456</v>
      </c>
      <c r="C239" s="567" t="s">
        <v>4231</v>
      </c>
      <c r="D239" s="567" t="s">
        <v>5488</v>
      </c>
      <c r="E239" s="567" t="s">
        <v>5489</v>
      </c>
      <c r="F239" s="570">
        <v>1</v>
      </c>
      <c r="G239" s="570">
        <v>1011</v>
      </c>
      <c r="H239" s="570">
        <v>1</v>
      </c>
      <c r="I239" s="570">
        <v>1011</v>
      </c>
      <c r="J239" s="570"/>
      <c r="K239" s="570"/>
      <c r="L239" s="570"/>
      <c r="M239" s="570"/>
      <c r="N239" s="570"/>
      <c r="O239" s="570"/>
      <c r="P239" s="583"/>
      <c r="Q239" s="571"/>
    </row>
    <row r="240" spans="1:17" ht="14.4" customHeight="1" x14ac:dyDescent="0.3">
      <c r="A240" s="566" t="s">
        <v>5455</v>
      </c>
      <c r="B240" s="567" t="s">
        <v>5456</v>
      </c>
      <c r="C240" s="567" t="s">
        <v>4231</v>
      </c>
      <c r="D240" s="567" t="s">
        <v>5490</v>
      </c>
      <c r="E240" s="567" t="s">
        <v>5491</v>
      </c>
      <c r="F240" s="570">
        <v>5</v>
      </c>
      <c r="G240" s="570">
        <v>5920</v>
      </c>
      <c r="H240" s="570">
        <v>1</v>
      </c>
      <c r="I240" s="570">
        <v>1184</v>
      </c>
      <c r="J240" s="570">
        <v>3</v>
      </c>
      <c r="K240" s="570">
        <v>3558</v>
      </c>
      <c r="L240" s="570">
        <v>0.60101351351351351</v>
      </c>
      <c r="M240" s="570">
        <v>1186</v>
      </c>
      <c r="N240" s="570">
        <v>7</v>
      </c>
      <c r="O240" s="570">
        <v>8323</v>
      </c>
      <c r="P240" s="583">
        <v>1.4059121621621622</v>
      </c>
      <c r="Q240" s="571">
        <v>1189</v>
      </c>
    </row>
    <row r="241" spans="1:17" ht="14.4" customHeight="1" x14ac:dyDescent="0.3">
      <c r="A241" s="566" t="s">
        <v>5455</v>
      </c>
      <c r="B241" s="567" t="s">
        <v>5456</v>
      </c>
      <c r="C241" s="567" t="s">
        <v>4231</v>
      </c>
      <c r="D241" s="567" t="s">
        <v>5492</v>
      </c>
      <c r="E241" s="567" t="s">
        <v>5493</v>
      </c>
      <c r="F241" s="570">
        <v>12</v>
      </c>
      <c r="G241" s="570">
        <v>1896</v>
      </c>
      <c r="H241" s="570">
        <v>1</v>
      </c>
      <c r="I241" s="570">
        <v>158</v>
      </c>
      <c r="J241" s="570">
        <v>5</v>
      </c>
      <c r="K241" s="570">
        <v>790</v>
      </c>
      <c r="L241" s="570">
        <v>0.41666666666666669</v>
      </c>
      <c r="M241" s="570">
        <v>158</v>
      </c>
      <c r="N241" s="570">
        <v>11</v>
      </c>
      <c r="O241" s="570">
        <v>1749</v>
      </c>
      <c r="P241" s="583">
        <v>0.92246835443037978</v>
      </c>
      <c r="Q241" s="571">
        <v>159</v>
      </c>
    </row>
    <row r="242" spans="1:17" ht="14.4" customHeight="1" x14ac:dyDescent="0.3">
      <c r="A242" s="566" t="s">
        <v>5455</v>
      </c>
      <c r="B242" s="567" t="s">
        <v>5456</v>
      </c>
      <c r="C242" s="567" t="s">
        <v>4231</v>
      </c>
      <c r="D242" s="567" t="s">
        <v>5494</v>
      </c>
      <c r="E242" s="567" t="s">
        <v>5495</v>
      </c>
      <c r="F242" s="570">
        <v>1</v>
      </c>
      <c r="G242" s="570">
        <v>316</v>
      </c>
      <c r="H242" s="570">
        <v>1</v>
      </c>
      <c r="I242" s="570">
        <v>316</v>
      </c>
      <c r="J242" s="570"/>
      <c r="K242" s="570"/>
      <c r="L242" s="570"/>
      <c r="M242" s="570"/>
      <c r="N242" s="570"/>
      <c r="O242" s="570"/>
      <c r="P242" s="583"/>
      <c r="Q242" s="571"/>
    </row>
    <row r="243" spans="1:17" ht="14.4" customHeight="1" x14ac:dyDescent="0.3">
      <c r="A243" s="566" t="s">
        <v>5455</v>
      </c>
      <c r="B243" s="567" t="s">
        <v>5456</v>
      </c>
      <c r="C243" s="567" t="s">
        <v>4231</v>
      </c>
      <c r="D243" s="567" t="s">
        <v>5496</v>
      </c>
      <c r="E243" s="567" t="s">
        <v>5497</v>
      </c>
      <c r="F243" s="570">
        <v>3</v>
      </c>
      <c r="G243" s="570">
        <v>1146</v>
      </c>
      <c r="H243" s="570">
        <v>1</v>
      </c>
      <c r="I243" s="570">
        <v>382</v>
      </c>
      <c r="J243" s="570">
        <v>4</v>
      </c>
      <c r="K243" s="570">
        <v>1528</v>
      </c>
      <c r="L243" s="570">
        <v>1.3333333333333333</v>
      </c>
      <c r="M243" s="570">
        <v>382</v>
      </c>
      <c r="N243" s="570">
        <v>8</v>
      </c>
      <c r="O243" s="570">
        <v>3056</v>
      </c>
      <c r="P243" s="583">
        <v>2.6666666666666665</v>
      </c>
      <c r="Q243" s="571">
        <v>382</v>
      </c>
    </row>
    <row r="244" spans="1:17" ht="14.4" customHeight="1" x14ac:dyDescent="0.3">
      <c r="A244" s="566" t="s">
        <v>5455</v>
      </c>
      <c r="B244" s="567" t="s">
        <v>5456</v>
      </c>
      <c r="C244" s="567" t="s">
        <v>4231</v>
      </c>
      <c r="D244" s="567" t="s">
        <v>5498</v>
      </c>
      <c r="E244" s="567" t="s">
        <v>5499</v>
      </c>
      <c r="F244" s="570">
        <v>3</v>
      </c>
      <c r="G244" s="570">
        <v>1458</v>
      </c>
      <c r="H244" s="570">
        <v>1</v>
      </c>
      <c r="I244" s="570">
        <v>486</v>
      </c>
      <c r="J244" s="570">
        <v>5</v>
      </c>
      <c r="K244" s="570">
        <v>2430</v>
      </c>
      <c r="L244" s="570">
        <v>1.6666666666666667</v>
      </c>
      <c r="M244" s="570">
        <v>486</v>
      </c>
      <c r="N244" s="570">
        <v>14</v>
      </c>
      <c r="O244" s="570">
        <v>6804</v>
      </c>
      <c r="P244" s="583">
        <v>4.666666666666667</v>
      </c>
      <c r="Q244" s="571">
        <v>486</v>
      </c>
    </row>
    <row r="245" spans="1:17" ht="14.4" customHeight="1" x14ac:dyDescent="0.3">
      <c r="A245" s="566" t="s">
        <v>5500</v>
      </c>
      <c r="B245" s="567" t="s">
        <v>5501</v>
      </c>
      <c r="C245" s="567" t="s">
        <v>4231</v>
      </c>
      <c r="D245" s="567" t="s">
        <v>5502</v>
      </c>
      <c r="E245" s="567" t="s">
        <v>5503</v>
      </c>
      <c r="F245" s="570">
        <v>30</v>
      </c>
      <c r="G245" s="570">
        <v>1590</v>
      </c>
      <c r="H245" s="570">
        <v>1</v>
      </c>
      <c r="I245" s="570">
        <v>53</v>
      </c>
      <c r="J245" s="570">
        <v>18</v>
      </c>
      <c r="K245" s="570">
        <v>954</v>
      </c>
      <c r="L245" s="570">
        <v>0.6</v>
      </c>
      <c r="M245" s="570">
        <v>53</v>
      </c>
      <c r="N245" s="570">
        <v>32</v>
      </c>
      <c r="O245" s="570">
        <v>1696</v>
      </c>
      <c r="P245" s="583">
        <v>1.0666666666666667</v>
      </c>
      <c r="Q245" s="571">
        <v>53</v>
      </c>
    </row>
    <row r="246" spans="1:17" ht="14.4" customHeight="1" x14ac:dyDescent="0.3">
      <c r="A246" s="566" t="s">
        <v>5500</v>
      </c>
      <c r="B246" s="567" t="s">
        <v>5501</v>
      </c>
      <c r="C246" s="567" t="s">
        <v>4231</v>
      </c>
      <c r="D246" s="567" t="s">
        <v>5504</v>
      </c>
      <c r="E246" s="567" t="s">
        <v>5505</v>
      </c>
      <c r="F246" s="570">
        <v>8</v>
      </c>
      <c r="G246" s="570">
        <v>424</v>
      </c>
      <c r="H246" s="570">
        <v>1</v>
      </c>
      <c r="I246" s="570">
        <v>53</v>
      </c>
      <c r="J246" s="570">
        <v>8</v>
      </c>
      <c r="K246" s="570">
        <v>424</v>
      </c>
      <c r="L246" s="570">
        <v>1</v>
      </c>
      <c r="M246" s="570">
        <v>53</v>
      </c>
      <c r="N246" s="570"/>
      <c r="O246" s="570"/>
      <c r="P246" s="583"/>
      <c r="Q246" s="571"/>
    </row>
    <row r="247" spans="1:17" ht="14.4" customHeight="1" x14ac:dyDescent="0.3">
      <c r="A247" s="566" t="s">
        <v>5500</v>
      </c>
      <c r="B247" s="567" t="s">
        <v>5501</v>
      </c>
      <c r="C247" s="567" t="s">
        <v>4231</v>
      </c>
      <c r="D247" s="567" t="s">
        <v>5506</v>
      </c>
      <c r="E247" s="567" t="s">
        <v>5507</v>
      </c>
      <c r="F247" s="570">
        <v>28</v>
      </c>
      <c r="G247" s="570">
        <v>3360</v>
      </c>
      <c r="H247" s="570">
        <v>1</v>
      </c>
      <c r="I247" s="570">
        <v>120</v>
      </c>
      <c r="J247" s="570">
        <v>16</v>
      </c>
      <c r="K247" s="570">
        <v>1920</v>
      </c>
      <c r="L247" s="570">
        <v>0.5714285714285714</v>
      </c>
      <c r="M247" s="570">
        <v>120</v>
      </c>
      <c r="N247" s="570">
        <v>6</v>
      </c>
      <c r="O247" s="570">
        <v>726</v>
      </c>
      <c r="P247" s="583">
        <v>0.21607142857142858</v>
      </c>
      <c r="Q247" s="571">
        <v>121</v>
      </c>
    </row>
    <row r="248" spans="1:17" ht="14.4" customHeight="1" x14ac:dyDescent="0.3">
      <c r="A248" s="566" t="s">
        <v>5500</v>
      </c>
      <c r="B248" s="567" t="s">
        <v>5501</v>
      </c>
      <c r="C248" s="567" t="s">
        <v>4231</v>
      </c>
      <c r="D248" s="567" t="s">
        <v>5508</v>
      </c>
      <c r="E248" s="567" t="s">
        <v>5509</v>
      </c>
      <c r="F248" s="570"/>
      <c r="G248" s="570"/>
      <c r="H248" s="570"/>
      <c r="I248" s="570"/>
      <c r="J248" s="570">
        <v>1</v>
      </c>
      <c r="K248" s="570">
        <v>224</v>
      </c>
      <c r="L248" s="570"/>
      <c r="M248" s="570">
        <v>224</v>
      </c>
      <c r="N248" s="570"/>
      <c r="O248" s="570"/>
      <c r="P248" s="583"/>
      <c r="Q248" s="571"/>
    </row>
    <row r="249" spans="1:17" ht="14.4" customHeight="1" x14ac:dyDescent="0.3">
      <c r="A249" s="566" t="s">
        <v>5500</v>
      </c>
      <c r="B249" s="567" t="s">
        <v>5501</v>
      </c>
      <c r="C249" s="567" t="s">
        <v>4231</v>
      </c>
      <c r="D249" s="567" t="s">
        <v>5510</v>
      </c>
      <c r="E249" s="567" t="s">
        <v>5511</v>
      </c>
      <c r="F249" s="570">
        <v>221</v>
      </c>
      <c r="G249" s="570">
        <v>35802</v>
      </c>
      <c r="H249" s="570">
        <v>1</v>
      </c>
      <c r="I249" s="570">
        <v>162</v>
      </c>
      <c r="J249" s="570">
        <v>131</v>
      </c>
      <c r="K249" s="570">
        <v>21484</v>
      </c>
      <c r="L249" s="570">
        <v>0.60007820792134514</v>
      </c>
      <c r="M249" s="570">
        <v>164</v>
      </c>
      <c r="N249" s="570">
        <v>146</v>
      </c>
      <c r="O249" s="570">
        <v>24090</v>
      </c>
      <c r="P249" s="583">
        <v>0.6728674375733199</v>
      </c>
      <c r="Q249" s="571">
        <v>165</v>
      </c>
    </row>
    <row r="250" spans="1:17" ht="14.4" customHeight="1" x14ac:dyDescent="0.3">
      <c r="A250" s="566" t="s">
        <v>5500</v>
      </c>
      <c r="B250" s="567" t="s">
        <v>5501</v>
      </c>
      <c r="C250" s="567" t="s">
        <v>4231</v>
      </c>
      <c r="D250" s="567" t="s">
        <v>5512</v>
      </c>
      <c r="E250" s="567" t="s">
        <v>5513</v>
      </c>
      <c r="F250" s="570">
        <v>1</v>
      </c>
      <c r="G250" s="570">
        <v>165</v>
      </c>
      <c r="H250" s="570">
        <v>1</v>
      </c>
      <c r="I250" s="570">
        <v>165</v>
      </c>
      <c r="J250" s="570">
        <v>8</v>
      </c>
      <c r="K250" s="570">
        <v>1336</v>
      </c>
      <c r="L250" s="570">
        <v>8.0969696969696976</v>
      </c>
      <c r="M250" s="570">
        <v>167</v>
      </c>
      <c r="N250" s="570">
        <v>6</v>
      </c>
      <c r="O250" s="570">
        <v>1008</v>
      </c>
      <c r="P250" s="583">
        <v>6.1090909090909093</v>
      </c>
      <c r="Q250" s="571">
        <v>168</v>
      </c>
    </row>
    <row r="251" spans="1:17" ht="14.4" customHeight="1" x14ac:dyDescent="0.3">
      <c r="A251" s="566" t="s">
        <v>5500</v>
      </c>
      <c r="B251" s="567" t="s">
        <v>5501</v>
      </c>
      <c r="C251" s="567" t="s">
        <v>4231</v>
      </c>
      <c r="D251" s="567" t="s">
        <v>5514</v>
      </c>
      <c r="E251" s="567" t="s">
        <v>5515</v>
      </c>
      <c r="F251" s="570">
        <v>6</v>
      </c>
      <c r="G251" s="570">
        <v>948</v>
      </c>
      <c r="H251" s="570">
        <v>1</v>
      </c>
      <c r="I251" s="570">
        <v>158</v>
      </c>
      <c r="J251" s="570">
        <v>3</v>
      </c>
      <c r="K251" s="570">
        <v>477</v>
      </c>
      <c r="L251" s="570">
        <v>0.50316455696202533</v>
      </c>
      <c r="M251" s="570">
        <v>159</v>
      </c>
      <c r="N251" s="570">
        <v>3</v>
      </c>
      <c r="O251" s="570">
        <v>480</v>
      </c>
      <c r="P251" s="583">
        <v>0.50632911392405067</v>
      </c>
      <c r="Q251" s="571">
        <v>160</v>
      </c>
    </row>
    <row r="252" spans="1:17" ht="14.4" customHeight="1" x14ac:dyDescent="0.3">
      <c r="A252" s="566" t="s">
        <v>5500</v>
      </c>
      <c r="B252" s="567" t="s">
        <v>5501</v>
      </c>
      <c r="C252" s="567" t="s">
        <v>4231</v>
      </c>
      <c r="D252" s="567" t="s">
        <v>5516</v>
      </c>
      <c r="E252" s="567" t="s">
        <v>5517</v>
      </c>
      <c r="F252" s="570">
        <v>45</v>
      </c>
      <c r="G252" s="570">
        <v>13995</v>
      </c>
      <c r="H252" s="570">
        <v>1</v>
      </c>
      <c r="I252" s="570">
        <v>311</v>
      </c>
      <c r="J252" s="570">
        <v>16</v>
      </c>
      <c r="K252" s="570">
        <v>5008</v>
      </c>
      <c r="L252" s="570">
        <v>0.35784208645944982</v>
      </c>
      <c r="M252" s="570">
        <v>313</v>
      </c>
      <c r="N252" s="570">
        <v>25</v>
      </c>
      <c r="O252" s="570">
        <v>7900</v>
      </c>
      <c r="P252" s="583">
        <v>0.56448731689889242</v>
      </c>
      <c r="Q252" s="571">
        <v>316</v>
      </c>
    </row>
    <row r="253" spans="1:17" ht="14.4" customHeight="1" x14ac:dyDescent="0.3">
      <c r="A253" s="566" t="s">
        <v>5500</v>
      </c>
      <c r="B253" s="567" t="s">
        <v>5501</v>
      </c>
      <c r="C253" s="567" t="s">
        <v>4231</v>
      </c>
      <c r="D253" s="567" t="s">
        <v>5518</v>
      </c>
      <c r="E253" s="567" t="s">
        <v>5519</v>
      </c>
      <c r="F253" s="570">
        <v>23</v>
      </c>
      <c r="G253" s="570">
        <v>9729</v>
      </c>
      <c r="H253" s="570">
        <v>1</v>
      </c>
      <c r="I253" s="570">
        <v>423</v>
      </c>
      <c r="J253" s="570">
        <v>5</v>
      </c>
      <c r="K253" s="570">
        <v>2125</v>
      </c>
      <c r="L253" s="570">
        <v>0.21841915921471888</v>
      </c>
      <c r="M253" s="570">
        <v>425</v>
      </c>
      <c r="N253" s="570">
        <v>11</v>
      </c>
      <c r="O253" s="570">
        <v>4719</v>
      </c>
      <c r="P253" s="583">
        <v>0.48504471168670982</v>
      </c>
      <c r="Q253" s="571">
        <v>429</v>
      </c>
    </row>
    <row r="254" spans="1:17" ht="14.4" customHeight="1" x14ac:dyDescent="0.3">
      <c r="A254" s="566" t="s">
        <v>5500</v>
      </c>
      <c r="B254" s="567" t="s">
        <v>5501</v>
      </c>
      <c r="C254" s="567" t="s">
        <v>4231</v>
      </c>
      <c r="D254" s="567" t="s">
        <v>5520</v>
      </c>
      <c r="E254" s="567" t="s">
        <v>5521</v>
      </c>
      <c r="F254" s="570"/>
      <c r="G254" s="570"/>
      <c r="H254" s="570"/>
      <c r="I254" s="570"/>
      <c r="J254" s="570">
        <v>36</v>
      </c>
      <c r="K254" s="570">
        <v>12132</v>
      </c>
      <c r="L254" s="570"/>
      <c r="M254" s="570">
        <v>337</v>
      </c>
      <c r="N254" s="570">
        <v>1</v>
      </c>
      <c r="O254" s="570">
        <v>338</v>
      </c>
      <c r="P254" s="583"/>
      <c r="Q254" s="571">
        <v>338</v>
      </c>
    </row>
    <row r="255" spans="1:17" ht="14.4" customHeight="1" x14ac:dyDescent="0.3">
      <c r="A255" s="566" t="s">
        <v>5500</v>
      </c>
      <c r="B255" s="567" t="s">
        <v>5501</v>
      </c>
      <c r="C255" s="567" t="s">
        <v>4231</v>
      </c>
      <c r="D255" s="567" t="s">
        <v>5522</v>
      </c>
      <c r="E255" s="567" t="s">
        <v>5523</v>
      </c>
      <c r="F255" s="570"/>
      <c r="G255" s="570"/>
      <c r="H255" s="570"/>
      <c r="I255" s="570"/>
      <c r="J255" s="570"/>
      <c r="K255" s="570"/>
      <c r="L255" s="570"/>
      <c r="M255" s="570"/>
      <c r="N255" s="570">
        <v>2</v>
      </c>
      <c r="O255" s="570">
        <v>206</v>
      </c>
      <c r="P255" s="583"/>
      <c r="Q255" s="571">
        <v>103</v>
      </c>
    </row>
    <row r="256" spans="1:17" ht="14.4" customHeight="1" x14ac:dyDescent="0.3">
      <c r="A256" s="566" t="s">
        <v>5500</v>
      </c>
      <c r="B256" s="567" t="s">
        <v>5501</v>
      </c>
      <c r="C256" s="567" t="s">
        <v>4231</v>
      </c>
      <c r="D256" s="567" t="s">
        <v>5524</v>
      </c>
      <c r="E256" s="567" t="s">
        <v>5525</v>
      </c>
      <c r="F256" s="570"/>
      <c r="G256" s="570"/>
      <c r="H256" s="570"/>
      <c r="I256" s="570"/>
      <c r="J256" s="570"/>
      <c r="K256" s="570"/>
      <c r="L256" s="570"/>
      <c r="M256" s="570"/>
      <c r="N256" s="570">
        <v>1</v>
      </c>
      <c r="O256" s="570">
        <v>365</v>
      </c>
      <c r="P256" s="583"/>
      <c r="Q256" s="571">
        <v>365</v>
      </c>
    </row>
    <row r="257" spans="1:17" ht="14.4" customHeight="1" x14ac:dyDescent="0.3">
      <c r="A257" s="566" t="s">
        <v>5500</v>
      </c>
      <c r="B257" s="567" t="s">
        <v>5501</v>
      </c>
      <c r="C257" s="567" t="s">
        <v>4231</v>
      </c>
      <c r="D257" s="567" t="s">
        <v>5058</v>
      </c>
      <c r="E257" s="567" t="s">
        <v>5059</v>
      </c>
      <c r="F257" s="570"/>
      <c r="G257" s="570"/>
      <c r="H257" s="570"/>
      <c r="I257" s="570"/>
      <c r="J257" s="570"/>
      <c r="K257" s="570"/>
      <c r="L257" s="570"/>
      <c r="M257" s="570"/>
      <c r="N257" s="570">
        <v>1</v>
      </c>
      <c r="O257" s="570">
        <v>167</v>
      </c>
      <c r="P257" s="583"/>
      <c r="Q257" s="571">
        <v>167</v>
      </c>
    </row>
    <row r="258" spans="1:17" ht="14.4" customHeight="1" x14ac:dyDescent="0.3">
      <c r="A258" s="566" t="s">
        <v>5500</v>
      </c>
      <c r="B258" s="567" t="s">
        <v>5501</v>
      </c>
      <c r="C258" s="567" t="s">
        <v>4231</v>
      </c>
      <c r="D258" s="567" t="s">
        <v>5062</v>
      </c>
      <c r="E258" s="567" t="s">
        <v>5063</v>
      </c>
      <c r="F258" s="570">
        <v>1</v>
      </c>
      <c r="G258" s="570">
        <v>656</v>
      </c>
      <c r="H258" s="570">
        <v>1</v>
      </c>
      <c r="I258" s="570">
        <v>656</v>
      </c>
      <c r="J258" s="570"/>
      <c r="K258" s="570"/>
      <c r="L258" s="570"/>
      <c r="M258" s="570"/>
      <c r="N258" s="570">
        <v>1</v>
      </c>
      <c r="O258" s="570">
        <v>664</v>
      </c>
      <c r="P258" s="583">
        <v>1.0121951219512195</v>
      </c>
      <c r="Q258" s="571">
        <v>664</v>
      </c>
    </row>
    <row r="259" spans="1:17" ht="14.4" customHeight="1" x14ac:dyDescent="0.3">
      <c r="A259" s="566" t="s">
        <v>5500</v>
      </c>
      <c r="B259" s="567" t="s">
        <v>5501</v>
      </c>
      <c r="C259" s="567" t="s">
        <v>4231</v>
      </c>
      <c r="D259" s="567" t="s">
        <v>5064</v>
      </c>
      <c r="E259" s="567" t="s">
        <v>5065</v>
      </c>
      <c r="F259" s="570">
        <v>2</v>
      </c>
      <c r="G259" s="570">
        <v>156</v>
      </c>
      <c r="H259" s="570">
        <v>1</v>
      </c>
      <c r="I259" s="570">
        <v>78</v>
      </c>
      <c r="J259" s="570"/>
      <c r="K259" s="570"/>
      <c r="L259" s="570"/>
      <c r="M259" s="570"/>
      <c r="N259" s="570">
        <v>6</v>
      </c>
      <c r="O259" s="570">
        <v>474</v>
      </c>
      <c r="P259" s="583">
        <v>3.0384615384615383</v>
      </c>
      <c r="Q259" s="571">
        <v>79</v>
      </c>
    </row>
    <row r="260" spans="1:17" ht="14.4" customHeight="1" x14ac:dyDescent="0.3">
      <c r="A260" s="566" t="s">
        <v>5500</v>
      </c>
      <c r="B260" s="567" t="s">
        <v>5501</v>
      </c>
      <c r="C260" s="567" t="s">
        <v>4231</v>
      </c>
      <c r="D260" s="567" t="s">
        <v>5526</v>
      </c>
      <c r="E260" s="567" t="s">
        <v>5527</v>
      </c>
      <c r="F260" s="570">
        <v>1</v>
      </c>
      <c r="G260" s="570">
        <v>114</v>
      </c>
      <c r="H260" s="570">
        <v>1</v>
      </c>
      <c r="I260" s="570">
        <v>114</v>
      </c>
      <c r="J260" s="570"/>
      <c r="K260" s="570"/>
      <c r="L260" s="570"/>
      <c r="M260" s="570"/>
      <c r="N260" s="570">
        <v>2</v>
      </c>
      <c r="O260" s="570">
        <v>230</v>
      </c>
      <c r="P260" s="583">
        <v>2.0175438596491229</v>
      </c>
      <c r="Q260" s="571">
        <v>115</v>
      </c>
    </row>
    <row r="261" spans="1:17" ht="14.4" customHeight="1" x14ac:dyDescent="0.3">
      <c r="A261" s="566" t="s">
        <v>5500</v>
      </c>
      <c r="B261" s="567" t="s">
        <v>5501</v>
      </c>
      <c r="C261" s="567" t="s">
        <v>4231</v>
      </c>
      <c r="D261" s="567" t="s">
        <v>5528</v>
      </c>
      <c r="E261" s="567" t="s">
        <v>5529</v>
      </c>
      <c r="F261" s="570">
        <v>23</v>
      </c>
      <c r="G261" s="570">
        <v>6394</v>
      </c>
      <c r="H261" s="570">
        <v>1</v>
      </c>
      <c r="I261" s="570">
        <v>278</v>
      </c>
      <c r="J261" s="570">
        <v>14</v>
      </c>
      <c r="K261" s="570">
        <v>3920</v>
      </c>
      <c r="L261" s="570">
        <v>0.61307475758523611</v>
      </c>
      <c r="M261" s="570">
        <v>280</v>
      </c>
      <c r="N261" s="570">
        <v>10</v>
      </c>
      <c r="O261" s="570">
        <v>2810</v>
      </c>
      <c r="P261" s="583">
        <v>0.43947450735064125</v>
      </c>
      <c r="Q261" s="571">
        <v>281</v>
      </c>
    </row>
    <row r="262" spans="1:17" ht="14.4" customHeight="1" x14ac:dyDescent="0.3">
      <c r="A262" s="566" t="s">
        <v>5500</v>
      </c>
      <c r="B262" s="567" t="s">
        <v>5501</v>
      </c>
      <c r="C262" s="567" t="s">
        <v>4231</v>
      </c>
      <c r="D262" s="567" t="s">
        <v>5530</v>
      </c>
      <c r="E262" s="567" t="s">
        <v>5531</v>
      </c>
      <c r="F262" s="570"/>
      <c r="G262" s="570"/>
      <c r="H262" s="570"/>
      <c r="I262" s="570"/>
      <c r="J262" s="570"/>
      <c r="K262" s="570"/>
      <c r="L262" s="570"/>
      <c r="M262" s="570"/>
      <c r="N262" s="570">
        <v>2</v>
      </c>
      <c r="O262" s="570">
        <v>486</v>
      </c>
      <c r="P262" s="583"/>
      <c r="Q262" s="571">
        <v>243</v>
      </c>
    </row>
    <row r="263" spans="1:17" ht="14.4" customHeight="1" x14ac:dyDescent="0.3">
      <c r="A263" s="566" t="s">
        <v>5500</v>
      </c>
      <c r="B263" s="567" t="s">
        <v>5501</v>
      </c>
      <c r="C263" s="567" t="s">
        <v>4231</v>
      </c>
      <c r="D263" s="567" t="s">
        <v>5532</v>
      </c>
      <c r="E263" s="567" t="s">
        <v>5533</v>
      </c>
      <c r="F263" s="570">
        <v>7</v>
      </c>
      <c r="G263" s="570">
        <v>3157</v>
      </c>
      <c r="H263" s="570">
        <v>1</v>
      </c>
      <c r="I263" s="570">
        <v>451</v>
      </c>
      <c r="J263" s="570">
        <v>3</v>
      </c>
      <c r="K263" s="570">
        <v>1359</v>
      </c>
      <c r="L263" s="570">
        <v>0.43047196705733293</v>
      </c>
      <c r="M263" s="570">
        <v>453</v>
      </c>
      <c r="N263" s="570">
        <v>3</v>
      </c>
      <c r="O263" s="570">
        <v>1368</v>
      </c>
      <c r="P263" s="583">
        <v>0.43332277478618941</v>
      </c>
      <c r="Q263" s="571">
        <v>456</v>
      </c>
    </row>
    <row r="264" spans="1:17" ht="14.4" customHeight="1" x14ac:dyDescent="0.3">
      <c r="A264" s="566" t="s">
        <v>5500</v>
      </c>
      <c r="B264" s="567" t="s">
        <v>5501</v>
      </c>
      <c r="C264" s="567" t="s">
        <v>4231</v>
      </c>
      <c r="D264" s="567" t="s">
        <v>5534</v>
      </c>
      <c r="E264" s="567" t="s">
        <v>5535</v>
      </c>
      <c r="F264" s="570">
        <v>11</v>
      </c>
      <c r="G264" s="570">
        <v>4345</v>
      </c>
      <c r="H264" s="570">
        <v>1</v>
      </c>
      <c r="I264" s="570">
        <v>395</v>
      </c>
      <c r="J264" s="570">
        <v>7</v>
      </c>
      <c r="K264" s="570">
        <v>2793</v>
      </c>
      <c r="L264" s="570">
        <v>0.64280782508630607</v>
      </c>
      <c r="M264" s="570">
        <v>399</v>
      </c>
      <c r="N264" s="570">
        <v>8</v>
      </c>
      <c r="O264" s="570">
        <v>3232</v>
      </c>
      <c r="P264" s="583">
        <v>0.74384349827387797</v>
      </c>
      <c r="Q264" s="571">
        <v>404</v>
      </c>
    </row>
    <row r="265" spans="1:17" ht="14.4" customHeight="1" x14ac:dyDescent="0.3">
      <c r="A265" s="566" t="s">
        <v>5500</v>
      </c>
      <c r="B265" s="567" t="s">
        <v>5501</v>
      </c>
      <c r="C265" s="567" t="s">
        <v>4231</v>
      </c>
      <c r="D265" s="567" t="s">
        <v>5536</v>
      </c>
      <c r="E265" s="567" t="s">
        <v>5537</v>
      </c>
      <c r="F265" s="570">
        <v>29</v>
      </c>
      <c r="G265" s="570">
        <v>9947</v>
      </c>
      <c r="H265" s="570">
        <v>1</v>
      </c>
      <c r="I265" s="570">
        <v>343</v>
      </c>
      <c r="J265" s="570">
        <v>17</v>
      </c>
      <c r="K265" s="570">
        <v>5865</v>
      </c>
      <c r="L265" s="570">
        <v>0.58962501256660305</v>
      </c>
      <c r="M265" s="570">
        <v>345</v>
      </c>
      <c r="N265" s="570">
        <v>15</v>
      </c>
      <c r="O265" s="570">
        <v>5220</v>
      </c>
      <c r="P265" s="583">
        <v>0.52478134110787167</v>
      </c>
      <c r="Q265" s="571">
        <v>348</v>
      </c>
    </row>
    <row r="266" spans="1:17" ht="14.4" customHeight="1" x14ac:dyDescent="0.3">
      <c r="A266" s="566" t="s">
        <v>5500</v>
      </c>
      <c r="B266" s="567" t="s">
        <v>5326</v>
      </c>
      <c r="C266" s="567" t="s">
        <v>4231</v>
      </c>
      <c r="D266" s="567" t="s">
        <v>5051</v>
      </c>
      <c r="E266" s="567" t="s">
        <v>5052</v>
      </c>
      <c r="F266" s="570"/>
      <c r="G266" s="570"/>
      <c r="H266" s="570"/>
      <c r="I266" s="570"/>
      <c r="J266" s="570">
        <v>11</v>
      </c>
      <c r="K266" s="570">
        <v>13596</v>
      </c>
      <c r="L266" s="570"/>
      <c r="M266" s="570">
        <v>1236</v>
      </c>
      <c r="N266" s="570">
        <v>61</v>
      </c>
      <c r="O266" s="570">
        <v>75945</v>
      </c>
      <c r="P266" s="583"/>
      <c r="Q266" s="571">
        <v>1245</v>
      </c>
    </row>
    <row r="267" spans="1:17" ht="14.4" customHeight="1" x14ac:dyDescent="0.3">
      <c r="A267" s="566" t="s">
        <v>5500</v>
      </c>
      <c r="B267" s="567" t="s">
        <v>5326</v>
      </c>
      <c r="C267" s="567" t="s">
        <v>4231</v>
      </c>
      <c r="D267" s="567" t="s">
        <v>5053</v>
      </c>
      <c r="E267" s="567" t="s">
        <v>5054</v>
      </c>
      <c r="F267" s="570"/>
      <c r="G267" s="570"/>
      <c r="H267" s="570"/>
      <c r="I267" s="570"/>
      <c r="J267" s="570">
        <v>33</v>
      </c>
      <c r="K267" s="570">
        <v>73293</v>
      </c>
      <c r="L267" s="570"/>
      <c r="M267" s="570">
        <v>2221</v>
      </c>
      <c r="N267" s="570">
        <v>183</v>
      </c>
      <c r="O267" s="570">
        <v>408639</v>
      </c>
      <c r="P267" s="583"/>
      <c r="Q267" s="571">
        <v>2233</v>
      </c>
    </row>
    <row r="268" spans="1:17" ht="14.4" customHeight="1" x14ac:dyDescent="0.3">
      <c r="A268" s="566" t="s">
        <v>5500</v>
      </c>
      <c r="B268" s="567" t="s">
        <v>5326</v>
      </c>
      <c r="C268" s="567" t="s">
        <v>4231</v>
      </c>
      <c r="D268" s="567" t="s">
        <v>5329</v>
      </c>
      <c r="E268" s="567" t="s">
        <v>5330</v>
      </c>
      <c r="F268" s="570"/>
      <c r="G268" s="570"/>
      <c r="H268" s="570"/>
      <c r="I268" s="570"/>
      <c r="J268" s="570">
        <v>33</v>
      </c>
      <c r="K268" s="570">
        <v>5610</v>
      </c>
      <c r="L268" s="570"/>
      <c r="M268" s="570">
        <v>170</v>
      </c>
      <c r="N268" s="570">
        <v>183</v>
      </c>
      <c r="O268" s="570">
        <v>31293</v>
      </c>
      <c r="P268" s="583"/>
      <c r="Q268" s="571">
        <v>171</v>
      </c>
    </row>
    <row r="269" spans="1:17" ht="14.4" customHeight="1" x14ac:dyDescent="0.3">
      <c r="A269" s="566" t="s">
        <v>5538</v>
      </c>
      <c r="B269" s="567" t="s">
        <v>2573</v>
      </c>
      <c r="C269" s="567" t="s">
        <v>4231</v>
      </c>
      <c r="D269" s="567" t="s">
        <v>5539</v>
      </c>
      <c r="E269" s="567" t="s">
        <v>5540</v>
      </c>
      <c r="F269" s="570">
        <v>506</v>
      </c>
      <c r="G269" s="570">
        <v>79948</v>
      </c>
      <c r="H269" s="570">
        <v>1</v>
      </c>
      <c r="I269" s="570">
        <v>158</v>
      </c>
      <c r="J269" s="570">
        <v>574</v>
      </c>
      <c r="K269" s="570">
        <v>90692</v>
      </c>
      <c r="L269" s="570">
        <v>1.134387351778656</v>
      </c>
      <c r="M269" s="570">
        <v>158</v>
      </c>
      <c r="N269" s="570">
        <v>559</v>
      </c>
      <c r="O269" s="570">
        <v>88881</v>
      </c>
      <c r="P269" s="583">
        <v>1.1117351278330916</v>
      </c>
      <c r="Q269" s="571">
        <v>159</v>
      </c>
    </row>
    <row r="270" spans="1:17" ht="14.4" customHeight="1" x14ac:dyDescent="0.3">
      <c r="A270" s="566" t="s">
        <v>5538</v>
      </c>
      <c r="B270" s="567" t="s">
        <v>2573</v>
      </c>
      <c r="C270" s="567" t="s">
        <v>4231</v>
      </c>
      <c r="D270" s="567" t="s">
        <v>5541</v>
      </c>
      <c r="E270" s="567" t="s">
        <v>5542</v>
      </c>
      <c r="F270" s="570">
        <v>116</v>
      </c>
      <c r="G270" s="570">
        <v>9628</v>
      </c>
      <c r="H270" s="570">
        <v>1</v>
      </c>
      <c r="I270" s="570">
        <v>83</v>
      </c>
      <c r="J270" s="570">
        <v>132</v>
      </c>
      <c r="K270" s="570">
        <v>10956</v>
      </c>
      <c r="L270" s="570">
        <v>1.1379310344827587</v>
      </c>
      <c r="M270" s="570">
        <v>83</v>
      </c>
      <c r="N270" s="570">
        <v>144</v>
      </c>
      <c r="O270" s="570">
        <v>12096</v>
      </c>
      <c r="P270" s="583">
        <v>1.2563356875778977</v>
      </c>
      <c r="Q270" s="571">
        <v>84</v>
      </c>
    </row>
    <row r="271" spans="1:17" ht="14.4" customHeight="1" x14ac:dyDescent="0.3">
      <c r="A271" s="566" t="s">
        <v>5538</v>
      </c>
      <c r="B271" s="567" t="s">
        <v>2573</v>
      </c>
      <c r="C271" s="567" t="s">
        <v>4231</v>
      </c>
      <c r="D271" s="567" t="s">
        <v>5543</v>
      </c>
      <c r="E271" s="567" t="s">
        <v>5544</v>
      </c>
      <c r="F271" s="570">
        <v>3</v>
      </c>
      <c r="G271" s="570">
        <v>282</v>
      </c>
      <c r="H271" s="570">
        <v>1</v>
      </c>
      <c r="I271" s="570">
        <v>94</v>
      </c>
      <c r="J271" s="570">
        <v>2</v>
      </c>
      <c r="K271" s="570">
        <v>190</v>
      </c>
      <c r="L271" s="570">
        <v>0.67375886524822692</v>
      </c>
      <c r="M271" s="570">
        <v>95</v>
      </c>
      <c r="N271" s="570">
        <v>4</v>
      </c>
      <c r="O271" s="570">
        <v>384</v>
      </c>
      <c r="P271" s="583">
        <v>1.3617021276595744</v>
      </c>
      <c r="Q271" s="571">
        <v>96</v>
      </c>
    </row>
    <row r="272" spans="1:17" ht="14.4" customHeight="1" x14ac:dyDescent="0.3">
      <c r="A272" s="566" t="s">
        <v>5538</v>
      </c>
      <c r="B272" s="567" t="s">
        <v>2573</v>
      </c>
      <c r="C272" s="567" t="s">
        <v>4231</v>
      </c>
      <c r="D272" s="567" t="s">
        <v>5545</v>
      </c>
      <c r="E272" s="567" t="s">
        <v>5546</v>
      </c>
      <c r="F272" s="570"/>
      <c r="G272" s="570"/>
      <c r="H272" s="570"/>
      <c r="I272" s="570"/>
      <c r="J272" s="570"/>
      <c r="K272" s="570"/>
      <c r="L272" s="570"/>
      <c r="M272" s="570"/>
      <c r="N272" s="570">
        <v>2</v>
      </c>
      <c r="O272" s="570">
        <v>2330</v>
      </c>
      <c r="P272" s="583"/>
      <c r="Q272" s="571">
        <v>1165</v>
      </c>
    </row>
    <row r="273" spans="1:17" ht="14.4" customHeight="1" x14ac:dyDescent="0.3">
      <c r="A273" s="566" t="s">
        <v>5538</v>
      </c>
      <c r="B273" s="567" t="s">
        <v>2573</v>
      </c>
      <c r="C273" s="567" t="s">
        <v>4231</v>
      </c>
      <c r="D273" s="567" t="s">
        <v>5547</v>
      </c>
      <c r="E273" s="567" t="s">
        <v>5548</v>
      </c>
      <c r="F273" s="570">
        <v>92</v>
      </c>
      <c r="G273" s="570">
        <v>3496</v>
      </c>
      <c r="H273" s="570">
        <v>1</v>
      </c>
      <c r="I273" s="570">
        <v>38</v>
      </c>
      <c r="J273" s="570">
        <v>96</v>
      </c>
      <c r="K273" s="570">
        <v>3744</v>
      </c>
      <c r="L273" s="570">
        <v>1.0709382151029749</v>
      </c>
      <c r="M273" s="570">
        <v>39</v>
      </c>
      <c r="N273" s="570">
        <v>93</v>
      </c>
      <c r="O273" s="570">
        <v>3627</v>
      </c>
      <c r="P273" s="583">
        <v>1.0374713958810069</v>
      </c>
      <c r="Q273" s="571">
        <v>39</v>
      </c>
    </row>
    <row r="274" spans="1:17" ht="14.4" customHeight="1" x14ac:dyDescent="0.3">
      <c r="A274" s="566" t="s">
        <v>5538</v>
      </c>
      <c r="B274" s="567" t="s">
        <v>2573</v>
      </c>
      <c r="C274" s="567" t="s">
        <v>4231</v>
      </c>
      <c r="D274" s="567" t="s">
        <v>5549</v>
      </c>
      <c r="E274" s="567" t="s">
        <v>5550</v>
      </c>
      <c r="F274" s="570">
        <v>1</v>
      </c>
      <c r="G274" s="570">
        <v>403</v>
      </c>
      <c r="H274" s="570">
        <v>1</v>
      </c>
      <c r="I274" s="570">
        <v>403</v>
      </c>
      <c r="J274" s="570"/>
      <c r="K274" s="570"/>
      <c r="L274" s="570"/>
      <c r="M274" s="570"/>
      <c r="N274" s="570"/>
      <c r="O274" s="570"/>
      <c r="P274" s="583"/>
      <c r="Q274" s="571"/>
    </row>
    <row r="275" spans="1:17" ht="14.4" customHeight="1" x14ac:dyDescent="0.3">
      <c r="A275" s="566" t="s">
        <v>5538</v>
      </c>
      <c r="B275" s="567" t="s">
        <v>2573</v>
      </c>
      <c r="C275" s="567" t="s">
        <v>4231</v>
      </c>
      <c r="D275" s="567" t="s">
        <v>5551</v>
      </c>
      <c r="E275" s="567" t="s">
        <v>5552</v>
      </c>
      <c r="F275" s="570">
        <v>60</v>
      </c>
      <c r="G275" s="570">
        <v>2340</v>
      </c>
      <c r="H275" s="570">
        <v>1</v>
      </c>
      <c r="I275" s="570">
        <v>39</v>
      </c>
      <c r="J275" s="570">
        <v>82</v>
      </c>
      <c r="K275" s="570">
        <v>3280</v>
      </c>
      <c r="L275" s="570">
        <v>1.4017094017094016</v>
      </c>
      <c r="M275" s="570">
        <v>40</v>
      </c>
      <c r="N275" s="570">
        <v>87</v>
      </c>
      <c r="O275" s="570">
        <v>3480</v>
      </c>
      <c r="P275" s="583">
        <v>1.4871794871794872</v>
      </c>
      <c r="Q275" s="571">
        <v>40</v>
      </c>
    </row>
    <row r="276" spans="1:17" ht="14.4" customHeight="1" x14ac:dyDescent="0.3">
      <c r="A276" s="566" t="s">
        <v>5538</v>
      </c>
      <c r="B276" s="567" t="s">
        <v>2573</v>
      </c>
      <c r="C276" s="567" t="s">
        <v>4231</v>
      </c>
      <c r="D276" s="567" t="s">
        <v>5553</v>
      </c>
      <c r="E276" s="567" t="s">
        <v>5554</v>
      </c>
      <c r="F276" s="570">
        <v>405</v>
      </c>
      <c r="G276" s="570">
        <v>44955</v>
      </c>
      <c r="H276" s="570">
        <v>1</v>
      </c>
      <c r="I276" s="570">
        <v>111</v>
      </c>
      <c r="J276" s="570">
        <v>394</v>
      </c>
      <c r="K276" s="570">
        <v>44128</v>
      </c>
      <c r="L276" s="570">
        <v>0.98160382604827046</v>
      </c>
      <c r="M276" s="570">
        <v>112</v>
      </c>
      <c r="N276" s="570">
        <v>475</v>
      </c>
      <c r="O276" s="570">
        <v>53675</v>
      </c>
      <c r="P276" s="583">
        <v>1.193971749527305</v>
      </c>
      <c r="Q276" s="571">
        <v>113</v>
      </c>
    </row>
    <row r="277" spans="1:17" ht="14.4" customHeight="1" x14ac:dyDescent="0.3">
      <c r="A277" s="566" t="s">
        <v>5538</v>
      </c>
      <c r="B277" s="567" t="s">
        <v>2573</v>
      </c>
      <c r="C277" s="567" t="s">
        <v>4231</v>
      </c>
      <c r="D277" s="567" t="s">
        <v>5555</v>
      </c>
      <c r="E277" s="567" t="s">
        <v>5556</v>
      </c>
      <c r="F277" s="570">
        <v>46</v>
      </c>
      <c r="G277" s="570">
        <v>966</v>
      </c>
      <c r="H277" s="570">
        <v>1</v>
      </c>
      <c r="I277" s="570">
        <v>21</v>
      </c>
      <c r="J277" s="570">
        <v>72</v>
      </c>
      <c r="K277" s="570">
        <v>1512</v>
      </c>
      <c r="L277" s="570">
        <v>1.5652173913043479</v>
      </c>
      <c r="M277" s="570">
        <v>21</v>
      </c>
      <c r="N277" s="570">
        <v>38</v>
      </c>
      <c r="O277" s="570">
        <v>798</v>
      </c>
      <c r="P277" s="583">
        <v>0.82608695652173914</v>
      </c>
      <c r="Q277" s="571">
        <v>21</v>
      </c>
    </row>
    <row r="278" spans="1:17" ht="14.4" customHeight="1" x14ac:dyDescent="0.3">
      <c r="A278" s="566" t="s">
        <v>5538</v>
      </c>
      <c r="B278" s="567" t="s">
        <v>2573</v>
      </c>
      <c r="C278" s="567" t="s">
        <v>4231</v>
      </c>
      <c r="D278" s="567" t="s">
        <v>5496</v>
      </c>
      <c r="E278" s="567" t="s">
        <v>5497</v>
      </c>
      <c r="F278" s="570">
        <v>10</v>
      </c>
      <c r="G278" s="570">
        <v>3820</v>
      </c>
      <c r="H278" s="570">
        <v>1</v>
      </c>
      <c r="I278" s="570">
        <v>382</v>
      </c>
      <c r="J278" s="570">
        <v>11</v>
      </c>
      <c r="K278" s="570">
        <v>4202</v>
      </c>
      <c r="L278" s="570">
        <v>1.1000000000000001</v>
      </c>
      <c r="M278" s="570">
        <v>382</v>
      </c>
      <c r="N278" s="570">
        <v>1</v>
      </c>
      <c r="O278" s="570">
        <v>382</v>
      </c>
      <c r="P278" s="583">
        <v>0.1</v>
      </c>
      <c r="Q278" s="571">
        <v>382</v>
      </c>
    </row>
    <row r="279" spans="1:17" ht="14.4" customHeight="1" x14ac:dyDescent="0.3">
      <c r="A279" s="566" t="s">
        <v>5538</v>
      </c>
      <c r="B279" s="567" t="s">
        <v>2573</v>
      </c>
      <c r="C279" s="567" t="s">
        <v>4231</v>
      </c>
      <c r="D279" s="567" t="s">
        <v>5498</v>
      </c>
      <c r="E279" s="567" t="s">
        <v>5499</v>
      </c>
      <c r="F279" s="570">
        <v>49</v>
      </c>
      <c r="G279" s="570">
        <v>23814</v>
      </c>
      <c r="H279" s="570">
        <v>1</v>
      </c>
      <c r="I279" s="570">
        <v>486</v>
      </c>
      <c r="J279" s="570">
        <v>71</v>
      </c>
      <c r="K279" s="570">
        <v>34506</v>
      </c>
      <c r="L279" s="570">
        <v>1.4489795918367347</v>
      </c>
      <c r="M279" s="570">
        <v>486</v>
      </c>
      <c r="N279" s="570">
        <v>52</v>
      </c>
      <c r="O279" s="570">
        <v>25272</v>
      </c>
      <c r="P279" s="583">
        <v>1.0612244897959184</v>
      </c>
      <c r="Q279" s="571">
        <v>486</v>
      </c>
    </row>
    <row r="280" spans="1:17" ht="14.4" customHeight="1" x14ac:dyDescent="0.3">
      <c r="A280" s="566" t="s">
        <v>5538</v>
      </c>
      <c r="B280" s="567" t="s">
        <v>2573</v>
      </c>
      <c r="C280" s="567" t="s">
        <v>4231</v>
      </c>
      <c r="D280" s="567" t="s">
        <v>5557</v>
      </c>
      <c r="E280" s="567" t="s">
        <v>5558</v>
      </c>
      <c r="F280" s="570">
        <v>3</v>
      </c>
      <c r="G280" s="570">
        <v>1803</v>
      </c>
      <c r="H280" s="570">
        <v>1</v>
      </c>
      <c r="I280" s="570">
        <v>601</v>
      </c>
      <c r="J280" s="570">
        <v>8</v>
      </c>
      <c r="K280" s="570">
        <v>4824</v>
      </c>
      <c r="L280" s="570">
        <v>2.6755407653910148</v>
      </c>
      <c r="M280" s="570">
        <v>603</v>
      </c>
      <c r="N280" s="570">
        <v>4</v>
      </c>
      <c r="O280" s="570">
        <v>2416</v>
      </c>
      <c r="P280" s="583">
        <v>1.3399889073765945</v>
      </c>
      <c r="Q280" s="571">
        <v>604</v>
      </c>
    </row>
    <row r="281" spans="1:17" ht="14.4" customHeight="1" x14ac:dyDescent="0.3">
      <c r="A281" s="566" t="s">
        <v>5538</v>
      </c>
      <c r="B281" s="567" t="s">
        <v>2573</v>
      </c>
      <c r="C281" s="567" t="s">
        <v>4231</v>
      </c>
      <c r="D281" s="567" t="s">
        <v>5559</v>
      </c>
      <c r="E281" s="567" t="s">
        <v>5560</v>
      </c>
      <c r="F281" s="570">
        <v>4</v>
      </c>
      <c r="G281" s="570">
        <v>144</v>
      </c>
      <c r="H281" s="570">
        <v>1</v>
      </c>
      <c r="I281" s="570">
        <v>36</v>
      </c>
      <c r="J281" s="570"/>
      <c r="K281" s="570"/>
      <c r="L281" s="570"/>
      <c r="M281" s="570"/>
      <c r="N281" s="570">
        <v>6</v>
      </c>
      <c r="O281" s="570">
        <v>222</v>
      </c>
      <c r="P281" s="583">
        <v>1.5416666666666667</v>
      </c>
      <c r="Q281" s="571">
        <v>37</v>
      </c>
    </row>
    <row r="282" spans="1:17" ht="14.4" customHeight="1" x14ac:dyDescent="0.3">
      <c r="A282" s="566" t="s">
        <v>5538</v>
      </c>
      <c r="B282" s="567" t="s">
        <v>2573</v>
      </c>
      <c r="C282" s="567" t="s">
        <v>4231</v>
      </c>
      <c r="D282" s="567" t="s">
        <v>5561</v>
      </c>
      <c r="E282" s="567" t="s">
        <v>5562</v>
      </c>
      <c r="F282" s="570">
        <v>3</v>
      </c>
      <c r="G282" s="570">
        <v>1332</v>
      </c>
      <c r="H282" s="570">
        <v>1</v>
      </c>
      <c r="I282" s="570">
        <v>444</v>
      </c>
      <c r="J282" s="570">
        <v>6</v>
      </c>
      <c r="K282" s="570">
        <v>2664</v>
      </c>
      <c r="L282" s="570">
        <v>2</v>
      </c>
      <c r="M282" s="570">
        <v>444</v>
      </c>
      <c r="N282" s="570">
        <v>6</v>
      </c>
      <c r="O282" s="570">
        <v>2664</v>
      </c>
      <c r="P282" s="583">
        <v>2</v>
      </c>
      <c r="Q282" s="571">
        <v>444</v>
      </c>
    </row>
    <row r="283" spans="1:17" ht="14.4" customHeight="1" x14ac:dyDescent="0.3">
      <c r="A283" s="566" t="s">
        <v>5538</v>
      </c>
      <c r="B283" s="567" t="s">
        <v>2573</v>
      </c>
      <c r="C283" s="567" t="s">
        <v>4231</v>
      </c>
      <c r="D283" s="567" t="s">
        <v>5563</v>
      </c>
      <c r="E283" s="567" t="s">
        <v>5564</v>
      </c>
      <c r="F283" s="570">
        <v>299</v>
      </c>
      <c r="G283" s="570">
        <v>11960</v>
      </c>
      <c r="H283" s="570">
        <v>1</v>
      </c>
      <c r="I283" s="570">
        <v>40</v>
      </c>
      <c r="J283" s="570">
        <v>303</v>
      </c>
      <c r="K283" s="570">
        <v>12120</v>
      </c>
      <c r="L283" s="570">
        <v>1.0133779264214047</v>
      </c>
      <c r="M283" s="570">
        <v>40</v>
      </c>
      <c r="N283" s="570">
        <v>247</v>
      </c>
      <c r="O283" s="570">
        <v>10127</v>
      </c>
      <c r="P283" s="583">
        <v>0.84673913043478266</v>
      </c>
      <c r="Q283" s="571">
        <v>41</v>
      </c>
    </row>
    <row r="284" spans="1:17" ht="14.4" customHeight="1" x14ac:dyDescent="0.3">
      <c r="A284" s="566" t="s">
        <v>5538</v>
      </c>
      <c r="B284" s="567" t="s">
        <v>2573</v>
      </c>
      <c r="C284" s="567" t="s">
        <v>4231</v>
      </c>
      <c r="D284" s="567" t="s">
        <v>5565</v>
      </c>
      <c r="E284" s="567" t="s">
        <v>5566</v>
      </c>
      <c r="F284" s="570"/>
      <c r="G284" s="570"/>
      <c r="H284" s="570"/>
      <c r="I284" s="570"/>
      <c r="J284" s="570">
        <v>2</v>
      </c>
      <c r="K284" s="570">
        <v>302</v>
      </c>
      <c r="L284" s="570"/>
      <c r="M284" s="570">
        <v>151</v>
      </c>
      <c r="N284" s="570"/>
      <c r="O284" s="570"/>
      <c r="P284" s="583"/>
      <c r="Q284" s="571"/>
    </row>
    <row r="285" spans="1:17" ht="14.4" customHeight="1" x14ac:dyDescent="0.3">
      <c r="A285" s="566" t="s">
        <v>5538</v>
      </c>
      <c r="B285" s="567" t="s">
        <v>2573</v>
      </c>
      <c r="C285" s="567" t="s">
        <v>4231</v>
      </c>
      <c r="D285" s="567" t="s">
        <v>5567</v>
      </c>
      <c r="E285" s="567" t="s">
        <v>5568</v>
      </c>
      <c r="F285" s="570">
        <v>1</v>
      </c>
      <c r="G285" s="570">
        <v>490</v>
      </c>
      <c r="H285" s="570">
        <v>1</v>
      </c>
      <c r="I285" s="570">
        <v>490</v>
      </c>
      <c r="J285" s="570">
        <v>21</v>
      </c>
      <c r="K285" s="570">
        <v>10290</v>
      </c>
      <c r="L285" s="570">
        <v>21</v>
      </c>
      <c r="M285" s="570">
        <v>490</v>
      </c>
      <c r="N285" s="570">
        <v>15</v>
      </c>
      <c r="O285" s="570">
        <v>7350</v>
      </c>
      <c r="P285" s="583">
        <v>15</v>
      </c>
      <c r="Q285" s="571">
        <v>490</v>
      </c>
    </row>
    <row r="286" spans="1:17" ht="14.4" customHeight="1" x14ac:dyDescent="0.3">
      <c r="A286" s="566" t="s">
        <v>5538</v>
      </c>
      <c r="B286" s="567" t="s">
        <v>2573</v>
      </c>
      <c r="C286" s="567" t="s">
        <v>4231</v>
      </c>
      <c r="D286" s="567" t="s">
        <v>5569</v>
      </c>
      <c r="E286" s="567" t="s">
        <v>5570</v>
      </c>
      <c r="F286" s="570">
        <v>19</v>
      </c>
      <c r="G286" s="570">
        <v>589</v>
      </c>
      <c r="H286" s="570">
        <v>1</v>
      </c>
      <c r="I286" s="570">
        <v>31</v>
      </c>
      <c r="J286" s="570">
        <v>9</v>
      </c>
      <c r="K286" s="570">
        <v>279</v>
      </c>
      <c r="L286" s="570">
        <v>0.47368421052631576</v>
      </c>
      <c r="M286" s="570">
        <v>31</v>
      </c>
      <c r="N286" s="570">
        <v>10</v>
      </c>
      <c r="O286" s="570">
        <v>310</v>
      </c>
      <c r="P286" s="583">
        <v>0.52631578947368418</v>
      </c>
      <c r="Q286" s="571">
        <v>31</v>
      </c>
    </row>
    <row r="287" spans="1:17" ht="14.4" customHeight="1" x14ac:dyDescent="0.3">
      <c r="A287" s="566" t="s">
        <v>5538</v>
      </c>
      <c r="B287" s="567" t="s">
        <v>2573</v>
      </c>
      <c r="C287" s="567" t="s">
        <v>4231</v>
      </c>
      <c r="D287" s="567" t="s">
        <v>5571</v>
      </c>
      <c r="E287" s="567" t="s">
        <v>5572</v>
      </c>
      <c r="F287" s="570"/>
      <c r="G287" s="570"/>
      <c r="H287" s="570"/>
      <c r="I287" s="570"/>
      <c r="J287" s="570">
        <v>1</v>
      </c>
      <c r="K287" s="570">
        <v>204</v>
      </c>
      <c r="L287" s="570"/>
      <c r="M287" s="570">
        <v>204</v>
      </c>
      <c r="N287" s="570">
        <v>3</v>
      </c>
      <c r="O287" s="570">
        <v>615</v>
      </c>
      <c r="P287" s="583"/>
      <c r="Q287" s="571">
        <v>205</v>
      </c>
    </row>
    <row r="288" spans="1:17" ht="14.4" customHeight="1" x14ac:dyDescent="0.3">
      <c r="A288" s="566" t="s">
        <v>5538</v>
      </c>
      <c r="B288" s="567" t="s">
        <v>2573</v>
      </c>
      <c r="C288" s="567" t="s">
        <v>4231</v>
      </c>
      <c r="D288" s="567" t="s">
        <v>5573</v>
      </c>
      <c r="E288" s="567" t="s">
        <v>5574</v>
      </c>
      <c r="F288" s="570"/>
      <c r="G288" s="570"/>
      <c r="H288" s="570"/>
      <c r="I288" s="570"/>
      <c r="J288" s="570">
        <v>1</v>
      </c>
      <c r="K288" s="570">
        <v>376</v>
      </c>
      <c r="L288" s="570"/>
      <c r="M288" s="570">
        <v>376</v>
      </c>
      <c r="N288" s="570">
        <v>3</v>
      </c>
      <c r="O288" s="570">
        <v>1131</v>
      </c>
      <c r="P288" s="583"/>
      <c r="Q288" s="571">
        <v>377</v>
      </c>
    </row>
    <row r="289" spans="1:17" ht="14.4" customHeight="1" x14ac:dyDescent="0.3">
      <c r="A289" s="566" t="s">
        <v>5575</v>
      </c>
      <c r="B289" s="567" t="s">
        <v>5326</v>
      </c>
      <c r="C289" s="567" t="s">
        <v>4231</v>
      </c>
      <c r="D289" s="567" t="s">
        <v>5258</v>
      </c>
      <c r="E289" s="567" t="s">
        <v>5259</v>
      </c>
      <c r="F289" s="570"/>
      <c r="G289" s="570"/>
      <c r="H289" s="570"/>
      <c r="I289" s="570"/>
      <c r="J289" s="570"/>
      <c r="K289" s="570"/>
      <c r="L289" s="570"/>
      <c r="M289" s="570"/>
      <c r="N289" s="570">
        <v>1</v>
      </c>
      <c r="O289" s="570">
        <v>169</v>
      </c>
      <c r="P289" s="583"/>
      <c r="Q289" s="571">
        <v>169</v>
      </c>
    </row>
    <row r="290" spans="1:17" ht="14.4" customHeight="1" x14ac:dyDescent="0.3">
      <c r="A290" s="566" t="s">
        <v>5575</v>
      </c>
      <c r="B290" s="567" t="s">
        <v>5326</v>
      </c>
      <c r="C290" s="567" t="s">
        <v>4231</v>
      </c>
      <c r="D290" s="567" t="s">
        <v>5260</v>
      </c>
      <c r="E290" s="567" t="s">
        <v>5261</v>
      </c>
      <c r="F290" s="570"/>
      <c r="G290" s="570"/>
      <c r="H290" s="570"/>
      <c r="I290" s="570"/>
      <c r="J290" s="570"/>
      <c r="K290" s="570"/>
      <c r="L290" s="570"/>
      <c r="M290" s="570"/>
      <c r="N290" s="570">
        <v>1</v>
      </c>
      <c r="O290" s="570">
        <v>166</v>
      </c>
      <c r="P290" s="583"/>
      <c r="Q290" s="571">
        <v>166</v>
      </c>
    </row>
    <row r="291" spans="1:17" ht="14.4" customHeight="1" x14ac:dyDescent="0.3">
      <c r="A291" s="566" t="s">
        <v>5575</v>
      </c>
      <c r="B291" s="567" t="s">
        <v>5326</v>
      </c>
      <c r="C291" s="567" t="s">
        <v>4231</v>
      </c>
      <c r="D291" s="567" t="s">
        <v>5262</v>
      </c>
      <c r="E291" s="567" t="s">
        <v>5263</v>
      </c>
      <c r="F291" s="570"/>
      <c r="G291" s="570"/>
      <c r="H291" s="570"/>
      <c r="I291" s="570"/>
      <c r="J291" s="570"/>
      <c r="K291" s="570"/>
      <c r="L291" s="570"/>
      <c r="M291" s="570"/>
      <c r="N291" s="570">
        <v>1</v>
      </c>
      <c r="O291" s="570">
        <v>172</v>
      </c>
      <c r="P291" s="583"/>
      <c r="Q291" s="571">
        <v>172</v>
      </c>
    </row>
    <row r="292" spans="1:17" ht="14.4" customHeight="1" x14ac:dyDescent="0.3">
      <c r="A292" s="566" t="s">
        <v>5575</v>
      </c>
      <c r="B292" s="567" t="s">
        <v>5326</v>
      </c>
      <c r="C292" s="567" t="s">
        <v>4231</v>
      </c>
      <c r="D292" s="567" t="s">
        <v>5274</v>
      </c>
      <c r="E292" s="567" t="s">
        <v>5275</v>
      </c>
      <c r="F292" s="570">
        <v>1</v>
      </c>
      <c r="G292" s="570">
        <v>348</v>
      </c>
      <c r="H292" s="570">
        <v>1</v>
      </c>
      <c r="I292" s="570">
        <v>348</v>
      </c>
      <c r="J292" s="570"/>
      <c r="K292" s="570"/>
      <c r="L292" s="570"/>
      <c r="M292" s="570"/>
      <c r="N292" s="570"/>
      <c r="O292" s="570"/>
      <c r="P292" s="583"/>
      <c r="Q292" s="571"/>
    </row>
    <row r="293" spans="1:17" ht="14.4" customHeight="1" x14ac:dyDescent="0.3">
      <c r="A293" s="566" t="s">
        <v>5575</v>
      </c>
      <c r="B293" s="567" t="s">
        <v>5326</v>
      </c>
      <c r="C293" s="567" t="s">
        <v>4231</v>
      </c>
      <c r="D293" s="567" t="s">
        <v>5576</v>
      </c>
      <c r="E293" s="567" t="s">
        <v>5577</v>
      </c>
      <c r="F293" s="570">
        <v>1</v>
      </c>
      <c r="G293" s="570">
        <v>472</v>
      </c>
      <c r="H293" s="570">
        <v>1</v>
      </c>
      <c r="I293" s="570">
        <v>472</v>
      </c>
      <c r="J293" s="570"/>
      <c r="K293" s="570"/>
      <c r="L293" s="570"/>
      <c r="M293" s="570"/>
      <c r="N293" s="570"/>
      <c r="O293" s="570"/>
      <c r="P293" s="583"/>
      <c r="Q293" s="571"/>
    </row>
    <row r="294" spans="1:17" ht="14.4" customHeight="1" x14ac:dyDescent="0.3">
      <c r="A294" s="566" t="s">
        <v>5575</v>
      </c>
      <c r="B294" s="567" t="s">
        <v>5326</v>
      </c>
      <c r="C294" s="567" t="s">
        <v>4231</v>
      </c>
      <c r="D294" s="567" t="s">
        <v>5578</v>
      </c>
      <c r="E294" s="567" t="s">
        <v>5579</v>
      </c>
      <c r="F294" s="570">
        <v>1</v>
      </c>
      <c r="G294" s="570">
        <v>689</v>
      </c>
      <c r="H294" s="570">
        <v>1</v>
      </c>
      <c r="I294" s="570">
        <v>689</v>
      </c>
      <c r="J294" s="570"/>
      <c r="K294" s="570"/>
      <c r="L294" s="570"/>
      <c r="M294" s="570"/>
      <c r="N294" s="570"/>
      <c r="O294" s="570"/>
      <c r="P294" s="583"/>
      <c r="Q294" s="571"/>
    </row>
    <row r="295" spans="1:17" ht="14.4" customHeight="1" x14ac:dyDescent="0.3">
      <c r="A295" s="566" t="s">
        <v>5575</v>
      </c>
      <c r="B295" s="567" t="s">
        <v>5326</v>
      </c>
      <c r="C295" s="567" t="s">
        <v>4231</v>
      </c>
      <c r="D295" s="567" t="s">
        <v>5580</v>
      </c>
      <c r="E295" s="567" t="s">
        <v>5581</v>
      </c>
      <c r="F295" s="570">
        <v>1</v>
      </c>
      <c r="G295" s="570">
        <v>544</v>
      </c>
      <c r="H295" s="570">
        <v>1</v>
      </c>
      <c r="I295" s="570">
        <v>544</v>
      </c>
      <c r="J295" s="570"/>
      <c r="K295" s="570"/>
      <c r="L295" s="570"/>
      <c r="M295" s="570"/>
      <c r="N295" s="570"/>
      <c r="O295" s="570"/>
      <c r="P295" s="583"/>
      <c r="Q295" s="571"/>
    </row>
    <row r="296" spans="1:17" ht="14.4" customHeight="1" x14ac:dyDescent="0.3">
      <c r="A296" s="566" t="s">
        <v>5575</v>
      </c>
      <c r="B296" s="567" t="s">
        <v>5326</v>
      </c>
      <c r="C296" s="567" t="s">
        <v>4231</v>
      </c>
      <c r="D296" s="567" t="s">
        <v>5582</v>
      </c>
      <c r="E296" s="567" t="s">
        <v>5583</v>
      </c>
      <c r="F296" s="570">
        <v>1</v>
      </c>
      <c r="G296" s="570">
        <v>649</v>
      </c>
      <c r="H296" s="570">
        <v>1</v>
      </c>
      <c r="I296" s="570">
        <v>649</v>
      </c>
      <c r="J296" s="570"/>
      <c r="K296" s="570"/>
      <c r="L296" s="570"/>
      <c r="M296" s="570"/>
      <c r="N296" s="570"/>
      <c r="O296" s="570"/>
      <c r="P296" s="583"/>
      <c r="Q296" s="571"/>
    </row>
    <row r="297" spans="1:17" ht="14.4" customHeight="1" x14ac:dyDescent="0.3">
      <c r="A297" s="566" t="s">
        <v>5575</v>
      </c>
      <c r="B297" s="567" t="s">
        <v>5326</v>
      </c>
      <c r="C297" s="567" t="s">
        <v>4231</v>
      </c>
      <c r="D297" s="567" t="s">
        <v>5584</v>
      </c>
      <c r="E297" s="567" t="s">
        <v>5585</v>
      </c>
      <c r="F297" s="570">
        <v>1</v>
      </c>
      <c r="G297" s="570">
        <v>649</v>
      </c>
      <c r="H297" s="570">
        <v>1</v>
      </c>
      <c r="I297" s="570">
        <v>649</v>
      </c>
      <c r="J297" s="570"/>
      <c r="K297" s="570"/>
      <c r="L297" s="570"/>
      <c r="M297" s="570"/>
      <c r="N297" s="570"/>
      <c r="O297" s="570"/>
      <c r="P297" s="583"/>
      <c r="Q297" s="571"/>
    </row>
    <row r="298" spans="1:17" ht="14.4" customHeight="1" x14ac:dyDescent="0.3">
      <c r="A298" s="566" t="s">
        <v>5575</v>
      </c>
      <c r="B298" s="567" t="s">
        <v>5326</v>
      </c>
      <c r="C298" s="567" t="s">
        <v>4231</v>
      </c>
      <c r="D298" s="567" t="s">
        <v>5586</v>
      </c>
      <c r="E298" s="567" t="s">
        <v>5587</v>
      </c>
      <c r="F298" s="570">
        <v>1</v>
      </c>
      <c r="G298" s="570">
        <v>649</v>
      </c>
      <c r="H298" s="570">
        <v>1</v>
      </c>
      <c r="I298" s="570">
        <v>649</v>
      </c>
      <c r="J298" s="570"/>
      <c r="K298" s="570"/>
      <c r="L298" s="570"/>
      <c r="M298" s="570"/>
      <c r="N298" s="570"/>
      <c r="O298" s="570"/>
      <c r="P298" s="583"/>
      <c r="Q298" s="571"/>
    </row>
    <row r="299" spans="1:17" ht="14.4" customHeight="1" x14ac:dyDescent="0.3">
      <c r="A299" s="566" t="s">
        <v>5575</v>
      </c>
      <c r="B299" s="567" t="s">
        <v>5326</v>
      </c>
      <c r="C299" s="567" t="s">
        <v>4231</v>
      </c>
      <c r="D299" s="567" t="s">
        <v>5588</v>
      </c>
      <c r="E299" s="567" t="s">
        <v>5589</v>
      </c>
      <c r="F299" s="570">
        <v>1</v>
      </c>
      <c r="G299" s="570">
        <v>1394</v>
      </c>
      <c r="H299" s="570">
        <v>1</v>
      </c>
      <c r="I299" s="570">
        <v>1394</v>
      </c>
      <c r="J299" s="570"/>
      <c r="K299" s="570"/>
      <c r="L299" s="570"/>
      <c r="M299" s="570"/>
      <c r="N299" s="570"/>
      <c r="O299" s="570"/>
      <c r="P299" s="583"/>
      <c r="Q299" s="571"/>
    </row>
    <row r="300" spans="1:17" ht="14.4" customHeight="1" x14ac:dyDescent="0.3">
      <c r="A300" s="566" t="s">
        <v>5575</v>
      </c>
      <c r="B300" s="567" t="s">
        <v>5326</v>
      </c>
      <c r="C300" s="567" t="s">
        <v>4231</v>
      </c>
      <c r="D300" s="567" t="s">
        <v>5590</v>
      </c>
      <c r="E300" s="567" t="s">
        <v>5591</v>
      </c>
      <c r="F300" s="570">
        <v>1</v>
      </c>
      <c r="G300" s="570">
        <v>649</v>
      </c>
      <c r="H300" s="570">
        <v>1</v>
      </c>
      <c r="I300" s="570">
        <v>649</v>
      </c>
      <c r="J300" s="570"/>
      <c r="K300" s="570"/>
      <c r="L300" s="570"/>
      <c r="M300" s="570"/>
      <c r="N300" s="570"/>
      <c r="O300" s="570"/>
      <c r="P300" s="583"/>
      <c r="Q300" s="571"/>
    </row>
    <row r="301" spans="1:17" ht="14.4" customHeight="1" x14ac:dyDescent="0.3">
      <c r="A301" s="566" t="s">
        <v>5575</v>
      </c>
      <c r="B301" s="567" t="s">
        <v>5326</v>
      </c>
      <c r="C301" s="567" t="s">
        <v>4231</v>
      </c>
      <c r="D301" s="567" t="s">
        <v>5592</v>
      </c>
      <c r="E301" s="567" t="s">
        <v>5593</v>
      </c>
      <c r="F301" s="570">
        <v>1</v>
      </c>
      <c r="G301" s="570">
        <v>673</v>
      </c>
      <c r="H301" s="570">
        <v>1</v>
      </c>
      <c r="I301" s="570">
        <v>673</v>
      </c>
      <c r="J301" s="570"/>
      <c r="K301" s="570"/>
      <c r="L301" s="570"/>
      <c r="M301" s="570"/>
      <c r="N301" s="570"/>
      <c r="O301" s="570"/>
      <c r="P301" s="583"/>
      <c r="Q301" s="571"/>
    </row>
    <row r="302" spans="1:17" ht="14.4" customHeight="1" x14ac:dyDescent="0.3">
      <c r="A302" s="566" t="s">
        <v>5575</v>
      </c>
      <c r="B302" s="567" t="s">
        <v>5326</v>
      </c>
      <c r="C302" s="567" t="s">
        <v>4231</v>
      </c>
      <c r="D302" s="567" t="s">
        <v>5594</v>
      </c>
      <c r="E302" s="567" t="s">
        <v>5595</v>
      </c>
      <c r="F302" s="570">
        <v>1</v>
      </c>
      <c r="G302" s="570">
        <v>673</v>
      </c>
      <c r="H302" s="570">
        <v>1</v>
      </c>
      <c r="I302" s="570">
        <v>673</v>
      </c>
      <c r="J302" s="570"/>
      <c r="K302" s="570"/>
      <c r="L302" s="570"/>
      <c r="M302" s="570"/>
      <c r="N302" s="570"/>
      <c r="O302" s="570"/>
      <c r="P302" s="583"/>
      <c r="Q302" s="571"/>
    </row>
    <row r="303" spans="1:17" ht="14.4" customHeight="1" x14ac:dyDescent="0.3">
      <c r="A303" s="566" t="s">
        <v>5575</v>
      </c>
      <c r="B303" s="567" t="s">
        <v>5326</v>
      </c>
      <c r="C303" s="567" t="s">
        <v>4231</v>
      </c>
      <c r="D303" s="567" t="s">
        <v>5596</v>
      </c>
      <c r="E303" s="567" t="s">
        <v>5597</v>
      </c>
      <c r="F303" s="570">
        <v>1</v>
      </c>
      <c r="G303" s="570">
        <v>508</v>
      </c>
      <c r="H303" s="570">
        <v>1</v>
      </c>
      <c r="I303" s="570">
        <v>508</v>
      </c>
      <c r="J303" s="570"/>
      <c r="K303" s="570"/>
      <c r="L303" s="570"/>
      <c r="M303" s="570"/>
      <c r="N303" s="570"/>
      <c r="O303" s="570"/>
      <c r="P303" s="583"/>
      <c r="Q303" s="571"/>
    </row>
    <row r="304" spans="1:17" ht="14.4" customHeight="1" x14ac:dyDescent="0.3">
      <c r="A304" s="566" t="s">
        <v>5575</v>
      </c>
      <c r="B304" s="567" t="s">
        <v>5326</v>
      </c>
      <c r="C304" s="567" t="s">
        <v>4231</v>
      </c>
      <c r="D304" s="567" t="s">
        <v>5598</v>
      </c>
      <c r="E304" s="567" t="s">
        <v>5599</v>
      </c>
      <c r="F304" s="570">
        <v>1</v>
      </c>
      <c r="G304" s="570">
        <v>418</v>
      </c>
      <c r="H304" s="570">
        <v>1</v>
      </c>
      <c r="I304" s="570">
        <v>418</v>
      </c>
      <c r="J304" s="570"/>
      <c r="K304" s="570"/>
      <c r="L304" s="570"/>
      <c r="M304" s="570"/>
      <c r="N304" s="570"/>
      <c r="O304" s="570"/>
      <c r="P304" s="583"/>
      <c r="Q304" s="571"/>
    </row>
    <row r="305" spans="1:17" ht="14.4" customHeight="1" x14ac:dyDescent="0.3">
      <c r="A305" s="566" t="s">
        <v>5575</v>
      </c>
      <c r="B305" s="567" t="s">
        <v>5326</v>
      </c>
      <c r="C305" s="567" t="s">
        <v>4231</v>
      </c>
      <c r="D305" s="567" t="s">
        <v>5600</v>
      </c>
      <c r="E305" s="567" t="s">
        <v>5601</v>
      </c>
      <c r="F305" s="570">
        <v>1</v>
      </c>
      <c r="G305" s="570">
        <v>286</v>
      </c>
      <c r="H305" s="570">
        <v>1</v>
      </c>
      <c r="I305" s="570">
        <v>286</v>
      </c>
      <c r="J305" s="570"/>
      <c r="K305" s="570"/>
      <c r="L305" s="570"/>
      <c r="M305" s="570"/>
      <c r="N305" s="570"/>
      <c r="O305" s="570"/>
      <c r="P305" s="583"/>
      <c r="Q305" s="571"/>
    </row>
    <row r="306" spans="1:17" ht="14.4" customHeight="1" x14ac:dyDescent="0.3">
      <c r="A306" s="566" t="s">
        <v>5575</v>
      </c>
      <c r="B306" s="567" t="s">
        <v>5326</v>
      </c>
      <c r="C306" s="567" t="s">
        <v>4231</v>
      </c>
      <c r="D306" s="567" t="s">
        <v>5602</v>
      </c>
      <c r="E306" s="567" t="s">
        <v>5603</v>
      </c>
      <c r="F306" s="570">
        <v>1</v>
      </c>
      <c r="G306" s="570">
        <v>343</v>
      </c>
      <c r="H306" s="570">
        <v>1</v>
      </c>
      <c r="I306" s="570">
        <v>343</v>
      </c>
      <c r="J306" s="570"/>
      <c r="K306" s="570"/>
      <c r="L306" s="570"/>
      <c r="M306" s="570"/>
      <c r="N306" s="570"/>
      <c r="O306" s="570"/>
      <c r="P306" s="583"/>
      <c r="Q306" s="571"/>
    </row>
    <row r="307" spans="1:17" ht="14.4" customHeight="1" x14ac:dyDescent="0.3">
      <c r="A307" s="566" t="s">
        <v>5575</v>
      </c>
      <c r="B307" s="567" t="s">
        <v>5326</v>
      </c>
      <c r="C307" s="567" t="s">
        <v>4231</v>
      </c>
      <c r="D307" s="567" t="s">
        <v>5604</v>
      </c>
      <c r="E307" s="567" t="s">
        <v>5605</v>
      </c>
      <c r="F307" s="570">
        <v>2</v>
      </c>
      <c r="G307" s="570">
        <v>406</v>
      </c>
      <c r="H307" s="570">
        <v>1</v>
      </c>
      <c r="I307" s="570">
        <v>203</v>
      </c>
      <c r="J307" s="570"/>
      <c r="K307" s="570"/>
      <c r="L307" s="570"/>
      <c r="M307" s="570"/>
      <c r="N307" s="570"/>
      <c r="O307" s="570"/>
      <c r="P307" s="583"/>
      <c r="Q307" s="571"/>
    </row>
    <row r="308" spans="1:17" ht="14.4" customHeight="1" x14ac:dyDescent="0.3">
      <c r="A308" s="566" t="s">
        <v>5575</v>
      </c>
      <c r="B308" s="567" t="s">
        <v>5326</v>
      </c>
      <c r="C308" s="567" t="s">
        <v>4231</v>
      </c>
      <c r="D308" s="567" t="s">
        <v>5606</v>
      </c>
      <c r="E308" s="567" t="s">
        <v>5607</v>
      </c>
      <c r="F308" s="570">
        <v>1</v>
      </c>
      <c r="G308" s="570">
        <v>309</v>
      </c>
      <c r="H308" s="570">
        <v>1</v>
      </c>
      <c r="I308" s="570">
        <v>309</v>
      </c>
      <c r="J308" s="570"/>
      <c r="K308" s="570"/>
      <c r="L308" s="570"/>
      <c r="M308" s="570"/>
      <c r="N308" s="570"/>
      <c r="O308" s="570"/>
      <c r="P308" s="583"/>
      <c r="Q308" s="571"/>
    </row>
    <row r="309" spans="1:17" ht="14.4" customHeight="1" x14ac:dyDescent="0.3">
      <c r="A309" s="566" t="s">
        <v>522</v>
      </c>
      <c r="B309" s="567" t="s">
        <v>4362</v>
      </c>
      <c r="C309" s="567" t="s">
        <v>4231</v>
      </c>
      <c r="D309" s="567" t="s">
        <v>4746</v>
      </c>
      <c r="E309" s="567" t="s">
        <v>4747</v>
      </c>
      <c r="F309" s="570">
        <v>834</v>
      </c>
      <c r="G309" s="570">
        <v>24186</v>
      </c>
      <c r="H309" s="570">
        <v>1</v>
      </c>
      <c r="I309" s="570">
        <v>29</v>
      </c>
      <c r="J309" s="570">
        <v>942</v>
      </c>
      <c r="K309" s="570">
        <v>27318</v>
      </c>
      <c r="L309" s="570">
        <v>1.1294964028776979</v>
      </c>
      <c r="M309" s="570">
        <v>29</v>
      </c>
      <c r="N309" s="570">
        <v>56</v>
      </c>
      <c r="O309" s="570">
        <v>1624</v>
      </c>
      <c r="P309" s="583">
        <v>6.7146282973621102E-2</v>
      </c>
      <c r="Q309" s="571">
        <v>29</v>
      </c>
    </row>
    <row r="310" spans="1:17" ht="14.4" customHeight="1" x14ac:dyDescent="0.3">
      <c r="A310" s="566" t="s">
        <v>522</v>
      </c>
      <c r="B310" s="567" t="s">
        <v>4362</v>
      </c>
      <c r="C310" s="567" t="s">
        <v>4231</v>
      </c>
      <c r="D310" s="567" t="s">
        <v>4748</v>
      </c>
      <c r="E310" s="567" t="s">
        <v>4749</v>
      </c>
      <c r="F310" s="570">
        <v>832</v>
      </c>
      <c r="G310" s="570">
        <v>46592</v>
      </c>
      <c r="H310" s="570">
        <v>1</v>
      </c>
      <c r="I310" s="570">
        <v>56</v>
      </c>
      <c r="J310" s="570">
        <v>940</v>
      </c>
      <c r="K310" s="570">
        <v>52640</v>
      </c>
      <c r="L310" s="570">
        <v>1.1298076923076923</v>
      </c>
      <c r="M310" s="570">
        <v>56</v>
      </c>
      <c r="N310" s="570">
        <v>56</v>
      </c>
      <c r="O310" s="570">
        <v>3136</v>
      </c>
      <c r="P310" s="583">
        <v>6.7307692307692304E-2</v>
      </c>
      <c r="Q310" s="571">
        <v>56</v>
      </c>
    </row>
    <row r="311" spans="1:17" ht="14.4" customHeight="1" x14ac:dyDescent="0.3">
      <c r="A311" s="566" t="s">
        <v>522</v>
      </c>
      <c r="B311" s="567" t="s">
        <v>4362</v>
      </c>
      <c r="C311" s="567" t="s">
        <v>4231</v>
      </c>
      <c r="D311" s="567" t="s">
        <v>4750</v>
      </c>
      <c r="E311" s="567" t="s">
        <v>4751</v>
      </c>
      <c r="F311" s="570">
        <v>834</v>
      </c>
      <c r="G311" s="570">
        <v>24186</v>
      </c>
      <c r="H311" s="570">
        <v>1</v>
      </c>
      <c r="I311" s="570">
        <v>29</v>
      </c>
      <c r="J311" s="570">
        <v>941</v>
      </c>
      <c r="K311" s="570">
        <v>27289</v>
      </c>
      <c r="L311" s="570">
        <v>1.1282973621103118</v>
      </c>
      <c r="M311" s="570">
        <v>29</v>
      </c>
      <c r="N311" s="570">
        <v>56</v>
      </c>
      <c r="O311" s="570">
        <v>1624</v>
      </c>
      <c r="P311" s="583">
        <v>6.7146282973621102E-2</v>
      </c>
      <c r="Q311" s="571">
        <v>29</v>
      </c>
    </row>
    <row r="312" spans="1:17" ht="14.4" customHeight="1" x14ac:dyDescent="0.3">
      <c r="A312" s="566" t="s">
        <v>522</v>
      </c>
      <c r="B312" s="567" t="s">
        <v>4362</v>
      </c>
      <c r="C312" s="567" t="s">
        <v>4231</v>
      </c>
      <c r="D312" s="567" t="s">
        <v>4752</v>
      </c>
      <c r="E312" s="567" t="s">
        <v>4753</v>
      </c>
      <c r="F312" s="570">
        <v>830</v>
      </c>
      <c r="G312" s="570">
        <v>19090</v>
      </c>
      <c r="H312" s="570">
        <v>1</v>
      </c>
      <c r="I312" s="570">
        <v>23</v>
      </c>
      <c r="J312" s="570">
        <v>942</v>
      </c>
      <c r="K312" s="570">
        <v>21666</v>
      </c>
      <c r="L312" s="570">
        <v>1.1349397590361445</v>
      </c>
      <c r="M312" s="570">
        <v>23</v>
      </c>
      <c r="N312" s="570">
        <v>56</v>
      </c>
      <c r="O312" s="570">
        <v>1288</v>
      </c>
      <c r="P312" s="583">
        <v>6.746987951807229E-2</v>
      </c>
      <c r="Q312" s="571">
        <v>23</v>
      </c>
    </row>
    <row r="313" spans="1:17" ht="14.4" customHeight="1" x14ac:dyDescent="0.3">
      <c r="A313" s="566" t="s">
        <v>522</v>
      </c>
      <c r="B313" s="567" t="s">
        <v>4362</v>
      </c>
      <c r="C313" s="567" t="s">
        <v>4231</v>
      </c>
      <c r="D313" s="567" t="s">
        <v>4754</v>
      </c>
      <c r="E313" s="567" t="s">
        <v>4755</v>
      </c>
      <c r="F313" s="570">
        <v>837</v>
      </c>
      <c r="G313" s="570">
        <v>51057</v>
      </c>
      <c r="H313" s="570">
        <v>1</v>
      </c>
      <c r="I313" s="570">
        <v>61</v>
      </c>
      <c r="J313" s="570">
        <v>944</v>
      </c>
      <c r="K313" s="570">
        <v>57584</v>
      </c>
      <c r="L313" s="570">
        <v>1.1278375149342892</v>
      </c>
      <c r="M313" s="570">
        <v>61</v>
      </c>
      <c r="N313" s="570">
        <v>56</v>
      </c>
      <c r="O313" s="570">
        <v>3416</v>
      </c>
      <c r="P313" s="583">
        <v>6.6905615292712065E-2</v>
      </c>
      <c r="Q313" s="571">
        <v>61</v>
      </c>
    </row>
    <row r="314" spans="1:17" ht="14.4" customHeight="1" x14ac:dyDescent="0.3">
      <c r="A314" s="566" t="s">
        <v>522</v>
      </c>
      <c r="B314" s="567" t="s">
        <v>4362</v>
      </c>
      <c r="C314" s="567" t="s">
        <v>4231</v>
      </c>
      <c r="D314" s="567" t="s">
        <v>4756</v>
      </c>
      <c r="E314" s="567" t="s">
        <v>4757</v>
      </c>
      <c r="F314" s="570">
        <v>837</v>
      </c>
      <c r="G314" s="570">
        <v>59427</v>
      </c>
      <c r="H314" s="570">
        <v>1</v>
      </c>
      <c r="I314" s="570">
        <v>71</v>
      </c>
      <c r="J314" s="570">
        <v>942</v>
      </c>
      <c r="K314" s="570">
        <v>66882</v>
      </c>
      <c r="L314" s="570">
        <v>1.1254480286738351</v>
      </c>
      <c r="M314" s="570">
        <v>71</v>
      </c>
      <c r="N314" s="570">
        <v>56</v>
      </c>
      <c r="O314" s="570">
        <v>3976</v>
      </c>
      <c r="P314" s="583">
        <v>6.6905615292712065E-2</v>
      </c>
      <c r="Q314" s="571">
        <v>71</v>
      </c>
    </row>
    <row r="315" spans="1:17" ht="14.4" customHeight="1" x14ac:dyDescent="0.3">
      <c r="A315" s="566" t="s">
        <v>522</v>
      </c>
      <c r="B315" s="567" t="s">
        <v>4362</v>
      </c>
      <c r="C315" s="567" t="s">
        <v>4231</v>
      </c>
      <c r="D315" s="567" t="s">
        <v>4758</v>
      </c>
      <c r="E315" s="567" t="s">
        <v>4759</v>
      </c>
      <c r="F315" s="570">
        <v>1</v>
      </c>
      <c r="G315" s="570">
        <v>239</v>
      </c>
      <c r="H315" s="570">
        <v>1</v>
      </c>
      <c r="I315" s="570">
        <v>239</v>
      </c>
      <c r="J315" s="570"/>
      <c r="K315" s="570"/>
      <c r="L315" s="570"/>
      <c r="M315" s="570"/>
      <c r="N315" s="570"/>
      <c r="O315" s="570"/>
      <c r="P315" s="583"/>
      <c r="Q315" s="571"/>
    </row>
    <row r="316" spans="1:17" ht="14.4" customHeight="1" x14ac:dyDescent="0.3">
      <c r="A316" s="566" t="s">
        <v>522</v>
      </c>
      <c r="B316" s="567" t="s">
        <v>4771</v>
      </c>
      <c r="C316" s="567" t="s">
        <v>4231</v>
      </c>
      <c r="D316" s="567" t="s">
        <v>4746</v>
      </c>
      <c r="E316" s="567" t="s">
        <v>4747</v>
      </c>
      <c r="F316" s="570">
        <v>189</v>
      </c>
      <c r="G316" s="570">
        <v>5481</v>
      </c>
      <c r="H316" s="570">
        <v>1</v>
      </c>
      <c r="I316" s="570">
        <v>29</v>
      </c>
      <c r="J316" s="570"/>
      <c r="K316" s="570"/>
      <c r="L316" s="570"/>
      <c r="M316" s="570"/>
      <c r="N316" s="570"/>
      <c r="O316" s="570"/>
      <c r="P316" s="583"/>
      <c r="Q316" s="571"/>
    </row>
    <row r="317" spans="1:17" ht="14.4" customHeight="1" x14ac:dyDescent="0.3">
      <c r="A317" s="566" t="s">
        <v>522</v>
      </c>
      <c r="B317" s="567" t="s">
        <v>4771</v>
      </c>
      <c r="C317" s="567" t="s">
        <v>4231</v>
      </c>
      <c r="D317" s="567" t="s">
        <v>4748</v>
      </c>
      <c r="E317" s="567" t="s">
        <v>4749</v>
      </c>
      <c r="F317" s="570">
        <v>189</v>
      </c>
      <c r="G317" s="570">
        <v>10584</v>
      </c>
      <c r="H317" s="570">
        <v>1</v>
      </c>
      <c r="I317" s="570">
        <v>56</v>
      </c>
      <c r="J317" s="570"/>
      <c r="K317" s="570"/>
      <c r="L317" s="570"/>
      <c r="M317" s="570"/>
      <c r="N317" s="570"/>
      <c r="O317" s="570"/>
      <c r="P317" s="583"/>
      <c r="Q317" s="571"/>
    </row>
    <row r="318" spans="1:17" ht="14.4" customHeight="1" x14ac:dyDescent="0.3">
      <c r="A318" s="566" t="s">
        <v>522</v>
      </c>
      <c r="B318" s="567" t="s">
        <v>4771</v>
      </c>
      <c r="C318" s="567" t="s">
        <v>4231</v>
      </c>
      <c r="D318" s="567" t="s">
        <v>4750</v>
      </c>
      <c r="E318" s="567" t="s">
        <v>4751</v>
      </c>
      <c r="F318" s="570">
        <v>189</v>
      </c>
      <c r="G318" s="570">
        <v>5481</v>
      </c>
      <c r="H318" s="570">
        <v>1</v>
      </c>
      <c r="I318" s="570">
        <v>29</v>
      </c>
      <c r="J318" s="570"/>
      <c r="K318" s="570"/>
      <c r="L318" s="570"/>
      <c r="M318" s="570"/>
      <c r="N318" s="570"/>
      <c r="O318" s="570"/>
      <c r="P318" s="583"/>
      <c r="Q318" s="571"/>
    </row>
    <row r="319" spans="1:17" ht="14.4" customHeight="1" x14ac:dyDescent="0.3">
      <c r="A319" s="566" t="s">
        <v>522</v>
      </c>
      <c r="B319" s="567" t="s">
        <v>4771</v>
      </c>
      <c r="C319" s="567" t="s">
        <v>4231</v>
      </c>
      <c r="D319" s="567" t="s">
        <v>4752</v>
      </c>
      <c r="E319" s="567" t="s">
        <v>4753</v>
      </c>
      <c r="F319" s="570">
        <v>189</v>
      </c>
      <c r="G319" s="570">
        <v>4347</v>
      </c>
      <c r="H319" s="570">
        <v>1</v>
      </c>
      <c r="I319" s="570">
        <v>23</v>
      </c>
      <c r="J319" s="570"/>
      <c r="K319" s="570"/>
      <c r="L319" s="570"/>
      <c r="M319" s="570"/>
      <c r="N319" s="570"/>
      <c r="O319" s="570"/>
      <c r="P319" s="583"/>
      <c r="Q319" s="571"/>
    </row>
    <row r="320" spans="1:17" ht="14.4" customHeight="1" x14ac:dyDescent="0.3">
      <c r="A320" s="566" t="s">
        <v>522</v>
      </c>
      <c r="B320" s="567" t="s">
        <v>4771</v>
      </c>
      <c r="C320" s="567" t="s">
        <v>4231</v>
      </c>
      <c r="D320" s="567" t="s">
        <v>4754</v>
      </c>
      <c r="E320" s="567" t="s">
        <v>4755</v>
      </c>
      <c r="F320" s="570">
        <v>198</v>
      </c>
      <c r="G320" s="570">
        <v>12078</v>
      </c>
      <c r="H320" s="570">
        <v>1</v>
      </c>
      <c r="I320" s="570">
        <v>61</v>
      </c>
      <c r="J320" s="570"/>
      <c r="K320" s="570"/>
      <c r="L320" s="570"/>
      <c r="M320" s="570"/>
      <c r="N320" s="570"/>
      <c r="O320" s="570"/>
      <c r="P320" s="583"/>
      <c r="Q320" s="571"/>
    </row>
    <row r="321" spans="1:17" ht="14.4" customHeight="1" x14ac:dyDescent="0.3">
      <c r="A321" s="566" t="s">
        <v>522</v>
      </c>
      <c r="B321" s="567" t="s">
        <v>4771</v>
      </c>
      <c r="C321" s="567" t="s">
        <v>4231</v>
      </c>
      <c r="D321" s="567" t="s">
        <v>4756</v>
      </c>
      <c r="E321" s="567" t="s">
        <v>4757</v>
      </c>
      <c r="F321" s="570">
        <v>180</v>
      </c>
      <c r="G321" s="570">
        <v>12780</v>
      </c>
      <c r="H321" s="570">
        <v>1</v>
      </c>
      <c r="I321" s="570">
        <v>71</v>
      </c>
      <c r="J321" s="570"/>
      <c r="K321" s="570"/>
      <c r="L321" s="570"/>
      <c r="M321" s="570"/>
      <c r="N321" s="570"/>
      <c r="O321" s="570"/>
      <c r="P321" s="583"/>
      <c r="Q321" s="571"/>
    </row>
    <row r="322" spans="1:17" ht="14.4" customHeight="1" thickBot="1" x14ac:dyDescent="0.35">
      <c r="A322" s="572" t="s">
        <v>522</v>
      </c>
      <c r="B322" s="573" t="s">
        <v>4771</v>
      </c>
      <c r="C322" s="573" t="s">
        <v>4231</v>
      </c>
      <c r="D322" s="573" t="s">
        <v>4758</v>
      </c>
      <c r="E322" s="573" t="s">
        <v>4759</v>
      </c>
      <c r="F322" s="576">
        <v>2</v>
      </c>
      <c r="G322" s="576">
        <v>478</v>
      </c>
      <c r="H322" s="576">
        <v>1</v>
      </c>
      <c r="I322" s="576">
        <v>239</v>
      </c>
      <c r="J322" s="576"/>
      <c r="K322" s="576"/>
      <c r="L322" s="576"/>
      <c r="M322" s="576"/>
      <c r="N322" s="576"/>
      <c r="O322" s="576"/>
      <c r="P322" s="584"/>
      <c r="Q322" s="577"/>
    </row>
  </sheetData>
  <autoFilter ref="A5:Q5"/>
  <mergeCells count="11">
    <mergeCell ref="P4:P5"/>
    <mergeCell ref="Q4:Q5"/>
    <mergeCell ref="A1:Q1"/>
    <mergeCell ref="A4:A5"/>
    <mergeCell ref="B4:B5"/>
    <mergeCell ref="C4:C5"/>
    <mergeCell ref="D4:D5"/>
    <mergeCell ref="E4:E5"/>
    <mergeCell ref="F4:G4"/>
    <mergeCell ref="J4:K4"/>
    <mergeCell ref="N4:O4"/>
  </mergeCells>
  <conditionalFormatting sqref="P3">
    <cfRule type="cellIs" dxfId="3" priority="1" stopIfTrue="1" operator="greater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5">
    <tabColor theme="0" tint="-0.249977111117893"/>
    <pageSetUpPr fitToPage="1"/>
  </sheetPr>
  <dimension ref="A1:N12"/>
  <sheetViews>
    <sheetView showGridLines="0" showRowColHeaders="0" zoomScaleNormal="100" workbookViewId="0">
      <pane ySplit="5" topLeftCell="A6" activePane="bottomLeft" state="frozen"/>
      <selection pane="bottomLeft" sqref="A1:N1"/>
    </sheetView>
  </sheetViews>
  <sheetFormatPr defaultRowHeight="14.4" customHeight="1" x14ac:dyDescent="0.3"/>
  <cols>
    <col min="1" max="1" width="14.33203125" style="316" bestFit="1" customWidth="1"/>
    <col min="2" max="2" width="15.6640625" style="316" bestFit="1" customWidth="1"/>
    <col min="3" max="5" width="8.33203125" style="326" customWidth="1"/>
    <col min="6" max="6" width="6.109375" style="327" customWidth="1"/>
    <col min="7" max="9" width="8.33203125" style="328" customWidth="1"/>
    <col min="10" max="10" width="6.109375" style="327" customWidth="1"/>
    <col min="11" max="13" width="8.33203125" style="328" customWidth="1"/>
    <col min="14" max="14" width="8.33203125" style="326" customWidth="1"/>
    <col min="15" max="16384" width="8.88671875" style="316"/>
  </cols>
  <sheetData>
    <row r="1" spans="1:14" ht="18.600000000000001" customHeight="1" thickBot="1" x14ac:dyDescent="0.4">
      <c r="A1" s="514" t="s">
        <v>276</v>
      </c>
      <c r="B1" s="515"/>
      <c r="C1" s="515"/>
      <c r="D1" s="515"/>
      <c r="E1" s="515"/>
      <c r="F1" s="515"/>
      <c r="G1" s="515"/>
      <c r="H1" s="515"/>
      <c r="I1" s="515"/>
      <c r="J1" s="515"/>
      <c r="K1" s="515"/>
      <c r="L1" s="515"/>
      <c r="M1" s="515"/>
      <c r="N1" s="515"/>
    </row>
    <row r="2" spans="1:14" ht="14.4" customHeight="1" thickBot="1" x14ac:dyDescent="0.35">
      <c r="A2" s="522" t="s">
        <v>290</v>
      </c>
      <c r="B2" s="317"/>
      <c r="C2" s="317"/>
      <c r="D2" s="317"/>
      <c r="E2" s="317"/>
      <c r="F2" s="317"/>
      <c r="G2" s="317"/>
      <c r="H2" s="317"/>
      <c r="I2" s="317"/>
      <c r="J2" s="317"/>
      <c r="K2" s="317"/>
      <c r="L2" s="317"/>
      <c r="M2" s="317"/>
      <c r="N2" s="317"/>
    </row>
    <row r="3" spans="1:14" ht="14.4" customHeight="1" thickBot="1" x14ac:dyDescent="0.35">
      <c r="A3" s="318"/>
      <c r="B3" s="319" t="s">
        <v>253</v>
      </c>
      <c r="C3" s="320">
        <f>SUBTOTAL(9,C6:C1048576)</f>
        <v>4136</v>
      </c>
      <c r="D3" s="321">
        <f>SUBTOTAL(9,D6:D1048576)</f>
        <v>4674</v>
      </c>
      <c r="E3" s="321">
        <f>SUBTOTAL(9,E6:E1048576)</f>
        <v>3738</v>
      </c>
      <c r="F3" s="322">
        <f>IF(OR(E3=0,C3=0),"",E3/C3)</f>
        <v>0.90377176015473892</v>
      </c>
      <c r="G3" s="323">
        <f>SUBTOTAL(9,G6:G1048576)</f>
        <v>35370355</v>
      </c>
      <c r="H3" s="324">
        <f>SUBTOTAL(9,H6:H1048576)</f>
        <v>36073796</v>
      </c>
      <c r="I3" s="324">
        <f>SUBTOTAL(9,I6:I1048576)</f>
        <v>31841854</v>
      </c>
      <c r="J3" s="322">
        <f>IF(OR(I3=0,G3=0),"",I3/G3)</f>
        <v>0.90024128963364947</v>
      </c>
      <c r="K3" s="323">
        <f>SUBTOTAL(9,K6:K1048576)</f>
        <v>12498840</v>
      </c>
      <c r="L3" s="324">
        <f>SUBTOTAL(9,L6:L1048576)</f>
        <v>12655320</v>
      </c>
      <c r="M3" s="324">
        <f>SUBTOTAL(9,M6:M1048576)</f>
        <v>11125600</v>
      </c>
      <c r="N3" s="325">
        <f>IF(OR(M3=0,E3=0),"",M3/E3)</f>
        <v>2976.3509898341358</v>
      </c>
    </row>
    <row r="4" spans="1:14" ht="14.4" customHeight="1" x14ac:dyDescent="0.3">
      <c r="A4" s="516" t="s">
        <v>176</v>
      </c>
      <c r="B4" s="517" t="s">
        <v>14</v>
      </c>
      <c r="C4" s="518" t="s">
        <v>177</v>
      </c>
      <c r="D4" s="518"/>
      <c r="E4" s="518"/>
      <c r="F4" s="519"/>
      <c r="G4" s="520" t="s">
        <v>17</v>
      </c>
      <c r="H4" s="518"/>
      <c r="I4" s="518"/>
      <c r="J4" s="519"/>
      <c r="K4" s="520" t="s">
        <v>178</v>
      </c>
      <c r="L4" s="518"/>
      <c r="M4" s="518"/>
      <c r="N4" s="521"/>
    </row>
    <row r="5" spans="1:14" ht="14.4" customHeight="1" thickBot="1" x14ac:dyDescent="0.35">
      <c r="A5" s="842"/>
      <c r="B5" s="843"/>
      <c r="C5" s="850">
        <v>2011</v>
      </c>
      <c r="D5" s="850">
        <v>2012</v>
      </c>
      <c r="E5" s="850">
        <v>2013</v>
      </c>
      <c r="F5" s="851" t="s">
        <v>5</v>
      </c>
      <c r="G5" s="861">
        <v>2011</v>
      </c>
      <c r="H5" s="850">
        <v>2012</v>
      </c>
      <c r="I5" s="850">
        <v>2013</v>
      </c>
      <c r="J5" s="851" t="s">
        <v>5</v>
      </c>
      <c r="K5" s="861">
        <v>2011</v>
      </c>
      <c r="L5" s="850">
        <v>2012</v>
      </c>
      <c r="M5" s="850">
        <v>2013</v>
      </c>
      <c r="N5" s="868" t="s">
        <v>179</v>
      </c>
    </row>
    <row r="6" spans="1:14" ht="14.4" customHeight="1" x14ac:dyDescent="0.3">
      <c r="A6" s="844" t="s">
        <v>4667</v>
      </c>
      <c r="B6" s="847" t="s">
        <v>5608</v>
      </c>
      <c r="C6" s="852">
        <v>2907</v>
      </c>
      <c r="D6" s="853">
        <v>3436</v>
      </c>
      <c r="E6" s="853">
        <v>2605</v>
      </c>
      <c r="F6" s="858">
        <v>0.89611283109735118</v>
      </c>
      <c r="G6" s="862">
        <v>2528167</v>
      </c>
      <c r="H6" s="863">
        <v>2980699</v>
      </c>
      <c r="I6" s="863">
        <v>2313006</v>
      </c>
      <c r="J6" s="858">
        <v>0.91489446701899046</v>
      </c>
      <c r="K6" s="862">
        <v>348840</v>
      </c>
      <c r="L6" s="863">
        <v>412320</v>
      </c>
      <c r="M6" s="863">
        <v>312600</v>
      </c>
      <c r="N6" s="869">
        <v>120</v>
      </c>
    </row>
    <row r="7" spans="1:14" ht="14.4" customHeight="1" x14ac:dyDescent="0.3">
      <c r="A7" s="845" t="s">
        <v>4854</v>
      </c>
      <c r="B7" s="848" t="s">
        <v>5609</v>
      </c>
      <c r="C7" s="854">
        <v>761</v>
      </c>
      <c r="D7" s="855">
        <v>743</v>
      </c>
      <c r="E7" s="855">
        <v>597</v>
      </c>
      <c r="F7" s="859">
        <v>0.78449408672798948</v>
      </c>
      <c r="G7" s="864">
        <v>21886664</v>
      </c>
      <c r="H7" s="865">
        <v>21372598</v>
      </c>
      <c r="I7" s="865">
        <v>17175198</v>
      </c>
      <c r="J7" s="859">
        <v>0.78473347971166374</v>
      </c>
      <c r="K7" s="864">
        <v>8371000</v>
      </c>
      <c r="L7" s="865">
        <v>8173000</v>
      </c>
      <c r="M7" s="865">
        <v>6567000</v>
      </c>
      <c r="N7" s="870">
        <v>11000</v>
      </c>
    </row>
    <row r="8" spans="1:14" ht="14.4" customHeight="1" x14ac:dyDescent="0.3">
      <c r="A8" s="845" t="s">
        <v>4856</v>
      </c>
      <c r="B8" s="848" t="s">
        <v>5609</v>
      </c>
      <c r="C8" s="854">
        <v>302</v>
      </c>
      <c r="D8" s="855">
        <v>347</v>
      </c>
      <c r="E8" s="855">
        <v>336</v>
      </c>
      <c r="F8" s="859">
        <v>1.1125827814569536</v>
      </c>
      <c r="G8" s="864">
        <v>7598440</v>
      </c>
      <c r="H8" s="865">
        <v>8732307</v>
      </c>
      <c r="I8" s="865">
        <v>8456824</v>
      </c>
      <c r="J8" s="859">
        <v>1.1129684514189755</v>
      </c>
      <c r="K8" s="864">
        <v>2718000</v>
      </c>
      <c r="L8" s="865">
        <v>3123000</v>
      </c>
      <c r="M8" s="865">
        <v>3024000</v>
      </c>
      <c r="N8" s="870">
        <v>9000</v>
      </c>
    </row>
    <row r="9" spans="1:14" ht="14.4" customHeight="1" x14ac:dyDescent="0.3">
      <c r="A9" s="845" t="s">
        <v>4858</v>
      </c>
      <c r="B9" s="848" t="s">
        <v>5609</v>
      </c>
      <c r="C9" s="854">
        <v>146</v>
      </c>
      <c r="D9" s="855">
        <v>131</v>
      </c>
      <c r="E9" s="855">
        <v>167</v>
      </c>
      <c r="F9" s="859">
        <v>1.1438356164383561</v>
      </c>
      <c r="G9" s="864">
        <v>3147818</v>
      </c>
      <c r="H9" s="865">
        <v>2825031</v>
      </c>
      <c r="I9" s="865">
        <v>3602043</v>
      </c>
      <c r="J9" s="859">
        <v>1.1442983679488459</v>
      </c>
      <c r="K9" s="864">
        <v>1022000</v>
      </c>
      <c r="L9" s="865">
        <v>917000</v>
      </c>
      <c r="M9" s="865">
        <v>1169000</v>
      </c>
      <c r="N9" s="870">
        <v>7000</v>
      </c>
    </row>
    <row r="10" spans="1:14" ht="14.4" customHeight="1" x14ac:dyDescent="0.3">
      <c r="A10" s="845" t="s">
        <v>4860</v>
      </c>
      <c r="B10" s="848" t="s">
        <v>5609</v>
      </c>
      <c r="C10" s="854">
        <v>19</v>
      </c>
      <c r="D10" s="855">
        <v>13</v>
      </c>
      <c r="E10" s="855">
        <v>21</v>
      </c>
      <c r="F10" s="859">
        <v>1.1052631578947369</v>
      </c>
      <c r="G10" s="864">
        <v>203267</v>
      </c>
      <c r="H10" s="865">
        <v>139157</v>
      </c>
      <c r="I10" s="865">
        <v>224851</v>
      </c>
      <c r="J10" s="859">
        <v>1.1061854605026886</v>
      </c>
      <c r="K10" s="864">
        <v>38000</v>
      </c>
      <c r="L10" s="865">
        <v>26000</v>
      </c>
      <c r="M10" s="865">
        <v>42000</v>
      </c>
      <c r="N10" s="870">
        <v>2000</v>
      </c>
    </row>
    <row r="11" spans="1:14" ht="14.4" customHeight="1" x14ac:dyDescent="0.3">
      <c r="A11" s="845" t="s">
        <v>4862</v>
      </c>
      <c r="B11" s="848" t="s">
        <v>5609</v>
      </c>
      <c r="C11" s="854">
        <v>1</v>
      </c>
      <c r="D11" s="855">
        <v>4</v>
      </c>
      <c r="E11" s="855">
        <v>10</v>
      </c>
      <c r="F11" s="859">
        <v>10</v>
      </c>
      <c r="G11" s="864">
        <v>5999</v>
      </c>
      <c r="H11" s="865">
        <v>24004</v>
      </c>
      <c r="I11" s="865">
        <v>60076</v>
      </c>
      <c r="J11" s="859">
        <v>10.014335722620437</v>
      </c>
      <c r="K11" s="864">
        <v>1000</v>
      </c>
      <c r="L11" s="865">
        <v>4000</v>
      </c>
      <c r="M11" s="865">
        <v>10000</v>
      </c>
      <c r="N11" s="870">
        <v>1000</v>
      </c>
    </row>
    <row r="12" spans="1:14" ht="14.4" customHeight="1" thickBot="1" x14ac:dyDescent="0.35">
      <c r="A12" s="846" t="s">
        <v>4864</v>
      </c>
      <c r="B12" s="849" t="s">
        <v>5609</v>
      </c>
      <c r="C12" s="856">
        <v>0</v>
      </c>
      <c r="D12" s="857">
        <v>0</v>
      </c>
      <c r="E12" s="857">
        <v>2</v>
      </c>
      <c r="F12" s="860" t="s">
        <v>523</v>
      </c>
      <c r="G12" s="866">
        <v>0</v>
      </c>
      <c r="H12" s="867">
        <v>0</v>
      </c>
      <c r="I12" s="867">
        <v>9856</v>
      </c>
      <c r="J12" s="860" t="s">
        <v>523</v>
      </c>
      <c r="K12" s="866">
        <v>0</v>
      </c>
      <c r="L12" s="867">
        <v>0</v>
      </c>
      <c r="M12" s="867">
        <v>1000</v>
      </c>
      <c r="N12" s="871">
        <v>500</v>
      </c>
    </row>
  </sheetData>
  <autoFilter ref="A5:N5"/>
  <mergeCells count="6">
    <mergeCell ref="A1:N1"/>
    <mergeCell ref="A4:A5"/>
    <mergeCell ref="B4:B5"/>
    <mergeCell ref="C4:F4"/>
    <mergeCell ref="G4:J4"/>
    <mergeCell ref="K4:N4"/>
  </mergeCells>
  <conditionalFormatting sqref="F6:F65531 J6:J65531">
    <cfRule type="cellIs" dxfId="2" priority="3" stopIfTrue="1" operator="greaterThanOrEqual">
      <formula>1</formula>
    </cfRule>
  </conditionalFormatting>
  <conditionalFormatting sqref="F3">
    <cfRule type="cellIs" dxfId="1" priority="2" stopIfTrue="1" operator="greaterThanOrEqual">
      <formula>1</formula>
    </cfRule>
  </conditionalFormatting>
  <conditionalFormatting sqref="J3">
    <cfRule type="cellIs" dxfId="0" priority="1" stopIfTrue="1" operator="greaterThanOrEqual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headerFooter alignWithMargins="0"/>
  <ignoredErrors>
    <ignoredError sqref="K3:M3 C3:E3 G3:I3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74"/>
    <col min="2" max="13" width="8.88671875" style="174" customWidth="1"/>
    <col min="14" max="16384" width="8.88671875" style="174"/>
  </cols>
  <sheetData>
    <row r="1" spans="1:13" ht="18.600000000000001" customHeight="1" thickBot="1" x14ac:dyDescent="0.4">
      <c r="A1" s="381" t="s">
        <v>219</v>
      </c>
      <c r="B1" s="381"/>
      <c r="C1" s="381"/>
      <c r="D1" s="381"/>
      <c r="E1" s="381"/>
      <c r="F1" s="381"/>
      <c r="G1" s="381"/>
      <c r="H1" s="391"/>
      <c r="I1" s="391"/>
      <c r="J1" s="391"/>
      <c r="K1" s="391"/>
      <c r="L1" s="391"/>
      <c r="M1" s="391"/>
    </row>
    <row r="2" spans="1:13" ht="14.4" customHeight="1" x14ac:dyDescent="0.3">
      <c r="A2" s="522" t="s">
        <v>290</v>
      </c>
      <c r="B2" s="345"/>
      <c r="C2" s="345"/>
      <c r="D2" s="345"/>
      <c r="E2" s="345"/>
      <c r="F2" s="345"/>
      <c r="G2" s="345"/>
      <c r="H2" s="345"/>
      <c r="I2" s="345"/>
      <c r="J2" s="345"/>
      <c r="K2" s="345"/>
      <c r="L2" s="345"/>
      <c r="M2" s="345"/>
    </row>
    <row r="3" spans="1:13" ht="14.4" customHeight="1" x14ac:dyDescent="0.3">
      <c r="A3" s="346"/>
      <c r="B3" s="347" t="s">
        <v>189</v>
      </c>
      <c r="C3" s="348" t="s">
        <v>190</v>
      </c>
      <c r="D3" s="348" t="s">
        <v>191</v>
      </c>
      <c r="E3" s="347" t="s">
        <v>192</v>
      </c>
      <c r="F3" s="348" t="s">
        <v>193</v>
      </c>
      <c r="G3" s="348" t="s">
        <v>194</v>
      </c>
      <c r="H3" s="348" t="s">
        <v>195</v>
      </c>
      <c r="I3" s="348" t="s">
        <v>196</v>
      </c>
      <c r="J3" s="348" t="s">
        <v>197</v>
      </c>
      <c r="K3" s="348" t="s">
        <v>198</v>
      </c>
      <c r="L3" s="348" t="s">
        <v>199</v>
      </c>
      <c r="M3" s="348" t="s">
        <v>200</v>
      </c>
    </row>
    <row r="4" spans="1:13" ht="14.4" customHeight="1" x14ac:dyDescent="0.3">
      <c r="A4" s="346" t="s">
        <v>188</v>
      </c>
      <c r="B4" s="349">
        <f>(B10+B8)/B6</f>
        <v>1.5792330019536986</v>
      </c>
      <c r="C4" s="349">
        <f t="shared" ref="C4:M4" si="0">(C10+C8)/C6</f>
        <v>1.4720566750699668</v>
      </c>
      <c r="D4" s="349">
        <f t="shared" si="0"/>
        <v>1.5060613793002455</v>
      </c>
      <c r="E4" s="349">
        <f t="shared" si="0"/>
        <v>1.5298924165377932</v>
      </c>
      <c r="F4" s="349">
        <f t="shared" si="0"/>
        <v>1.5882796787049638</v>
      </c>
      <c r="G4" s="349">
        <f t="shared" si="0"/>
        <v>1.5854544674125148</v>
      </c>
      <c r="H4" s="349">
        <f t="shared" si="0"/>
        <v>1.5690202767295309</v>
      </c>
      <c r="I4" s="349">
        <f t="shared" si="0"/>
        <v>9.1126136576143713E-3</v>
      </c>
      <c r="J4" s="349">
        <f t="shared" si="0"/>
        <v>9.1126136576143713E-3</v>
      </c>
      <c r="K4" s="349">
        <f t="shared" si="0"/>
        <v>9.1126136576143713E-3</v>
      </c>
      <c r="L4" s="349">
        <f t="shared" si="0"/>
        <v>9.1126136576143713E-3</v>
      </c>
      <c r="M4" s="349">
        <f t="shared" si="0"/>
        <v>9.1126136576143713E-3</v>
      </c>
    </row>
    <row r="5" spans="1:13" ht="14.4" customHeight="1" x14ac:dyDescent="0.3">
      <c r="A5" s="350" t="s">
        <v>70</v>
      </c>
      <c r="B5" s="349">
        <f>IF(ISERROR(VLOOKUP($A5,'Man Tab'!$A:$Q,COLUMN()+2,0)),0,VLOOKUP($A5,'Man Tab'!$A:$Q,COLUMN()+2,0))</f>
        <v>11017.22702</v>
      </c>
      <c r="C5" s="349">
        <f>IF(ISERROR(VLOOKUP($A5,'Man Tab'!$A:$Q,COLUMN()+2,0)),0,VLOOKUP($A5,'Man Tab'!$A:$Q,COLUMN()+2,0))</f>
        <v>11236.45455</v>
      </c>
      <c r="D5" s="349">
        <f>IF(ISERROR(VLOOKUP($A5,'Man Tab'!$A:$Q,COLUMN()+2,0)),0,VLOOKUP($A5,'Man Tab'!$A:$Q,COLUMN()+2,0))</f>
        <v>9583.7964100000008</v>
      </c>
      <c r="E5" s="349">
        <f>IF(ISERROR(VLOOKUP($A5,'Man Tab'!$A:$Q,COLUMN()+2,0)),0,VLOOKUP($A5,'Man Tab'!$A:$Q,COLUMN()+2,0))</f>
        <v>12190.619860000001</v>
      </c>
      <c r="F5" s="349">
        <f>IF(ISERROR(VLOOKUP($A5,'Man Tab'!$A:$Q,COLUMN()+2,0)),0,VLOOKUP($A5,'Man Tab'!$A:$Q,COLUMN()+2,0))</f>
        <v>10516.92289</v>
      </c>
      <c r="G5" s="349">
        <f>IF(ISERROR(VLOOKUP($A5,'Man Tab'!$A:$Q,COLUMN()+2,0)),0,VLOOKUP($A5,'Man Tab'!$A:$Q,COLUMN()+2,0))</f>
        <v>10221.94427</v>
      </c>
      <c r="H5" s="349">
        <f>IF(ISERROR(VLOOKUP($A5,'Man Tab'!$A:$Q,COLUMN()+2,0)),0,VLOOKUP($A5,'Man Tab'!$A:$Q,COLUMN()+2,0))</f>
        <v>12259.673720000001</v>
      </c>
      <c r="I5" s="349">
        <f>IF(ISERROR(VLOOKUP($A5,'Man Tab'!$A:$Q,COLUMN()+2,0)),0,VLOOKUP($A5,'Man Tab'!$A:$Q,COLUMN()+2,0))</f>
        <v>4.9406564584124654E-324</v>
      </c>
      <c r="J5" s="349">
        <f>IF(ISERROR(VLOOKUP($A5,'Man Tab'!$A:$Q,COLUMN()+2,0)),0,VLOOKUP($A5,'Man Tab'!$A:$Q,COLUMN()+2,0))</f>
        <v>4.9406564584124654E-324</v>
      </c>
      <c r="K5" s="349">
        <f>IF(ISERROR(VLOOKUP($A5,'Man Tab'!$A:$Q,COLUMN()+2,0)),0,VLOOKUP($A5,'Man Tab'!$A:$Q,COLUMN()+2,0))</f>
        <v>4.9406564584124654E-324</v>
      </c>
      <c r="L5" s="349">
        <f>IF(ISERROR(VLOOKUP($A5,'Man Tab'!$A:$Q,COLUMN()+2,0)),0,VLOOKUP($A5,'Man Tab'!$A:$Q,COLUMN()+2,0))</f>
        <v>4.9406564584124654E-324</v>
      </c>
      <c r="M5" s="349">
        <f>IF(ISERROR(VLOOKUP($A5,'Man Tab'!$A:$Q,COLUMN()+2,0)),0,VLOOKUP($A5,'Man Tab'!$A:$Q,COLUMN()+2,0))</f>
        <v>4.9406564584124654E-324</v>
      </c>
    </row>
    <row r="6" spans="1:13" ht="14.4" customHeight="1" x14ac:dyDescent="0.3">
      <c r="A6" s="350" t="s">
        <v>184</v>
      </c>
      <c r="B6" s="351">
        <f>B5</f>
        <v>11017.22702</v>
      </c>
      <c r="C6" s="351">
        <f t="shared" ref="C6:M6" si="1">C5+B6</f>
        <v>22253.681570000001</v>
      </c>
      <c r="D6" s="351">
        <f t="shared" si="1"/>
        <v>31837.477980000003</v>
      </c>
      <c r="E6" s="351">
        <f t="shared" si="1"/>
        <v>44028.097840000002</v>
      </c>
      <c r="F6" s="351">
        <f t="shared" si="1"/>
        <v>54545.020730000004</v>
      </c>
      <c r="G6" s="351">
        <f t="shared" si="1"/>
        <v>64766.965000000004</v>
      </c>
      <c r="H6" s="351">
        <f t="shared" si="1"/>
        <v>77026.638720000003</v>
      </c>
      <c r="I6" s="351">
        <f t="shared" si="1"/>
        <v>77026.638720000003</v>
      </c>
      <c r="J6" s="351">
        <f t="shared" si="1"/>
        <v>77026.638720000003</v>
      </c>
      <c r="K6" s="351">
        <f t="shared" si="1"/>
        <v>77026.638720000003</v>
      </c>
      <c r="L6" s="351">
        <f t="shared" si="1"/>
        <v>77026.638720000003</v>
      </c>
      <c r="M6" s="351">
        <f t="shared" si="1"/>
        <v>77026.638720000003</v>
      </c>
    </row>
    <row r="7" spans="1:13" ht="14.4" customHeight="1" x14ac:dyDescent="0.3">
      <c r="A7" s="350" t="s">
        <v>216</v>
      </c>
      <c r="B7" s="350">
        <v>586.44500000000005</v>
      </c>
      <c r="C7" s="350">
        <v>1104.607</v>
      </c>
      <c r="D7" s="350">
        <v>1615.7619999999999</v>
      </c>
      <c r="E7" s="350">
        <v>2269.5940000000001</v>
      </c>
      <c r="F7" s="350">
        <v>2918.808</v>
      </c>
      <c r="G7" s="350">
        <v>3458.5239999999999</v>
      </c>
      <c r="H7" s="350">
        <v>4073.0320000000002</v>
      </c>
      <c r="I7" s="350"/>
      <c r="J7" s="350"/>
      <c r="K7" s="350"/>
      <c r="L7" s="350"/>
      <c r="M7" s="350"/>
    </row>
    <row r="8" spans="1:13" ht="14.4" customHeight="1" x14ac:dyDescent="0.3">
      <c r="A8" s="350" t="s">
        <v>185</v>
      </c>
      <c r="B8" s="351">
        <f>B7*29.5</f>
        <v>17300.127500000002</v>
      </c>
      <c r="C8" s="351">
        <f t="shared" ref="C8:M8" si="2">C7*29.5</f>
        <v>32585.906499999997</v>
      </c>
      <c r="D8" s="351">
        <f t="shared" si="2"/>
        <v>47664.978999999999</v>
      </c>
      <c r="E8" s="351">
        <f t="shared" si="2"/>
        <v>66953.023000000001</v>
      </c>
      <c r="F8" s="351">
        <f t="shared" si="2"/>
        <v>86104.835999999996</v>
      </c>
      <c r="G8" s="351">
        <f t="shared" si="2"/>
        <v>102026.458</v>
      </c>
      <c r="H8" s="351">
        <f t="shared" si="2"/>
        <v>120154.444</v>
      </c>
      <c r="I8" s="351">
        <f t="shared" si="2"/>
        <v>0</v>
      </c>
      <c r="J8" s="351">
        <f t="shared" si="2"/>
        <v>0</v>
      </c>
      <c r="K8" s="351">
        <f t="shared" si="2"/>
        <v>0</v>
      </c>
      <c r="L8" s="351">
        <f t="shared" si="2"/>
        <v>0</v>
      </c>
      <c r="M8" s="351">
        <f t="shared" si="2"/>
        <v>0</v>
      </c>
    </row>
    <row r="9" spans="1:13" ht="14.4" customHeight="1" x14ac:dyDescent="0.3">
      <c r="A9" s="350" t="s">
        <v>217</v>
      </c>
      <c r="B9" s="350">
        <v>98641</v>
      </c>
      <c r="C9" s="350">
        <v>74133</v>
      </c>
      <c r="D9" s="350">
        <v>111443</v>
      </c>
      <c r="E9" s="350">
        <v>121013</v>
      </c>
      <c r="F9" s="350">
        <v>122682</v>
      </c>
      <c r="G9" s="350">
        <v>130704</v>
      </c>
      <c r="H9" s="350">
        <v>43298</v>
      </c>
      <c r="I9" s="350">
        <v>0</v>
      </c>
      <c r="J9" s="350">
        <v>0</v>
      </c>
      <c r="K9" s="350">
        <v>0</v>
      </c>
      <c r="L9" s="350">
        <v>0</v>
      </c>
      <c r="M9" s="350">
        <v>0</v>
      </c>
    </row>
    <row r="10" spans="1:13" ht="14.4" customHeight="1" x14ac:dyDescent="0.3">
      <c r="A10" s="350" t="s">
        <v>186</v>
      </c>
      <c r="B10" s="351">
        <f>B9/1000</f>
        <v>98.641000000000005</v>
      </c>
      <c r="C10" s="351">
        <f t="shared" ref="C10:M10" si="3">C9/1000+B10</f>
        <v>172.774</v>
      </c>
      <c r="D10" s="351">
        <f t="shared" si="3"/>
        <v>284.21699999999998</v>
      </c>
      <c r="E10" s="351">
        <f t="shared" si="3"/>
        <v>405.23</v>
      </c>
      <c r="F10" s="351">
        <f t="shared" si="3"/>
        <v>527.91200000000003</v>
      </c>
      <c r="G10" s="351">
        <f t="shared" si="3"/>
        <v>658.61599999999999</v>
      </c>
      <c r="H10" s="351">
        <f t="shared" si="3"/>
        <v>701.91399999999999</v>
      </c>
      <c r="I10" s="351">
        <f t="shared" si="3"/>
        <v>701.91399999999999</v>
      </c>
      <c r="J10" s="351">
        <f t="shared" si="3"/>
        <v>701.91399999999999</v>
      </c>
      <c r="K10" s="351">
        <f t="shared" si="3"/>
        <v>701.91399999999999</v>
      </c>
      <c r="L10" s="351">
        <f t="shared" si="3"/>
        <v>701.91399999999999</v>
      </c>
      <c r="M10" s="351">
        <f t="shared" si="3"/>
        <v>701.91399999999999</v>
      </c>
    </row>
    <row r="11" spans="1:13" ht="14.4" customHeight="1" x14ac:dyDescent="0.3">
      <c r="A11" s="346"/>
      <c r="B11" s="346" t="s">
        <v>202</v>
      </c>
      <c r="C11" s="346">
        <f>COUNTIF(B7:M7,"&lt;&gt;")</f>
        <v>7</v>
      </c>
      <c r="D11" s="346"/>
      <c r="E11" s="346"/>
      <c r="F11" s="346"/>
      <c r="G11" s="346"/>
      <c r="H11" s="346"/>
      <c r="I11" s="346"/>
      <c r="J11" s="346"/>
      <c r="K11" s="346"/>
      <c r="L11" s="346"/>
      <c r="M11" s="346"/>
    </row>
    <row r="12" spans="1:13" ht="14.4" customHeight="1" x14ac:dyDescent="0.3">
      <c r="A12" s="346">
        <v>0</v>
      </c>
      <c r="B12" s="349">
        <f>IF(ISERROR(HI!F15),#REF!,HI!F15)</f>
        <v>1.2964666754922722</v>
      </c>
      <c r="C12" s="346"/>
      <c r="D12" s="346"/>
      <c r="E12" s="346"/>
      <c r="F12" s="346"/>
      <c r="G12" s="346"/>
      <c r="H12" s="346"/>
      <c r="I12" s="346"/>
      <c r="J12" s="346"/>
      <c r="K12" s="346"/>
      <c r="L12" s="346"/>
      <c r="M12" s="346"/>
    </row>
    <row r="13" spans="1:13" ht="14.4" customHeight="1" x14ac:dyDescent="0.3">
      <c r="A13" s="346">
        <v>1</v>
      </c>
      <c r="B13" s="349">
        <f>IF(ISERROR(HI!F15),#REF!,HI!F15)</f>
        <v>1.2964666754922722</v>
      </c>
      <c r="C13" s="346"/>
      <c r="D13" s="346"/>
      <c r="E13" s="346"/>
      <c r="F13" s="346"/>
      <c r="G13" s="346"/>
      <c r="H13" s="346"/>
      <c r="I13" s="346"/>
      <c r="J13" s="346"/>
      <c r="K13" s="346"/>
      <c r="L13" s="346"/>
      <c r="M13" s="346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6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69" bestFit="1" customWidth="1"/>
    <col min="2" max="2" width="12.77734375" style="69" bestFit="1" customWidth="1"/>
    <col min="3" max="3" width="13.6640625" style="69" bestFit="1" customWidth="1"/>
    <col min="4" max="15" width="7.77734375" style="69" bestFit="1" customWidth="1"/>
    <col min="16" max="16" width="8.88671875" style="69" customWidth="1"/>
    <col min="17" max="17" width="6.6640625" style="69" bestFit="1" customWidth="1"/>
    <col min="18" max="16384" width="8.88671875" style="69"/>
  </cols>
  <sheetData>
    <row r="1" spans="1:17" s="71" customFormat="1" ht="18.600000000000001" customHeight="1" thickBot="1" x14ac:dyDescent="0.4">
      <c r="A1" s="393" t="s">
        <v>292</v>
      </c>
      <c r="B1" s="393"/>
      <c r="C1" s="393"/>
      <c r="D1" s="393"/>
      <c r="E1" s="393"/>
      <c r="F1" s="393"/>
      <c r="G1" s="393"/>
      <c r="H1" s="382"/>
      <c r="I1" s="382"/>
      <c r="J1" s="382"/>
      <c r="K1" s="382"/>
      <c r="L1" s="382"/>
      <c r="M1" s="382"/>
      <c r="N1" s="382"/>
      <c r="O1" s="382"/>
      <c r="P1" s="382"/>
      <c r="Q1" s="382"/>
    </row>
    <row r="2" spans="1:17" s="71" customFormat="1" ht="14.4" customHeight="1" thickBot="1" x14ac:dyDescent="0.35">
      <c r="A2" s="522" t="s">
        <v>290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</row>
    <row r="3" spans="1:17" ht="14.4" customHeight="1" x14ac:dyDescent="0.3">
      <c r="A3" s="179"/>
      <c r="B3" s="394" t="s">
        <v>33</v>
      </c>
      <c r="C3" s="395"/>
      <c r="D3" s="395"/>
      <c r="E3" s="395"/>
      <c r="F3" s="395"/>
      <c r="G3" s="395"/>
      <c r="H3" s="395"/>
      <c r="I3" s="395"/>
      <c r="J3" s="395"/>
      <c r="K3" s="395"/>
      <c r="L3" s="395"/>
      <c r="M3" s="395"/>
      <c r="N3" s="395"/>
      <c r="O3" s="395"/>
      <c r="P3" s="60"/>
      <c r="Q3" s="62"/>
    </row>
    <row r="4" spans="1:17" ht="14.4" customHeight="1" x14ac:dyDescent="0.3">
      <c r="A4" s="180"/>
      <c r="B4" s="30" t="s">
        <v>34</v>
      </c>
      <c r="C4" s="61" t="s">
        <v>35</v>
      </c>
      <c r="D4" s="61" t="s">
        <v>36</v>
      </c>
      <c r="E4" s="61" t="s">
        <v>37</v>
      </c>
      <c r="F4" s="61" t="s">
        <v>38</v>
      </c>
      <c r="G4" s="61" t="s">
        <v>39</v>
      </c>
      <c r="H4" s="61" t="s">
        <v>40</v>
      </c>
      <c r="I4" s="61" t="s">
        <v>41</v>
      </c>
      <c r="J4" s="61" t="s">
        <v>42</v>
      </c>
      <c r="K4" s="61" t="s">
        <v>43</v>
      </c>
      <c r="L4" s="61" t="s">
        <v>44</v>
      </c>
      <c r="M4" s="61" t="s">
        <v>45</v>
      </c>
      <c r="N4" s="61" t="s">
        <v>46</v>
      </c>
      <c r="O4" s="61" t="s">
        <v>47</v>
      </c>
      <c r="P4" s="396" t="s">
        <v>6</v>
      </c>
      <c r="Q4" s="397"/>
    </row>
    <row r="5" spans="1:17" ht="14.4" customHeight="1" thickBot="1" x14ac:dyDescent="0.35">
      <c r="A5" s="181"/>
      <c r="B5" s="31" t="s">
        <v>48</v>
      </c>
      <c r="C5" s="32" t="s">
        <v>48</v>
      </c>
      <c r="D5" s="32" t="s">
        <v>49</v>
      </c>
      <c r="E5" s="32" t="s">
        <v>49</v>
      </c>
      <c r="F5" s="32" t="s">
        <v>49</v>
      </c>
      <c r="G5" s="32" t="s">
        <v>49</v>
      </c>
      <c r="H5" s="32" t="s">
        <v>49</v>
      </c>
      <c r="I5" s="32" t="s">
        <v>49</v>
      </c>
      <c r="J5" s="32" t="s">
        <v>49</v>
      </c>
      <c r="K5" s="32" t="s">
        <v>49</v>
      </c>
      <c r="L5" s="32" t="s">
        <v>49</v>
      </c>
      <c r="M5" s="32" t="s">
        <v>49</v>
      </c>
      <c r="N5" s="32" t="s">
        <v>49</v>
      </c>
      <c r="O5" s="32" t="s">
        <v>49</v>
      </c>
      <c r="P5" s="32" t="s">
        <v>49</v>
      </c>
      <c r="Q5" s="33" t="s">
        <v>50</v>
      </c>
    </row>
    <row r="6" spans="1:17" ht="14.4" customHeight="1" x14ac:dyDescent="0.3">
      <c r="A6" s="24" t="s">
        <v>51</v>
      </c>
      <c r="B6" s="73">
        <v>5638.9374660563299</v>
      </c>
      <c r="C6" s="74">
        <v>469.911455504694</v>
      </c>
      <c r="D6" s="74">
        <v>419.07159999999999</v>
      </c>
      <c r="E6" s="74">
        <v>530.09010000000001</v>
      </c>
      <c r="F6" s="74">
        <v>352.06909999999999</v>
      </c>
      <c r="G6" s="74">
        <v>510.49099999999902</v>
      </c>
      <c r="H6" s="74">
        <v>388.51650000000001</v>
      </c>
      <c r="I6" s="74">
        <v>312.20249999999999</v>
      </c>
      <c r="J6" s="74">
        <v>401.26749999999998</v>
      </c>
      <c r="K6" s="74">
        <v>4.9406564584124654E-324</v>
      </c>
      <c r="L6" s="74">
        <v>4.9406564584124654E-324</v>
      </c>
      <c r="M6" s="74">
        <v>4.9406564584124654E-324</v>
      </c>
      <c r="N6" s="74">
        <v>4.9406564584124654E-324</v>
      </c>
      <c r="O6" s="74">
        <v>4.9406564584124654E-324</v>
      </c>
      <c r="P6" s="75">
        <v>2913.7082999999998</v>
      </c>
      <c r="Q6" s="311">
        <v>0.88579249980200003</v>
      </c>
    </row>
    <row r="7" spans="1:17" ht="14.4" customHeight="1" x14ac:dyDescent="0.3">
      <c r="A7" s="25" t="s">
        <v>52</v>
      </c>
      <c r="B7" s="76">
        <v>7893.6580624717899</v>
      </c>
      <c r="C7" s="77">
        <v>657.80483853931605</v>
      </c>
      <c r="D7" s="77">
        <v>830.82803000000001</v>
      </c>
      <c r="E7" s="77">
        <v>517.58947000000001</v>
      </c>
      <c r="F7" s="77">
        <v>570.77355999999997</v>
      </c>
      <c r="G7" s="77">
        <v>749.18506999999897</v>
      </c>
      <c r="H7" s="77">
        <v>478.99092999999999</v>
      </c>
      <c r="I7" s="77">
        <v>557.23123999999996</v>
      </c>
      <c r="J7" s="77">
        <v>927.57392000000004</v>
      </c>
      <c r="K7" s="77">
        <v>4.9406564584124654E-324</v>
      </c>
      <c r="L7" s="77">
        <v>4.9406564584124654E-324</v>
      </c>
      <c r="M7" s="77">
        <v>4.9406564584124654E-324</v>
      </c>
      <c r="N7" s="77">
        <v>4.9406564584124654E-324</v>
      </c>
      <c r="O7" s="77">
        <v>4.9406564584124654E-324</v>
      </c>
      <c r="P7" s="78">
        <v>4632.1722200000004</v>
      </c>
      <c r="Q7" s="312">
        <v>1.0059805732660001</v>
      </c>
    </row>
    <row r="8" spans="1:17" ht="14.4" customHeight="1" x14ac:dyDescent="0.3">
      <c r="A8" s="25" t="s">
        <v>53</v>
      </c>
      <c r="B8" s="76">
        <v>3532</v>
      </c>
      <c r="C8" s="77">
        <v>294.33333333333297</v>
      </c>
      <c r="D8" s="77">
        <v>478.72500000000002</v>
      </c>
      <c r="E8" s="77">
        <v>174.74199999999999</v>
      </c>
      <c r="F8" s="77">
        <v>188.61</v>
      </c>
      <c r="G8" s="77">
        <v>288.82900000000001</v>
      </c>
      <c r="H8" s="77">
        <v>283.93200000000002</v>
      </c>
      <c r="I8" s="77">
        <v>229.28100000000001</v>
      </c>
      <c r="J8" s="77">
        <v>473.94600000000003</v>
      </c>
      <c r="K8" s="77">
        <v>4.9406564584124654E-324</v>
      </c>
      <c r="L8" s="77">
        <v>4.9406564584124654E-324</v>
      </c>
      <c r="M8" s="77">
        <v>4.9406564584124654E-324</v>
      </c>
      <c r="N8" s="77">
        <v>4.9406564584124654E-324</v>
      </c>
      <c r="O8" s="77">
        <v>4.9406564584124654E-324</v>
      </c>
      <c r="P8" s="78">
        <v>2118.0650000000001</v>
      </c>
      <c r="Q8" s="312">
        <v>1.0280205468370001</v>
      </c>
    </row>
    <row r="9" spans="1:17" ht="14.4" customHeight="1" x14ac:dyDescent="0.3">
      <c r="A9" s="25" t="s">
        <v>54</v>
      </c>
      <c r="B9" s="76">
        <v>35088.945778562898</v>
      </c>
      <c r="C9" s="77">
        <v>2924.0788148802399</v>
      </c>
      <c r="D9" s="77">
        <v>2596.8202999999999</v>
      </c>
      <c r="E9" s="77">
        <v>3416.74683</v>
      </c>
      <c r="F9" s="77">
        <v>1685.52577</v>
      </c>
      <c r="G9" s="77">
        <v>3344.32215</v>
      </c>
      <c r="H9" s="77">
        <v>2877.67641</v>
      </c>
      <c r="I9" s="77">
        <v>2817.9052299999998</v>
      </c>
      <c r="J9" s="77">
        <v>2394.4809300000002</v>
      </c>
      <c r="K9" s="77">
        <v>4.9406564584124654E-324</v>
      </c>
      <c r="L9" s="77">
        <v>4.9406564584124654E-324</v>
      </c>
      <c r="M9" s="77">
        <v>4.9406564584124654E-324</v>
      </c>
      <c r="N9" s="77">
        <v>4.9406564584124654E-324</v>
      </c>
      <c r="O9" s="77">
        <v>4.9406564584124654E-324</v>
      </c>
      <c r="P9" s="78">
        <v>19133.477620000001</v>
      </c>
      <c r="Q9" s="312">
        <v>0.934774374686</v>
      </c>
    </row>
    <row r="10" spans="1:17" ht="14.4" customHeight="1" x14ac:dyDescent="0.3">
      <c r="A10" s="25" t="s">
        <v>55</v>
      </c>
      <c r="B10" s="76">
        <v>583.03170817999296</v>
      </c>
      <c r="C10" s="77">
        <v>48.585975681666</v>
      </c>
      <c r="D10" s="77">
        <v>43.685029999999998</v>
      </c>
      <c r="E10" s="77">
        <v>37.096789999999999</v>
      </c>
      <c r="F10" s="77">
        <v>36.80189</v>
      </c>
      <c r="G10" s="77">
        <v>46.727289999999002</v>
      </c>
      <c r="H10" s="77">
        <v>47.205550000000002</v>
      </c>
      <c r="I10" s="77">
        <v>48.451979999999999</v>
      </c>
      <c r="J10" s="77">
        <v>42.093969999999999</v>
      </c>
      <c r="K10" s="77">
        <v>4.9406564584124654E-324</v>
      </c>
      <c r="L10" s="77">
        <v>4.9406564584124654E-324</v>
      </c>
      <c r="M10" s="77">
        <v>4.9406564584124654E-324</v>
      </c>
      <c r="N10" s="77">
        <v>4.9406564584124654E-324</v>
      </c>
      <c r="O10" s="77">
        <v>4.9406564584124654E-324</v>
      </c>
      <c r="P10" s="78">
        <v>302.0625</v>
      </c>
      <c r="Q10" s="312">
        <v>0.88815311638500005</v>
      </c>
    </row>
    <row r="11" spans="1:17" ht="14.4" customHeight="1" x14ac:dyDescent="0.3">
      <c r="A11" s="25" t="s">
        <v>56</v>
      </c>
      <c r="B11" s="76">
        <v>791.70310959059202</v>
      </c>
      <c r="C11" s="77">
        <v>65.975259132548999</v>
      </c>
      <c r="D11" s="77">
        <v>69.061080000000004</v>
      </c>
      <c r="E11" s="77">
        <v>63.257040000000003</v>
      </c>
      <c r="F11" s="77">
        <v>63.511429999999997</v>
      </c>
      <c r="G11" s="77">
        <v>81.612039999998998</v>
      </c>
      <c r="H11" s="77">
        <v>59.227029999999999</v>
      </c>
      <c r="I11" s="77">
        <v>64.699449999999999</v>
      </c>
      <c r="J11" s="77">
        <v>48.528260000000003</v>
      </c>
      <c r="K11" s="77">
        <v>4.9406564584124654E-324</v>
      </c>
      <c r="L11" s="77">
        <v>4.9406564584124654E-324</v>
      </c>
      <c r="M11" s="77">
        <v>4.9406564584124654E-324</v>
      </c>
      <c r="N11" s="77">
        <v>4.9406564584124654E-324</v>
      </c>
      <c r="O11" s="77">
        <v>4.9406564584124654E-324</v>
      </c>
      <c r="P11" s="78">
        <v>449.89632999999998</v>
      </c>
      <c r="Q11" s="312">
        <v>0.974166757823</v>
      </c>
    </row>
    <row r="12" spans="1:17" ht="14.4" customHeight="1" x14ac:dyDescent="0.3">
      <c r="A12" s="25" t="s">
        <v>57</v>
      </c>
      <c r="B12" s="76">
        <v>441.21555084215498</v>
      </c>
      <c r="C12" s="77">
        <v>36.767962570179002</v>
      </c>
      <c r="D12" s="77">
        <v>0.17154</v>
      </c>
      <c r="E12" s="77">
        <v>51.456470000000003</v>
      </c>
      <c r="F12" s="77">
        <v>70.8399</v>
      </c>
      <c r="G12" s="77">
        <v>29.722529999999999</v>
      </c>
      <c r="H12" s="77">
        <v>64.464619999999996</v>
      </c>
      <c r="I12" s="77">
        <v>16.788959999999999</v>
      </c>
      <c r="J12" s="77">
        <v>27.91508</v>
      </c>
      <c r="K12" s="77">
        <v>4.9406564584124654E-324</v>
      </c>
      <c r="L12" s="77">
        <v>4.9406564584124654E-324</v>
      </c>
      <c r="M12" s="77">
        <v>4.9406564584124654E-324</v>
      </c>
      <c r="N12" s="77">
        <v>4.9406564584124654E-324</v>
      </c>
      <c r="O12" s="77">
        <v>4.9406564584124654E-324</v>
      </c>
      <c r="P12" s="78">
        <v>261.35910000000001</v>
      </c>
      <c r="Q12" s="312">
        <v>1.015476835694</v>
      </c>
    </row>
    <row r="13" spans="1:17" ht="14.4" customHeight="1" x14ac:dyDescent="0.3">
      <c r="A13" s="25" t="s">
        <v>58</v>
      </c>
      <c r="B13" s="76">
        <v>616.347360873502</v>
      </c>
      <c r="C13" s="77">
        <v>51.362280072791002</v>
      </c>
      <c r="D13" s="77">
        <v>27.932659999999998</v>
      </c>
      <c r="E13" s="77">
        <v>31.740860000000001</v>
      </c>
      <c r="F13" s="77">
        <v>27.118980000000001</v>
      </c>
      <c r="G13" s="77">
        <v>23.660409999999999</v>
      </c>
      <c r="H13" s="77">
        <v>26.12088</v>
      </c>
      <c r="I13" s="77">
        <v>53.325319999999998</v>
      </c>
      <c r="J13" s="77">
        <v>4.9351099999999999</v>
      </c>
      <c r="K13" s="77">
        <v>4.9406564584124654E-324</v>
      </c>
      <c r="L13" s="77">
        <v>4.9406564584124654E-324</v>
      </c>
      <c r="M13" s="77">
        <v>4.9406564584124654E-324</v>
      </c>
      <c r="N13" s="77">
        <v>4.9406564584124654E-324</v>
      </c>
      <c r="O13" s="77">
        <v>4.9406564584124654E-324</v>
      </c>
      <c r="P13" s="78">
        <v>194.83421999999999</v>
      </c>
      <c r="Q13" s="312">
        <v>0.54190468103300005</v>
      </c>
    </row>
    <row r="14" spans="1:17" ht="14.4" customHeight="1" x14ac:dyDescent="0.3">
      <c r="A14" s="25" t="s">
        <v>59</v>
      </c>
      <c r="B14" s="76">
        <v>2171.63983492438</v>
      </c>
      <c r="C14" s="77">
        <v>180.969986243698</v>
      </c>
      <c r="D14" s="77">
        <v>242.661</v>
      </c>
      <c r="E14" s="77">
        <v>206.22800000000001</v>
      </c>
      <c r="F14" s="77">
        <v>218.06700000000001</v>
      </c>
      <c r="G14" s="77">
        <v>164.15199999999999</v>
      </c>
      <c r="H14" s="77">
        <v>133.61000000000001</v>
      </c>
      <c r="I14" s="77">
        <v>143.76300000000001</v>
      </c>
      <c r="J14" s="77">
        <v>140.643</v>
      </c>
      <c r="K14" s="77">
        <v>4.9406564584124654E-324</v>
      </c>
      <c r="L14" s="77">
        <v>4.9406564584124654E-324</v>
      </c>
      <c r="M14" s="77">
        <v>4.9406564584124654E-324</v>
      </c>
      <c r="N14" s="77">
        <v>4.9406564584124654E-324</v>
      </c>
      <c r="O14" s="77">
        <v>4.9406564584124654E-324</v>
      </c>
      <c r="P14" s="78">
        <v>1249.124</v>
      </c>
      <c r="Q14" s="312">
        <v>0.98605459069800006</v>
      </c>
    </row>
    <row r="15" spans="1:17" ht="14.4" customHeight="1" x14ac:dyDescent="0.3">
      <c r="A15" s="25" t="s">
        <v>60</v>
      </c>
      <c r="B15" s="76">
        <v>4.9406564584124654E-324</v>
      </c>
      <c r="C15" s="77">
        <v>0</v>
      </c>
      <c r="D15" s="77">
        <v>4.9406564584124654E-324</v>
      </c>
      <c r="E15" s="77">
        <v>4.9406564584124654E-324</v>
      </c>
      <c r="F15" s="77">
        <v>4.9406564584124654E-324</v>
      </c>
      <c r="G15" s="77">
        <v>4.9406564584124654E-324</v>
      </c>
      <c r="H15" s="77">
        <v>4.9406564584124654E-324</v>
      </c>
      <c r="I15" s="77">
        <v>4.9406564584124654E-324</v>
      </c>
      <c r="J15" s="77">
        <v>4.9406564584124654E-324</v>
      </c>
      <c r="K15" s="77">
        <v>4.9406564584124654E-324</v>
      </c>
      <c r="L15" s="77">
        <v>4.9406564584124654E-324</v>
      </c>
      <c r="M15" s="77">
        <v>4.9406564584124654E-324</v>
      </c>
      <c r="N15" s="77">
        <v>4.9406564584124654E-324</v>
      </c>
      <c r="O15" s="77">
        <v>4.9406564584124654E-324</v>
      </c>
      <c r="P15" s="78">
        <v>3.4584595208887258E-323</v>
      </c>
      <c r="Q15" s="312" t="s">
        <v>291</v>
      </c>
    </row>
    <row r="16" spans="1:17" ht="14.4" customHeight="1" x14ac:dyDescent="0.3">
      <c r="A16" s="25" t="s">
        <v>61</v>
      </c>
      <c r="B16" s="76">
        <v>0</v>
      </c>
      <c r="C16" s="77">
        <v>0</v>
      </c>
      <c r="D16" s="77">
        <v>4.9406564584124654E-324</v>
      </c>
      <c r="E16" s="77">
        <v>4.9406564584124654E-324</v>
      </c>
      <c r="F16" s="77">
        <v>4.9406564584124654E-324</v>
      </c>
      <c r="G16" s="77">
        <v>4.9406564584124654E-324</v>
      </c>
      <c r="H16" s="77">
        <v>4.9406564584124654E-324</v>
      </c>
      <c r="I16" s="77">
        <v>4.9406564584124654E-324</v>
      </c>
      <c r="J16" s="77">
        <v>4.9406564584124654E-324</v>
      </c>
      <c r="K16" s="77">
        <v>4.9406564584124654E-324</v>
      </c>
      <c r="L16" s="77">
        <v>4.9406564584124654E-324</v>
      </c>
      <c r="M16" s="77">
        <v>4.9406564584124654E-324</v>
      </c>
      <c r="N16" s="77">
        <v>4.9406564584124654E-324</v>
      </c>
      <c r="O16" s="77">
        <v>4.9406564584124654E-324</v>
      </c>
      <c r="P16" s="78">
        <v>3.4584595208887258E-323</v>
      </c>
      <c r="Q16" s="312" t="s">
        <v>291</v>
      </c>
    </row>
    <row r="17" spans="1:17" ht="14.4" customHeight="1" x14ac:dyDescent="0.3">
      <c r="A17" s="25" t="s">
        <v>62</v>
      </c>
      <c r="B17" s="76">
        <v>1027.8290598620299</v>
      </c>
      <c r="C17" s="77">
        <v>85.652421655168993</v>
      </c>
      <c r="D17" s="77">
        <v>17.771439999999998</v>
      </c>
      <c r="E17" s="77">
        <v>103.78169</v>
      </c>
      <c r="F17" s="77">
        <v>102.67198999999999</v>
      </c>
      <c r="G17" s="77">
        <v>85.954069999999007</v>
      </c>
      <c r="H17" s="77">
        <v>23.18188</v>
      </c>
      <c r="I17" s="77">
        <v>25.99051</v>
      </c>
      <c r="J17" s="77">
        <v>46.703870000000002</v>
      </c>
      <c r="K17" s="77">
        <v>4.9406564584124654E-324</v>
      </c>
      <c r="L17" s="77">
        <v>4.9406564584124654E-324</v>
      </c>
      <c r="M17" s="77">
        <v>4.9406564584124654E-324</v>
      </c>
      <c r="N17" s="77">
        <v>4.9406564584124654E-324</v>
      </c>
      <c r="O17" s="77">
        <v>4.9406564584124654E-324</v>
      </c>
      <c r="P17" s="78">
        <v>406.05545000000001</v>
      </c>
      <c r="Q17" s="312">
        <v>0.67724788520400003</v>
      </c>
    </row>
    <row r="18" spans="1:17" ht="14.4" customHeight="1" x14ac:dyDescent="0.3">
      <c r="A18" s="25" t="s">
        <v>63</v>
      </c>
      <c r="B18" s="76">
        <v>0</v>
      </c>
      <c r="C18" s="77">
        <v>0</v>
      </c>
      <c r="D18" s="77">
        <v>2.5019999999999998</v>
      </c>
      <c r="E18" s="77">
        <v>6.0940000000000003</v>
      </c>
      <c r="F18" s="77">
        <v>9.3249999999999993</v>
      </c>
      <c r="G18" s="77">
        <v>4.6149999999990001</v>
      </c>
      <c r="H18" s="77">
        <v>4.9406564584124654E-324</v>
      </c>
      <c r="I18" s="77">
        <v>2.1819999999999999</v>
      </c>
      <c r="J18" s="77">
        <v>42.548999999999999</v>
      </c>
      <c r="K18" s="77">
        <v>4.9406564584124654E-324</v>
      </c>
      <c r="L18" s="77">
        <v>4.9406564584124654E-324</v>
      </c>
      <c r="M18" s="77">
        <v>4.9406564584124654E-324</v>
      </c>
      <c r="N18" s="77">
        <v>4.9406564584124654E-324</v>
      </c>
      <c r="O18" s="77">
        <v>4.9406564584124654E-324</v>
      </c>
      <c r="P18" s="78">
        <v>67.266999999999996</v>
      </c>
      <c r="Q18" s="312" t="s">
        <v>291</v>
      </c>
    </row>
    <row r="19" spans="1:17" ht="14.4" customHeight="1" x14ac:dyDescent="0.3">
      <c r="A19" s="25" t="s">
        <v>64</v>
      </c>
      <c r="B19" s="76">
        <v>3479.64353348236</v>
      </c>
      <c r="C19" s="77">
        <v>289.97029445686297</v>
      </c>
      <c r="D19" s="77">
        <v>233.26510999999999</v>
      </c>
      <c r="E19" s="77">
        <v>296.14449000000002</v>
      </c>
      <c r="F19" s="77">
        <v>374.41338000000002</v>
      </c>
      <c r="G19" s="77">
        <v>298.83922999999999</v>
      </c>
      <c r="H19" s="77">
        <v>250.97003000000001</v>
      </c>
      <c r="I19" s="77">
        <v>345.71408000000002</v>
      </c>
      <c r="J19" s="77">
        <v>260.05646000000002</v>
      </c>
      <c r="K19" s="77">
        <v>4.9406564584124654E-324</v>
      </c>
      <c r="L19" s="77">
        <v>4.9406564584124654E-324</v>
      </c>
      <c r="M19" s="77">
        <v>4.9406564584124654E-324</v>
      </c>
      <c r="N19" s="77">
        <v>4.9406564584124654E-324</v>
      </c>
      <c r="O19" s="77">
        <v>4.9406564584124654E-324</v>
      </c>
      <c r="P19" s="78">
        <v>2059.4027799999999</v>
      </c>
      <c r="Q19" s="312">
        <v>1.014588055283</v>
      </c>
    </row>
    <row r="20" spans="1:17" ht="14.4" customHeight="1" x14ac:dyDescent="0.3">
      <c r="A20" s="25" t="s">
        <v>65</v>
      </c>
      <c r="B20" s="76">
        <v>60107.983750887601</v>
      </c>
      <c r="C20" s="77">
        <v>5008.9986459072998</v>
      </c>
      <c r="D20" s="77">
        <v>5115.3622299999997</v>
      </c>
      <c r="E20" s="77">
        <v>5021.7540099999997</v>
      </c>
      <c r="F20" s="77">
        <v>5117.4346299999997</v>
      </c>
      <c r="G20" s="77">
        <v>5566.3144699999903</v>
      </c>
      <c r="H20" s="77">
        <v>5114.8170600000003</v>
      </c>
      <c r="I20" s="77">
        <v>4895.09022</v>
      </c>
      <c r="J20" s="77">
        <v>6747.9518600000001</v>
      </c>
      <c r="K20" s="77">
        <v>4.9406564584124654E-324</v>
      </c>
      <c r="L20" s="77">
        <v>4.9406564584124654E-324</v>
      </c>
      <c r="M20" s="77">
        <v>4.9406564584124654E-324</v>
      </c>
      <c r="N20" s="77">
        <v>4.9406564584124654E-324</v>
      </c>
      <c r="O20" s="77">
        <v>4.9406564584124654E-324</v>
      </c>
      <c r="P20" s="78">
        <v>37578.724479999997</v>
      </c>
      <c r="Q20" s="312">
        <v>1.0717489843629999</v>
      </c>
    </row>
    <row r="21" spans="1:17" ht="14.4" customHeight="1" x14ac:dyDescent="0.3">
      <c r="A21" s="26" t="s">
        <v>66</v>
      </c>
      <c r="B21" s="76">
        <v>9907.9999999994598</v>
      </c>
      <c r="C21" s="77">
        <v>825.66666666662104</v>
      </c>
      <c r="D21" s="77">
        <v>761.15300000000002</v>
      </c>
      <c r="E21" s="77">
        <v>761.14800000000002</v>
      </c>
      <c r="F21" s="77">
        <v>748.99699999999996</v>
      </c>
      <c r="G21" s="77">
        <v>964.123999999999</v>
      </c>
      <c r="H21" s="77">
        <v>700.98</v>
      </c>
      <c r="I21" s="77">
        <v>700.96900000000005</v>
      </c>
      <c r="J21" s="77">
        <v>701.02800000000002</v>
      </c>
      <c r="K21" s="77">
        <v>1.4821969375237396E-323</v>
      </c>
      <c r="L21" s="77">
        <v>1.4821969375237396E-323</v>
      </c>
      <c r="M21" s="77">
        <v>1.4821969375237396E-323</v>
      </c>
      <c r="N21" s="77">
        <v>1.4821969375237396E-323</v>
      </c>
      <c r="O21" s="77">
        <v>1.4821969375237396E-323</v>
      </c>
      <c r="P21" s="78">
        <v>5338.3990000000003</v>
      </c>
      <c r="Q21" s="312">
        <v>0.92365171001699997</v>
      </c>
    </row>
    <row r="22" spans="1:17" ht="14.4" customHeight="1" x14ac:dyDescent="0.3">
      <c r="A22" s="25" t="s">
        <v>67</v>
      </c>
      <c r="B22" s="76">
        <v>0</v>
      </c>
      <c r="C22" s="77">
        <v>0</v>
      </c>
      <c r="D22" s="77">
        <v>174.30600000000001</v>
      </c>
      <c r="E22" s="77">
        <v>4.9406564584124654E-324</v>
      </c>
      <c r="F22" s="77">
        <v>4.9406564584124654E-324</v>
      </c>
      <c r="G22" s="77">
        <v>14.787000000000001</v>
      </c>
      <c r="H22" s="77">
        <v>66.87</v>
      </c>
      <c r="I22" s="77">
        <v>4.9406564584124654E-324</v>
      </c>
      <c r="J22" s="77">
        <v>4.9406564584124654E-324</v>
      </c>
      <c r="K22" s="77">
        <v>4.9406564584124654E-324</v>
      </c>
      <c r="L22" s="77">
        <v>4.9406564584124654E-324</v>
      </c>
      <c r="M22" s="77">
        <v>4.9406564584124654E-324</v>
      </c>
      <c r="N22" s="77">
        <v>4.9406564584124654E-324</v>
      </c>
      <c r="O22" s="77">
        <v>4.9406564584124654E-324</v>
      </c>
      <c r="P22" s="78">
        <v>255.96299999999999</v>
      </c>
      <c r="Q22" s="312" t="s">
        <v>291</v>
      </c>
    </row>
    <row r="23" spans="1:17" ht="14.4" customHeight="1" x14ac:dyDescent="0.3">
      <c r="A23" s="26" t="s">
        <v>68</v>
      </c>
      <c r="B23" s="76">
        <v>1.9762625833649862E-323</v>
      </c>
      <c r="C23" s="77">
        <v>0</v>
      </c>
      <c r="D23" s="77">
        <v>1.9762625833649862E-323</v>
      </c>
      <c r="E23" s="77">
        <v>1.9762625833649862E-323</v>
      </c>
      <c r="F23" s="77">
        <v>1.9762625833649862E-323</v>
      </c>
      <c r="G23" s="77">
        <v>1.9762625833649862E-323</v>
      </c>
      <c r="H23" s="77">
        <v>1.9762625833649862E-323</v>
      </c>
      <c r="I23" s="77">
        <v>1.9762625833649862E-323</v>
      </c>
      <c r="J23" s="77">
        <v>1.9762625833649862E-323</v>
      </c>
      <c r="K23" s="77">
        <v>1.9762625833649862E-323</v>
      </c>
      <c r="L23" s="77">
        <v>1.9762625833649862E-323</v>
      </c>
      <c r="M23" s="77">
        <v>1.9762625833649862E-323</v>
      </c>
      <c r="N23" s="77">
        <v>1.9762625833649862E-323</v>
      </c>
      <c r="O23" s="77">
        <v>1.9762625833649862E-323</v>
      </c>
      <c r="P23" s="78">
        <v>1.3833838083554903E-322</v>
      </c>
      <c r="Q23" s="312" t="s">
        <v>291</v>
      </c>
    </row>
    <row r="24" spans="1:17" ht="14.4" customHeight="1" x14ac:dyDescent="0.3">
      <c r="A24" s="26" t="s">
        <v>69</v>
      </c>
      <c r="B24" s="76">
        <v>2.91038304567337E-11</v>
      </c>
      <c r="C24" s="77">
        <v>0</v>
      </c>
      <c r="D24" s="77">
        <v>3.911</v>
      </c>
      <c r="E24" s="77">
        <v>18.584800000002001</v>
      </c>
      <c r="F24" s="77">
        <v>17.636780000000002</v>
      </c>
      <c r="G24" s="77">
        <v>17.284600000002001</v>
      </c>
      <c r="H24" s="77">
        <v>0.36</v>
      </c>
      <c r="I24" s="77">
        <v>8.3497800000000009</v>
      </c>
      <c r="J24" s="77">
        <v>7.6000000000000004E-4</v>
      </c>
      <c r="K24" s="77">
        <v>-1.0869444208507424E-322</v>
      </c>
      <c r="L24" s="77">
        <v>-1.0869444208507424E-322</v>
      </c>
      <c r="M24" s="77">
        <v>-1.0869444208507424E-322</v>
      </c>
      <c r="N24" s="77">
        <v>-1.0869444208507424E-322</v>
      </c>
      <c r="O24" s="77">
        <v>-1.0869444208507424E-322</v>
      </c>
      <c r="P24" s="78">
        <v>66.127720000007002</v>
      </c>
      <c r="Q24" s="312" t="s">
        <v>291</v>
      </c>
    </row>
    <row r="25" spans="1:17" ht="14.4" customHeight="1" x14ac:dyDescent="0.3">
      <c r="A25" s="27" t="s">
        <v>70</v>
      </c>
      <c r="B25" s="79">
        <v>131280.93521573301</v>
      </c>
      <c r="C25" s="80">
        <v>10940.0779346444</v>
      </c>
      <c r="D25" s="80">
        <v>11017.22702</v>
      </c>
      <c r="E25" s="80">
        <v>11236.45455</v>
      </c>
      <c r="F25" s="80">
        <v>9583.7964100000008</v>
      </c>
      <c r="G25" s="80">
        <v>12190.619860000001</v>
      </c>
      <c r="H25" s="80">
        <v>10516.92289</v>
      </c>
      <c r="I25" s="80">
        <v>10221.94427</v>
      </c>
      <c r="J25" s="80">
        <v>12259.673720000001</v>
      </c>
      <c r="K25" s="80">
        <v>4.9406564584124654E-324</v>
      </c>
      <c r="L25" s="80">
        <v>4.9406564584124654E-324</v>
      </c>
      <c r="M25" s="80">
        <v>4.9406564584124654E-324</v>
      </c>
      <c r="N25" s="80">
        <v>4.9406564584124654E-324</v>
      </c>
      <c r="O25" s="80">
        <v>4.9406564584124654E-324</v>
      </c>
      <c r="P25" s="81">
        <v>77026.638720000003</v>
      </c>
      <c r="Q25" s="313">
        <v>1.0058251501640001</v>
      </c>
    </row>
    <row r="26" spans="1:17" ht="14.4" customHeight="1" x14ac:dyDescent="0.3">
      <c r="A26" s="25" t="s">
        <v>71</v>
      </c>
      <c r="B26" s="76">
        <v>10752.6530194631</v>
      </c>
      <c r="C26" s="77">
        <v>896.05441828859603</v>
      </c>
      <c r="D26" s="77">
        <v>830.12465999999995</v>
      </c>
      <c r="E26" s="77">
        <v>770.19024999999999</v>
      </c>
      <c r="F26" s="77">
        <v>795.25816999999995</v>
      </c>
      <c r="G26" s="77">
        <v>861.48135000000002</v>
      </c>
      <c r="H26" s="77">
        <v>776.73716000000002</v>
      </c>
      <c r="I26" s="77">
        <v>970.93499999999995</v>
      </c>
      <c r="J26" s="77">
        <v>1056.9364599999999</v>
      </c>
      <c r="K26" s="77">
        <v>4.9406564584124654E-324</v>
      </c>
      <c r="L26" s="77">
        <v>4.9406564584124654E-324</v>
      </c>
      <c r="M26" s="77">
        <v>4.9406564584124654E-324</v>
      </c>
      <c r="N26" s="77">
        <v>4.9406564584124654E-324</v>
      </c>
      <c r="O26" s="77">
        <v>4.9406564584124654E-324</v>
      </c>
      <c r="P26" s="78">
        <v>6061.6630500000001</v>
      </c>
      <c r="Q26" s="312">
        <v>0.96640543990500005</v>
      </c>
    </row>
    <row r="27" spans="1:17" ht="14.4" customHeight="1" x14ac:dyDescent="0.3">
      <c r="A27" s="28" t="s">
        <v>72</v>
      </c>
      <c r="B27" s="79">
        <v>142033.58823519599</v>
      </c>
      <c r="C27" s="80">
        <v>11836.132352933</v>
      </c>
      <c r="D27" s="80">
        <v>11847.35168</v>
      </c>
      <c r="E27" s="80">
        <v>12006.6448</v>
      </c>
      <c r="F27" s="80">
        <v>10379.05458</v>
      </c>
      <c r="G27" s="80">
        <v>13052.101210000001</v>
      </c>
      <c r="H27" s="80">
        <v>11293.66005</v>
      </c>
      <c r="I27" s="80">
        <v>11192.879269999999</v>
      </c>
      <c r="J27" s="80">
        <v>13316.61018</v>
      </c>
      <c r="K27" s="80">
        <v>9.8813129168249309E-324</v>
      </c>
      <c r="L27" s="80">
        <v>9.8813129168249309E-324</v>
      </c>
      <c r="M27" s="80">
        <v>9.8813129168249309E-324</v>
      </c>
      <c r="N27" s="80">
        <v>9.8813129168249309E-324</v>
      </c>
      <c r="O27" s="80">
        <v>9.8813129168249309E-324</v>
      </c>
      <c r="P27" s="81">
        <v>83088.301770000005</v>
      </c>
      <c r="Q27" s="313">
        <v>1.0028408809380001</v>
      </c>
    </row>
    <row r="28" spans="1:17" ht="14.4" customHeight="1" x14ac:dyDescent="0.3">
      <c r="A28" s="26" t="s">
        <v>73</v>
      </c>
      <c r="B28" s="76">
        <v>6.1924248999550002</v>
      </c>
      <c r="C28" s="77">
        <v>0.51603540832899997</v>
      </c>
      <c r="D28" s="77">
        <v>1.2351641146031164E-322</v>
      </c>
      <c r="E28" s="77">
        <v>2.4375</v>
      </c>
      <c r="F28" s="77">
        <v>1.2351641146031164E-322</v>
      </c>
      <c r="G28" s="77">
        <v>5.2900000000000003E-2</v>
      </c>
      <c r="H28" s="77">
        <v>1.2351641146031164E-322</v>
      </c>
      <c r="I28" s="77">
        <v>1.2351641146031164E-322</v>
      </c>
      <c r="J28" s="77">
        <v>1.2351641146031164E-322</v>
      </c>
      <c r="K28" s="77">
        <v>1.2351641146031164E-322</v>
      </c>
      <c r="L28" s="77">
        <v>1.2351641146031164E-322</v>
      </c>
      <c r="M28" s="77">
        <v>1.2351641146031164E-322</v>
      </c>
      <c r="N28" s="77">
        <v>1.2351641146031164E-322</v>
      </c>
      <c r="O28" s="77">
        <v>1.2351641146031164E-322</v>
      </c>
      <c r="P28" s="78">
        <v>2.4904000000000002</v>
      </c>
      <c r="Q28" s="312">
        <v>0.68943220334999999</v>
      </c>
    </row>
    <row r="29" spans="1:17" ht="14.4" customHeight="1" x14ac:dyDescent="0.3">
      <c r="A29" s="26" t="s">
        <v>74</v>
      </c>
      <c r="B29" s="76">
        <v>9.8813129168249309E-324</v>
      </c>
      <c r="C29" s="77">
        <v>0</v>
      </c>
      <c r="D29" s="77">
        <v>9.8813129168249309E-324</v>
      </c>
      <c r="E29" s="77">
        <v>9.8813129168249309E-324</v>
      </c>
      <c r="F29" s="77">
        <v>9.8813129168249309E-324</v>
      </c>
      <c r="G29" s="77">
        <v>9.8813129168249309E-324</v>
      </c>
      <c r="H29" s="77">
        <v>9.8813129168249309E-324</v>
      </c>
      <c r="I29" s="77">
        <v>9.8813129168249309E-324</v>
      </c>
      <c r="J29" s="77">
        <v>9.8813129168249309E-324</v>
      </c>
      <c r="K29" s="77">
        <v>9.8813129168249309E-324</v>
      </c>
      <c r="L29" s="77">
        <v>9.8813129168249309E-324</v>
      </c>
      <c r="M29" s="77">
        <v>9.8813129168249309E-324</v>
      </c>
      <c r="N29" s="77">
        <v>9.8813129168249309E-324</v>
      </c>
      <c r="O29" s="77">
        <v>9.8813129168249309E-324</v>
      </c>
      <c r="P29" s="78">
        <v>6.9169190417774516E-323</v>
      </c>
      <c r="Q29" s="312" t="s">
        <v>291</v>
      </c>
    </row>
    <row r="30" spans="1:17" ht="14.4" customHeight="1" x14ac:dyDescent="0.3">
      <c r="A30" s="26" t="s">
        <v>75</v>
      </c>
      <c r="B30" s="76">
        <v>4.9406564584124654E-323</v>
      </c>
      <c r="C30" s="77">
        <v>0</v>
      </c>
      <c r="D30" s="77">
        <v>4.9406564584124654E-323</v>
      </c>
      <c r="E30" s="77">
        <v>4.9406564584124654E-323</v>
      </c>
      <c r="F30" s="77">
        <v>4.9406564584124654E-323</v>
      </c>
      <c r="G30" s="77">
        <v>4.9406564584124654E-323</v>
      </c>
      <c r="H30" s="77">
        <v>4.9406564584124654E-323</v>
      </c>
      <c r="I30" s="77">
        <v>4.9406564584124654E-323</v>
      </c>
      <c r="J30" s="77">
        <v>4.9406564584124654E-323</v>
      </c>
      <c r="K30" s="77">
        <v>4.9406564584124654E-323</v>
      </c>
      <c r="L30" s="77">
        <v>4.9406564584124654E-323</v>
      </c>
      <c r="M30" s="77">
        <v>4.9406564584124654E-323</v>
      </c>
      <c r="N30" s="77">
        <v>4.9406564584124654E-323</v>
      </c>
      <c r="O30" s="77">
        <v>4.9406564584124654E-323</v>
      </c>
      <c r="P30" s="78">
        <v>3.4584595208887258E-322</v>
      </c>
      <c r="Q30" s="312">
        <v>0</v>
      </c>
    </row>
    <row r="31" spans="1:17" ht="14.4" customHeight="1" thickBot="1" x14ac:dyDescent="0.35">
      <c r="A31" s="29" t="s">
        <v>76</v>
      </c>
      <c r="B31" s="82">
        <v>1.4821969375237396E-323</v>
      </c>
      <c r="C31" s="83">
        <v>0</v>
      </c>
      <c r="D31" s="83">
        <v>174.30600000000001</v>
      </c>
      <c r="E31" s="83">
        <v>2.4703282292062327E-323</v>
      </c>
      <c r="F31" s="83">
        <v>2.4703282292062327E-323</v>
      </c>
      <c r="G31" s="83">
        <v>6.1609999999999996</v>
      </c>
      <c r="H31" s="83">
        <v>56.569000000000003</v>
      </c>
      <c r="I31" s="83">
        <v>2.4703282292062327E-323</v>
      </c>
      <c r="J31" s="83">
        <v>2.4703282292062327E-323</v>
      </c>
      <c r="K31" s="83">
        <v>2.4703282292062327E-323</v>
      </c>
      <c r="L31" s="83">
        <v>2.4703282292062327E-323</v>
      </c>
      <c r="M31" s="83">
        <v>2.4703282292062327E-323</v>
      </c>
      <c r="N31" s="83">
        <v>2.4703282292062327E-323</v>
      </c>
      <c r="O31" s="83">
        <v>2.4703282292062327E-323</v>
      </c>
      <c r="P31" s="84">
        <v>237.036</v>
      </c>
      <c r="Q31" s="314" t="s">
        <v>291</v>
      </c>
    </row>
    <row r="32" spans="1:17" ht="14.4" customHeight="1" x14ac:dyDescent="0.3">
      <c r="A32" s="398" t="s">
        <v>77</v>
      </c>
      <c r="B32" s="392"/>
      <c r="C32" s="392"/>
      <c r="D32" s="392"/>
      <c r="E32" s="392"/>
      <c r="F32" s="392"/>
      <c r="G32" s="392"/>
      <c r="H32" s="392"/>
      <c r="I32" s="392"/>
      <c r="J32" s="392"/>
      <c r="K32" s="392"/>
      <c r="L32" s="392"/>
      <c r="M32" s="392"/>
      <c r="N32" s="392"/>
      <c r="O32" s="392"/>
      <c r="P32" s="392"/>
      <c r="Q32" s="392"/>
    </row>
    <row r="33" spans="1:17" ht="14.4" customHeight="1" x14ac:dyDescent="0.3">
      <c r="A33" s="392"/>
      <c r="B33" s="392"/>
      <c r="C33" s="392"/>
      <c r="D33" s="392"/>
      <c r="E33" s="392"/>
      <c r="F33" s="392"/>
      <c r="G33" s="392"/>
      <c r="H33" s="392"/>
      <c r="I33" s="392"/>
      <c r="J33" s="392"/>
      <c r="K33" s="392"/>
      <c r="L33" s="392"/>
      <c r="M33" s="392"/>
      <c r="N33" s="392"/>
      <c r="O33" s="392"/>
      <c r="P33" s="392"/>
      <c r="Q33" s="392"/>
    </row>
    <row r="34" spans="1:17" ht="14.4" customHeight="1" x14ac:dyDescent="0.3">
      <c r="A34" s="398" t="s">
        <v>78</v>
      </c>
      <c r="B34" s="392"/>
      <c r="C34" s="392"/>
      <c r="D34" s="392"/>
      <c r="E34" s="392"/>
      <c r="F34" s="392"/>
      <c r="G34" s="392"/>
      <c r="H34" s="392"/>
      <c r="I34" s="392"/>
      <c r="J34" s="392"/>
      <c r="K34" s="392"/>
      <c r="L34" s="392"/>
      <c r="M34" s="392"/>
      <c r="N34" s="392"/>
      <c r="O34" s="392"/>
      <c r="P34" s="392"/>
      <c r="Q34" s="392"/>
    </row>
    <row r="35" spans="1:17" ht="14.4" customHeight="1" x14ac:dyDescent="0.3">
      <c r="A35" s="392"/>
      <c r="B35" s="392"/>
      <c r="C35" s="392"/>
      <c r="D35" s="392"/>
      <c r="E35" s="392"/>
      <c r="F35" s="392"/>
      <c r="G35" s="392"/>
      <c r="H35" s="392"/>
      <c r="I35" s="392"/>
      <c r="J35" s="392"/>
      <c r="K35" s="392"/>
      <c r="L35" s="392"/>
      <c r="M35" s="392"/>
      <c r="N35" s="392"/>
      <c r="O35" s="392"/>
      <c r="P35" s="392"/>
      <c r="Q35" s="392"/>
    </row>
    <row r="36" spans="1:17" ht="14.4" customHeight="1" x14ac:dyDescent="0.3">
      <c r="A36" s="65"/>
      <c r="B36" s="65"/>
      <c r="C36" s="65"/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392"/>
      <c r="Q36" s="392"/>
    </row>
  </sheetData>
  <autoFilter ref="A5:A31"/>
  <mergeCells count="6">
    <mergeCell ref="P36:Q36"/>
    <mergeCell ref="A1:Q1"/>
    <mergeCell ref="B3:O3"/>
    <mergeCell ref="P4:Q4"/>
    <mergeCell ref="A32:Q33"/>
    <mergeCell ref="A34:Q35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241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69" customWidth="1"/>
    <col min="2" max="11" width="10" style="69" customWidth="1"/>
    <col min="12" max="16384" width="8.88671875" style="69"/>
  </cols>
  <sheetData>
    <row r="1" spans="1:11" s="85" customFormat="1" ht="18.600000000000001" customHeight="1" thickBot="1" x14ac:dyDescent="0.4">
      <c r="A1" s="393" t="s">
        <v>79</v>
      </c>
      <c r="B1" s="393"/>
      <c r="C1" s="393"/>
      <c r="D1" s="393"/>
      <c r="E1" s="393"/>
      <c r="F1" s="393"/>
      <c r="G1" s="393"/>
      <c r="H1" s="399"/>
      <c r="I1" s="399"/>
      <c r="J1" s="399"/>
      <c r="K1" s="399"/>
    </row>
    <row r="2" spans="1:11" s="85" customFormat="1" ht="14.4" customHeight="1" thickBot="1" x14ac:dyDescent="0.35">
      <c r="A2" s="522" t="s">
        <v>290</v>
      </c>
      <c r="B2" s="86"/>
      <c r="C2" s="86"/>
      <c r="D2" s="86"/>
      <c r="E2" s="86"/>
      <c r="F2" s="86"/>
      <c r="G2" s="86"/>
      <c r="H2" s="86"/>
      <c r="I2" s="86"/>
      <c r="J2" s="86"/>
      <c r="K2" s="86"/>
    </row>
    <row r="3" spans="1:11" ht="14.4" customHeight="1" x14ac:dyDescent="0.3">
      <c r="A3" s="179"/>
      <c r="B3" s="394" t="s">
        <v>80</v>
      </c>
      <c r="C3" s="395"/>
      <c r="D3" s="395"/>
      <c r="E3" s="395"/>
      <c r="F3" s="402" t="s">
        <v>81</v>
      </c>
      <c r="G3" s="395"/>
      <c r="H3" s="395"/>
      <c r="I3" s="395"/>
      <c r="J3" s="395"/>
      <c r="K3" s="403"/>
    </row>
    <row r="4" spans="1:11" ht="14.4" customHeight="1" x14ac:dyDescent="0.3">
      <c r="A4" s="180"/>
      <c r="B4" s="400"/>
      <c r="C4" s="401"/>
      <c r="D4" s="401"/>
      <c r="E4" s="401"/>
      <c r="F4" s="404" t="s">
        <v>214</v>
      </c>
      <c r="G4" s="406" t="s">
        <v>82</v>
      </c>
      <c r="H4" s="63" t="s">
        <v>278</v>
      </c>
      <c r="I4" s="404" t="s">
        <v>83</v>
      </c>
      <c r="J4" s="406" t="s">
        <v>84</v>
      </c>
      <c r="K4" s="407" t="s">
        <v>85</v>
      </c>
    </row>
    <row r="5" spans="1:11" ht="42" thickBot="1" x14ac:dyDescent="0.35">
      <c r="A5" s="181"/>
      <c r="B5" s="34" t="s">
        <v>215</v>
      </c>
      <c r="C5" s="35" t="s">
        <v>86</v>
      </c>
      <c r="D5" s="36" t="s">
        <v>87</v>
      </c>
      <c r="E5" s="36" t="s">
        <v>88</v>
      </c>
      <c r="F5" s="405"/>
      <c r="G5" s="405"/>
      <c r="H5" s="35" t="s">
        <v>89</v>
      </c>
      <c r="I5" s="405"/>
      <c r="J5" s="405"/>
      <c r="K5" s="408"/>
    </row>
    <row r="6" spans="1:11" ht="14.4" customHeight="1" thickBot="1" x14ac:dyDescent="0.35">
      <c r="A6" s="541" t="s">
        <v>293</v>
      </c>
      <c r="B6" s="523">
        <v>124512.124722981</v>
      </c>
      <c r="C6" s="523">
        <v>144582.81977999999</v>
      </c>
      <c r="D6" s="524">
        <v>20070.695057019599</v>
      </c>
      <c r="E6" s="525">
        <v>1.1611947037420001</v>
      </c>
      <c r="F6" s="523">
        <v>131280.93521573301</v>
      </c>
      <c r="G6" s="524">
        <v>76580.545542510998</v>
      </c>
      <c r="H6" s="526">
        <v>12259.673720000001</v>
      </c>
      <c r="I6" s="523">
        <v>77026.638720000003</v>
      </c>
      <c r="J6" s="524">
        <v>446.09317748900497</v>
      </c>
      <c r="K6" s="527">
        <v>0.58673133759600005</v>
      </c>
    </row>
    <row r="7" spans="1:11" ht="14.4" customHeight="1" thickBot="1" x14ac:dyDescent="0.35">
      <c r="A7" s="542" t="s">
        <v>294</v>
      </c>
      <c r="B7" s="523">
        <v>42795.259023247803</v>
      </c>
      <c r="C7" s="523">
        <v>58490.3770699999</v>
      </c>
      <c r="D7" s="524">
        <v>15695.118046752101</v>
      </c>
      <c r="E7" s="525">
        <v>1.366748990541</v>
      </c>
      <c r="F7" s="523">
        <v>56757.478871501698</v>
      </c>
      <c r="G7" s="524">
        <v>33108.529341709298</v>
      </c>
      <c r="H7" s="526">
        <v>4461.3845300000003</v>
      </c>
      <c r="I7" s="523">
        <v>31261.220829999998</v>
      </c>
      <c r="J7" s="524">
        <v>-1847.3085117093201</v>
      </c>
      <c r="K7" s="527">
        <v>0.55078593079799998</v>
      </c>
    </row>
    <row r="8" spans="1:11" ht="14.4" customHeight="1" thickBot="1" x14ac:dyDescent="0.35">
      <c r="A8" s="543" t="s">
        <v>295</v>
      </c>
      <c r="B8" s="523">
        <v>40680.987240550603</v>
      </c>
      <c r="C8" s="523">
        <v>56311.941069999899</v>
      </c>
      <c r="D8" s="524">
        <v>15630.9538294493</v>
      </c>
      <c r="E8" s="525">
        <v>1.384232411495</v>
      </c>
      <c r="F8" s="523">
        <v>54585.839036577301</v>
      </c>
      <c r="G8" s="524">
        <v>31841.739438003398</v>
      </c>
      <c r="H8" s="526">
        <v>4320.7415300000002</v>
      </c>
      <c r="I8" s="523">
        <v>30012.096829999999</v>
      </c>
      <c r="J8" s="524">
        <v>-1829.64260800343</v>
      </c>
      <c r="K8" s="527">
        <v>0.54981470212200001</v>
      </c>
    </row>
    <row r="9" spans="1:11" ht="14.4" customHeight="1" thickBot="1" x14ac:dyDescent="0.35">
      <c r="A9" s="544" t="s">
        <v>296</v>
      </c>
      <c r="B9" s="528">
        <v>4.9406564584124654E-324</v>
      </c>
      <c r="C9" s="528">
        <v>4.9406564584124654E-324</v>
      </c>
      <c r="D9" s="529">
        <v>0</v>
      </c>
      <c r="E9" s="530">
        <v>1</v>
      </c>
      <c r="F9" s="528">
        <v>4.9406564584124654E-324</v>
      </c>
      <c r="G9" s="529">
        <v>0</v>
      </c>
      <c r="H9" s="531">
        <v>7.6000000000000004E-4</v>
      </c>
      <c r="I9" s="528">
        <v>5.4000000000000001E-4</v>
      </c>
      <c r="J9" s="529">
        <v>5.4000000000000001E-4</v>
      </c>
      <c r="K9" s="532" t="s">
        <v>297</v>
      </c>
    </row>
    <row r="10" spans="1:11" ht="14.4" customHeight="1" thickBot="1" x14ac:dyDescent="0.35">
      <c r="A10" s="545" t="s">
        <v>298</v>
      </c>
      <c r="B10" s="523">
        <v>4.9406564584124654E-324</v>
      </c>
      <c r="C10" s="523">
        <v>4.9406564584124654E-324</v>
      </c>
      <c r="D10" s="524">
        <v>0</v>
      </c>
      <c r="E10" s="525">
        <v>1</v>
      </c>
      <c r="F10" s="523">
        <v>4.9406564584124654E-324</v>
      </c>
      <c r="G10" s="524">
        <v>0</v>
      </c>
      <c r="H10" s="526">
        <v>7.6000000000000004E-4</v>
      </c>
      <c r="I10" s="523">
        <v>5.4000000000000001E-4</v>
      </c>
      <c r="J10" s="524">
        <v>5.4000000000000001E-4</v>
      </c>
      <c r="K10" s="533" t="s">
        <v>297</v>
      </c>
    </row>
    <row r="11" spans="1:11" ht="14.4" customHeight="1" thickBot="1" x14ac:dyDescent="0.35">
      <c r="A11" s="544" t="s">
        <v>299</v>
      </c>
      <c r="B11" s="528">
        <v>5288.7094015606699</v>
      </c>
      <c r="C11" s="528">
        <v>5876.3245999999999</v>
      </c>
      <c r="D11" s="529">
        <v>587.61519843932797</v>
      </c>
      <c r="E11" s="530">
        <v>1.1111074846090001</v>
      </c>
      <c r="F11" s="528">
        <v>5638.9374660563299</v>
      </c>
      <c r="G11" s="529">
        <v>3289.3801885328598</v>
      </c>
      <c r="H11" s="531">
        <v>401.26749999999998</v>
      </c>
      <c r="I11" s="528">
        <v>2913.7082999999998</v>
      </c>
      <c r="J11" s="529">
        <v>-375.67188853286001</v>
      </c>
      <c r="K11" s="534">
        <v>0.51671229155099996</v>
      </c>
    </row>
    <row r="12" spans="1:11" ht="14.4" customHeight="1" thickBot="1" x14ac:dyDescent="0.35">
      <c r="A12" s="545" t="s">
        <v>300</v>
      </c>
      <c r="B12" s="523">
        <v>5288.7094015606699</v>
      </c>
      <c r="C12" s="523">
        <v>5876.3245999999999</v>
      </c>
      <c r="D12" s="524">
        <v>587.61519843932797</v>
      </c>
      <c r="E12" s="525">
        <v>1.1111074846090001</v>
      </c>
      <c r="F12" s="523">
        <v>5638.9374660563299</v>
      </c>
      <c r="G12" s="524">
        <v>3289.3801885328598</v>
      </c>
      <c r="H12" s="526">
        <v>401.26749999999998</v>
      </c>
      <c r="I12" s="523">
        <v>2913.7082999999998</v>
      </c>
      <c r="J12" s="524">
        <v>-375.67188853286001</v>
      </c>
      <c r="K12" s="527">
        <v>0.51671229155099996</v>
      </c>
    </row>
    <row r="13" spans="1:11" ht="14.4" customHeight="1" thickBot="1" x14ac:dyDescent="0.35">
      <c r="A13" s="544" t="s">
        <v>301</v>
      </c>
      <c r="B13" s="528">
        <v>9678.1403472679394</v>
      </c>
      <c r="C13" s="528">
        <v>8318.46623</v>
      </c>
      <c r="D13" s="529">
        <v>-1359.6741172679399</v>
      </c>
      <c r="E13" s="530">
        <v>0.85951080801799995</v>
      </c>
      <c r="F13" s="528">
        <v>7893.6580624717899</v>
      </c>
      <c r="G13" s="529">
        <v>4604.6338697752099</v>
      </c>
      <c r="H13" s="531">
        <v>927.57392000000004</v>
      </c>
      <c r="I13" s="528">
        <v>4632.1722200000004</v>
      </c>
      <c r="J13" s="529">
        <v>27.538350224784999</v>
      </c>
      <c r="K13" s="534">
        <v>0.586822001072</v>
      </c>
    </row>
    <row r="14" spans="1:11" ht="14.4" customHeight="1" thickBot="1" x14ac:dyDescent="0.35">
      <c r="A14" s="545" t="s">
        <v>302</v>
      </c>
      <c r="B14" s="523">
        <v>6360.5883570216001</v>
      </c>
      <c r="C14" s="523">
        <v>5949.9285900000004</v>
      </c>
      <c r="D14" s="524">
        <v>-410.65976702159799</v>
      </c>
      <c r="E14" s="525">
        <v>0.93543682691399999</v>
      </c>
      <c r="F14" s="523">
        <v>5702.7828837881998</v>
      </c>
      <c r="G14" s="524">
        <v>3326.6233488764501</v>
      </c>
      <c r="H14" s="526">
        <v>653.64770999999996</v>
      </c>
      <c r="I14" s="523">
        <v>3284.6695300000001</v>
      </c>
      <c r="J14" s="524">
        <v>-41.953818876451997</v>
      </c>
      <c r="K14" s="527">
        <v>0.57597660597199996</v>
      </c>
    </row>
    <row r="15" spans="1:11" ht="14.4" customHeight="1" thickBot="1" x14ac:dyDescent="0.35">
      <c r="A15" s="545" t="s">
        <v>303</v>
      </c>
      <c r="B15" s="523">
        <v>1011.30212910833</v>
      </c>
      <c r="C15" s="523">
        <v>717.91691000000003</v>
      </c>
      <c r="D15" s="524">
        <v>-293.385219108326</v>
      </c>
      <c r="E15" s="525">
        <v>0.709893600869</v>
      </c>
      <c r="F15" s="523">
        <v>674.717086204515</v>
      </c>
      <c r="G15" s="524">
        <v>393.58496695263398</v>
      </c>
      <c r="H15" s="526">
        <v>52.578420000000001</v>
      </c>
      <c r="I15" s="523">
        <v>355.39782000000002</v>
      </c>
      <c r="J15" s="524">
        <v>-38.187146952633</v>
      </c>
      <c r="K15" s="527">
        <v>0.52673606058900002</v>
      </c>
    </row>
    <row r="16" spans="1:11" ht="14.4" customHeight="1" thickBot="1" x14ac:dyDescent="0.35">
      <c r="A16" s="545" t="s">
        <v>304</v>
      </c>
      <c r="B16" s="523">
        <v>200.00002795776601</v>
      </c>
      <c r="C16" s="523">
        <v>114.38106999999999</v>
      </c>
      <c r="D16" s="524">
        <v>-85.618957957766</v>
      </c>
      <c r="E16" s="525">
        <v>0.57190527005400005</v>
      </c>
      <c r="F16" s="523">
        <v>57.976037684725</v>
      </c>
      <c r="G16" s="524">
        <v>33.819355316089002</v>
      </c>
      <c r="H16" s="526">
        <v>4.9406564584124654E-324</v>
      </c>
      <c r="I16" s="523">
        <v>3.4584595208887258E-323</v>
      </c>
      <c r="J16" s="524">
        <v>-33.819355316089002</v>
      </c>
      <c r="K16" s="527">
        <v>0</v>
      </c>
    </row>
    <row r="17" spans="1:11" ht="14.4" customHeight="1" thickBot="1" x14ac:dyDescent="0.35">
      <c r="A17" s="545" t="s">
        <v>305</v>
      </c>
      <c r="B17" s="523">
        <v>579.999925077532</v>
      </c>
      <c r="C17" s="523">
        <v>408.33512000000002</v>
      </c>
      <c r="D17" s="524">
        <v>-171.66480507753201</v>
      </c>
      <c r="E17" s="525">
        <v>0.70402615990899997</v>
      </c>
      <c r="F17" s="523">
        <v>387.98845996593599</v>
      </c>
      <c r="G17" s="524">
        <v>226.32660164679601</v>
      </c>
      <c r="H17" s="526">
        <v>122.58162</v>
      </c>
      <c r="I17" s="523">
        <v>359.52800999999999</v>
      </c>
      <c r="J17" s="524">
        <v>133.20140835320399</v>
      </c>
      <c r="K17" s="527">
        <v>0.92664614311299998</v>
      </c>
    </row>
    <row r="18" spans="1:11" ht="14.4" customHeight="1" thickBot="1" x14ac:dyDescent="0.35">
      <c r="A18" s="545" t="s">
        <v>306</v>
      </c>
      <c r="B18" s="523">
        <v>1115.5833028294401</v>
      </c>
      <c r="C18" s="523">
        <v>804.50715000000002</v>
      </c>
      <c r="D18" s="524">
        <v>-311.07615282943499</v>
      </c>
      <c r="E18" s="525">
        <v>0.72115381070999995</v>
      </c>
      <c r="F18" s="523">
        <v>738.56958331220403</v>
      </c>
      <c r="G18" s="524">
        <v>430.83225693211898</v>
      </c>
      <c r="H18" s="526">
        <v>73.778350000000003</v>
      </c>
      <c r="I18" s="523">
        <v>363.56405999999998</v>
      </c>
      <c r="J18" s="524">
        <v>-67.268196932118997</v>
      </c>
      <c r="K18" s="527">
        <v>0.49225430916000001</v>
      </c>
    </row>
    <row r="19" spans="1:11" ht="14.4" customHeight="1" thickBot="1" x14ac:dyDescent="0.35">
      <c r="A19" s="545" t="s">
        <v>307</v>
      </c>
      <c r="B19" s="523">
        <v>165.66658002502299</v>
      </c>
      <c r="C19" s="523">
        <v>57.75779</v>
      </c>
      <c r="D19" s="524">
        <v>-107.90879002502299</v>
      </c>
      <c r="E19" s="525">
        <v>0.34863875376199999</v>
      </c>
      <c r="F19" s="523">
        <v>54.985058692210998</v>
      </c>
      <c r="G19" s="524">
        <v>32.074617570455999</v>
      </c>
      <c r="H19" s="526">
        <v>5.1357600000000003</v>
      </c>
      <c r="I19" s="523">
        <v>102.41743</v>
      </c>
      <c r="J19" s="524">
        <v>70.342812429543002</v>
      </c>
      <c r="K19" s="527">
        <v>1.862641096253</v>
      </c>
    </row>
    <row r="20" spans="1:11" ht="14.4" customHeight="1" thickBot="1" x14ac:dyDescent="0.35">
      <c r="A20" s="545" t="s">
        <v>308</v>
      </c>
      <c r="B20" s="523">
        <v>245.000025248264</v>
      </c>
      <c r="C20" s="523">
        <v>265.63959999999997</v>
      </c>
      <c r="D20" s="524">
        <v>20.639574751735001</v>
      </c>
      <c r="E20" s="525">
        <v>1.0842431535699999</v>
      </c>
      <c r="F20" s="523">
        <v>276.638952824</v>
      </c>
      <c r="G20" s="524">
        <v>161.37272248066699</v>
      </c>
      <c r="H20" s="526">
        <v>19.852060000000002</v>
      </c>
      <c r="I20" s="523">
        <v>166.59537</v>
      </c>
      <c r="J20" s="524">
        <v>5.222647519333</v>
      </c>
      <c r="K20" s="527">
        <v>0.60221226367199998</v>
      </c>
    </row>
    <row r="21" spans="1:11" ht="14.4" customHeight="1" thickBot="1" x14ac:dyDescent="0.35">
      <c r="A21" s="544" t="s">
        <v>309</v>
      </c>
      <c r="B21" s="528">
        <v>4033.9996771082001</v>
      </c>
      <c r="C21" s="528">
        <v>3402.1289999999999</v>
      </c>
      <c r="D21" s="529">
        <v>-631.87067710820099</v>
      </c>
      <c r="E21" s="530">
        <v>0.84336372640400004</v>
      </c>
      <c r="F21" s="528">
        <v>3532</v>
      </c>
      <c r="G21" s="529">
        <v>2060.3333333333298</v>
      </c>
      <c r="H21" s="531">
        <v>473.94600000000003</v>
      </c>
      <c r="I21" s="528">
        <v>2118.0650000000001</v>
      </c>
      <c r="J21" s="529">
        <v>57.731666666666001</v>
      </c>
      <c r="K21" s="534">
        <v>0.59967865232100004</v>
      </c>
    </row>
    <row r="22" spans="1:11" ht="14.4" customHeight="1" thickBot="1" x14ac:dyDescent="0.35">
      <c r="A22" s="545" t="s">
        <v>310</v>
      </c>
      <c r="B22" s="523">
        <v>3513.9997484179999</v>
      </c>
      <c r="C22" s="523">
        <v>2944.7640000000001</v>
      </c>
      <c r="D22" s="524">
        <v>-569.23574841799905</v>
      </c>
      <c r="E22" s="525">
        <v>0.83800916642800005</v>
      </c>
      <c r="F22" s="523">
        <v>3049.30806737589</v>
      </c>
      <c r="G22" s="524">
        <v>1778.7630393026</v>
      </c>
      <c r="H22" s="526">
        <v>402.54599999999999</v>
      </c>
      <c r="I22" s="523">
        <v>1827.0239999999999</v>
      </c>
      <c r="J22" s="524">
        <v>48.260960697399</v>
      </c>
      <c r="K22" s="527">
        <v>0.59916018966600004</v>
      </c>
    </row>
    <row r="23" spans="1:11" ht="14.4" customHeight="1" thickBot="1" x14ac:dyDescent="0.35">
      <c r="A23" s="545" t="s">
        <v>311</v>
      </c>
      <c r="B23" s="523">
        <v>519.99992869020105</v>
      </c>
      <c r="C23" s="523">
        <v>457.36500000000001</v>
      </c>
      <c r="D23" s="524">
        <v>-62.634928690201001</v>
      </c>
      <c r="E23" s="525">
        <v>0.87954819753900004</v>
      </c>
      <c r="F23" s="523">
        <v>482.69193262411397</v>
      </c>
      <c r="G23" s="524">
        <v>281.57029403073301</v>
      </c>
      <c r="H23" s="526">
        <v>71.400000000000006</v>
      </c>
      <c r="I23" s="523">
        <v>291.041</v>
      </c>
      <c r="J23" s="524">
        <v>9.4707059692659996</v>
      </c>
      <c r="K23" s="527">
        <v>0.60295393465000002</v>
      </c>
    </row>
    <row r="24" spans="1:11" ht="14.4" customHeight="1" thickBot="1" x14ac:dyDescent="0.35">
      <c r="A24" s="544" t="s">
        <v>312</v>
      </c>
      <c r="B24" s="528">
        <v>18595.8960803195</v>
      </c>
      <c r="C24" s="528">
        <v>35842.553930000002</v>
      </c>
      <c r="D24" s="529">
        <v>17246.657849680501</v>
      </c>
      <c r="E24" s="530">
        <v>1.92744430143</v>
      </c>
      <c r="F24" s="528">
        <v>35088.945778562898</v>
      </c>
      <c r="G24" s="529">
        <v>20468.551704161699</v>
      </c>
      <c r="H24" s="531">
        <v>2394.4809300000002</v>
      </c>
      <c r="I24" s="528">
        <v>19133.477620000001</v>
      </c>
      <c r="J24" s="529">
        <v>-1335.0740841617101</v>
      </c>
      <c r="K24" s="534">
        <v>0.54528505189999998</v>
      </c>
    </row>
    <row r="25" spans="1:11" ht="14.4" customHeight="1" thickBot="1" x14ac:dyDescent="0.35">
      <c r="A25" s="545" t="s">
        <v>313</v>
      </c>
      <c r="B25" s="523">
        <v>5636.63518061166</v>
      </c>
      <c r="C25" s="523">
        <v>5305.7472100000005</v>
      </c>
      <c r="D25" s="524">
        <v>-330.88797061165701</v>
      </c>
      <c r="E25" s="525">
        <v>0.94129689788100002</v>
      </c>
      <c r="F25" s="523">
        <v>5000.4129999999996</v>
      </c>
      <c r="G25" s="524">
        <v>2916.90758333333</v>
      </c>
      <c r="H25" s="526">
        <v>277.11363</v>
      </c>
      <c r="I25" s="523">
        <v>2471.0666099999999</v>
      </c>
      <c r="J25" s="524">
        <v>-445.84097333333398</v>
      </c>
      <c r="K25" s="527">
        <v>0.49417250335099999</v>
      </c>
    </row>
    <row r="26" spans="1:11" ht="14.4" customHeight="1" thickBot="1" x14ac:dyDescent="0.35">
      <c r="A26" s="545" t="s">
        <v>314</v>
      </c>
      <c r="B26" s="523">
        <v>1384.3559166463201</v>
      </c>
      <c r="C26" s="523">
        <v>1184.20802</v>
      </c>
      <c r="D26" s="524">
        <v>-200.147896646324</v>
      </c>
      <c r="E26" s="525">
        <v>0.85542164826199996</v>
      </c>
      <c r="F26" s="523">
        <v>1327.54830730193</v>
      </c>
      <c r="G26" s="524">
        <v>774.40317925945703</v>
      </c>
      <c r="H26" s="526">
        <v>89.943420000000003</v>
      </c>
      <c r="I26" s="523">
        <v>616.92904999999996</v>
      </c>
      <c r="J26" s="524">
        <v>-157.47412925945801</v>
      </c>
      <c r="K26" s="527">
        <v>0.464713070407</v>
      </c>
    </row>
    <row r="27" spans="1:11" ht="14.4" customHeight="1" thickBot="1" x14ac:dyDescent="0.35">
      <c r="A27" s="545" t="s">
        <v>315</v>
      </c>
      <c r="B27" s="523">
        <v>0.99995993979099995</v>
      </c>
      <c r="C27" s="523">
        <v>1.0847</v>
      </c>
      <c r="D27" s="524">
        <v>8.4740060207999998E-2</v>
      </c>
      <c r="E27" s="525">
        <v>1.084743455049</v>
      </c>
      <c r="F27" s="523">
        <v>10.949843895242999</v>
      </c>
      <c r="G27" s="524">
        <v>6.3874089388910003</v>
      </c>
      <c r="H27" s="526">
        <v>5.4210000000000001E-2</v>
      </c>
      <c r="I27" s="523">
        <v>0.68154000000000003</v>
      </c>
      <c r="J27" s="524">
        <v>-5.7058689388910002</v>
      </c>
      <c r="K27" s="527">
        <v>6.2241983219999998E-2</v>
      </c>
    </row>
    <row r="28" spans="1:11" ht="14.4" customHeight="1" thickBot="1" x14ac:dyDescent="0.35">
      <c r="A28" s="545" t="s">
        <v>316</v>
      </c>
      <c r="B28" s="523">
        <v>943.98369316164701</v>
      </c>
      <c r="C28" s="523">
        <v>879.59646999999995</v>
      </c>
      <c r="D28" s="524">
        <v>-64.387223161646006</v>
      </c>
      <c r="E28" s="525">
        <v>0.93179201756499996</v>
      </c>
      <c r="F28" s="523">
        <v>1001.3870186331</v>
      </c>
      <c r="G28" s="524">
        <v>584.14242753597603</v>
      </c>
      <c r="H28" s="526">
        <v>133.07130000000001</v>
      </c>
      <c r="I28" s="523">
        <v>553.56568000000004</v>
      </c>
      <c r="J28" s="524">
        <v>-30.576747535976001</v>
      </c>
      <c r="K28" s="527">
        <v>0.55279893757300003</v>
      </c>
    </row>
    <row r="29" spans="1:11" ht="14.4" customHeight="1" thickBot="1" x14ac:dyDescent="0.35">
      <c r="A29" s="545" t="s">
        <v>317</v>
      </c>
      <c r="B29" s="523">
        <v>2578.6318247375898</v>
      </c>
      <c r="C29" s="523">
        <v>21549.804319999999</v>
      </c>
      <c r="D29" s="524">
        <v>18971.172495262399</v>
      </c>
      <c r="E29" s="525">
        <v>8.3570690911609997</v>
      </c>
      <c r="F29" s="523">
        <v>20221.4971751458</v>
      </c>
      <c r="G29" s="524">
        <v>11795.873352168401</v>
      </c>
      <c r="H29" s="526">
        <v>1519.8959600000001</v>
      </c>
      <c r="I29" s="523">
        <v>11713.549220000001</v>
      </c>
      <c r="J29" s="524">
        <v>-82.324132168359</v>
      </c>
      <c r="K29" s="527">
        <v>0.57926221379800003</v>
      </c>
    </row>
    <row r="30" spans="1:11" ht="14.4" customHeight="1" thickBot="1" x14ac:dyDescent="0.35">
      <c r="A30" s="545" t="s">
        <v>318</v>
      </c>
      <c r="B30" s="523">
        <v>4.9406564584124654E-324</v>
      </c>
      <c r="C30" s="523">
        <v>1.9379999999999999</v>
      </c>
      <c r="D30" s="524">
        <v>1.9379999999999999</v>
      </c>
      <c r="E30" s="535" t="s">
        <v>297</v>
      </c>
      <c r="F30" s="523">
        <v>0</v>
      </c>
      <c r="G30" s="524">
        <v>0</v>
      </c>
      <c r="H30" s="526">
        <v>4.9406564584124654E-324</v>
      </c>
      <c r="I30" s="523">
        <v>3.4584595208887258E-323</v>
      </c>
      <c r="J30" s="524">
        <v>3.4584595208887258E-323</v>
      </c>
      <c r="K30" s="533" t="s">
        <v>291</v>
      </c>
    </row>
    <row r="31" spans="1:11" ht="14.4" customHeight="1" thickBot="1" x14ac:dyDescent="0.35">
      <c r="A31" s="545" t="s">
        <v>319</v>
      </c>
      <c r="B31" s="523">
        <v>1458.6665421719899</v>
      </c>
      <c r="C31" s="523">
        <v>818.93253000000004</v>
      </c>
      <c r="D31" s="524">
        <v>-639.734012171995</v>
      </c>
      <c r="E31" s="525">
        <v>0.56142545696599999</v>
      </c>
      <c r="F31" s="523">
        <v>1276.3234131405</v>
      </c>
      <c r="G31" s="524">
        <v>744.52199099862696</v>
      </c>
      <c r="H31" s="526">
        <v>93.026939999999996</v>
      </c>
      <c r="I31" s="523">
        <v>591.26693999999998</v>
      </c>
      <c r="J31" s="524">
        <v>-153.25505099862701</v>
      </c>
      <c r="K31" s="527">
        <v>0.46325792813299999</v>
      </c>
    </row>
    <row r="32" spans="1:11" ht="14.4" customHeight="1" thickBot="1" x14ac:dyDescent="0.35">
      <c r="A32" s="545" t="s">
        <v>320</v>
      </c>
      <c r="B32" s="523">
        <v>2348.5832085890802</v>
      </c>
      <c r="C32" s="523">
        <v>2235.4281000000001</v>
      </c>
      <c r="D32" s="524">
        <v>-113.15510858908</v>
      </c>
      <c r="E32" s="525">
        <v>0.95181984262800001</v>
      </c>
      <c r="F32" s="523">
        <v>2161.1309578697601</v>
      </c>
      <c r="G32" s="524">
        <v>1260.6597254240301</v>
      </c>
      <c r="H32" s="526">
        <v>167.49639999999999</v>
      </c>
      <c r="I32" s="523">
        <v>1123.6327699999999</v>
      </c>
      <c r="J32" s="524">
        <v>-137.026955424025</v>
      </c>
      <c r="K32" s="527">
        <v>0.51992812647800002</v>
      </c>
    </row>
    <row r="33" spans="1:11" ht="14.4" customHeight="1" thickBot="1" x14ac:dyDescent="0.35">
      <c r="A33" s="545" t="s">
        <v>321</v>
      </c>
      <c r="B33" s="523">
        <v>203.58330774201301</v>
      </c>
      <c r="C33" s="523">
        <v>101.97085</v>
      </c>
      <c r="D33" s="524">
        <v>-101.61245774201301</v>
      </c>
      <c r="E33" s="525">
        <v>0.50088021032200003</v>
      </c>
      <c r="F33" s="523">
        <v>221.43201598547199</v>
      </c>
      <c r="G33" s="524">
        <v>129.16867599152499</v>
      </c>
      <c r="H33" s="526">
        <v>1.534</v>
      </c>
      <c r="I33" s="523">
        <v>110.61544000000001</v>
      </c>
      <c r="J33" s="524">
        <v>-18.553235991525</v>
      </c>
      <c r="K33" s="527">
        <v>0.49954582903299999</v>
      </c>
    </row>
    <row r="34" spans="1:11" ht="14.4" customHeight="1" thickBot="1" x14ac:dyDescent="0.35">
      <c r="A34" s="545" t="s">
        <v>322</v>
      </c>
      <c r="B34" s="523">
        <v>294.24994228286999</v>
      </c>
      <c r="C34" s="523">
        <v>282.25686999999999</v>
      </c>
      <c r="D34" s="524">
        <v>-11.993072282869001</v>
      </c>
      <c r="E34" s="525">
        <v>0.95924188739000005</v>
      </c>
      <c r="F34" s="523">
        <v>285.021028093545</v>
      </c>
      <c r="G34" s="524">
        <v>166.26226638790101</v>
      </c>
      <c r="H34" s="526">
        <v>29.893239999999999</v>
      </c>
      <c r="I34" s="523">
        <v>143.10811000000001</v>
      </c>
      <c r="J34" s="524">
        <v>-23.154156387901001</v>
      </c>
      <c r="K34" s="527">
        <v>0.50209667320700002</v>
      </c>
    </row>
    <row r="35" spans="1:11" ht="14.4" customHeight="1" thickBot="1" x14ac:dyDescent="0.35">
      <c r="A35" s="545" t="s">
        <v>323</v>
      </c>
      <c r="B35" s="523">
        <v>3143.3952407325301</v>
      </c>
      <c r="C35" s="523">
        <v>2965.93894</v>
      </c>
      <c r="D35" s="524">
        <v>-177.45630073252599</v>
      </c>
      <c r="E35" s="525">
        <v>0.94354629719000005</v>
      </c>
      <c r="F35" s="523">
        <v>2950.024163</v>
      </c>
      <c r="G35" s="524">
        <v>1720.84742841667</v>
      </c>
      <c r="H35" s="526">
        <v>82.451830000000001</v>
      </c>
      <c r="I35" s="523">
        <v>1547.30771</v>
      </c>
      <c r="J35" s="524">
        <v>-173.539718416667</v>
      </c>
      <c r="K35" s="527">
        <v>0.52450679198000005</v>
      </c>
    </row>
    <row r="36" spans="1:11" ht="14.4" customHeight="1" thickBot="1" x14ac:dyDescent="0.35">
      <c r="A36" s="545" t="s">
        <v>324</v>
      </c>
      <c r="B36" s="523">
        <v>602.81126370403399</v>
      </c>
      <c r="C36" s="523">
        <v>515.64792</v>
      </c>
      <c r="D36" s="524">
        <v>-87.163343704034006</v>
      </c>
      <c r="E36" s="525">
        <v>0.85540525044500004</v>
      </c>
      <c r="F36" s="523">
        <v>633.21885549762101</v>
      </c>
      <c r="G36" s="524">
        <v>369.37766570694498</v>
      </c>
      <c r="H36" s="526">
        <v>4.9406564584124654E-324</v>
      </c>
      <c r="I36" s="523">
        <v>261.75454999999999</v>
      </c>
      <c r="J36" s="524">
        <v>-107.623115706946</v>
      </c>
      <c r="K36" s="527">
        <v>0.41337137662099999</v>
      </c>
    </row>
    <row r="37" spans="1:11" ht="14.4" customHeight="1" thickBot="1" x14ac:dyDescent="0.35">
      <c r="A37" s="544" t="s">
        <v>325</v>
      </c>
      <c r="B37" s="528">
        <v>661.99988014021903</v>
      </c>
      <c r="C37" s="528">
        <v>757.78693999999996</v>
      </c>
      <c r="D37" s="529">
        <v>95.787059859780001</v>
      </c>
      <c r="E37" s="530">
        <v>1.1446934700939999</v>
      </c>
      <c r="F37" s="528">
        <v>583.03170817999296</v>
      </c>
      <c r="G37" s="529">
        <v>340.10182977166301</v>
      </c>
      <c r="H37" s="531">
        <v>42.093969999999999</v>
      </c>
      <c r="I37" s="528">
        <v>302.0625</v>
      </c>
      <c r="J37" s="529">
        <v>-38.039329771661997</v>
      </c>
      <c r="K37" s="534">
        <v>0.51808931789099999</v>
      </c>
    </row>
    <row r="38" spans="1:11" ht="14.4" customHeight="1" thickBot="1" x14ac:dyDescent="0.35">
      <c r="A38" s="545" t="s">
        <v>326</v>
      </c>
      <c r="B38" s="523">
        <v>582.99992489689805</v>
      </c>
      <c r="C38" s="523">
        <v>676.27236000000005</v>
      </c>
      <c r="D38" s="524">
        <v>93.272435103101003</v>
      </c>
      <c r="E38" s="525">
        <v>1.1599870448</v>
      </c>
      <c r="F38" s="523">
        <v>508.03430320355801</v>
      </c>
      <c r="G38" s="524">
        <v>296.35334353540901</v>
      </c>
      <c r="H38" s="526">
        <v>35.890949999999997</v>
      </c>
      <c r="I38" s="523">
        <v>257.63407000000001</v>
      </c>
      <c r="J38" s="524">
        <v>-38.719273535408</v>
      </c>
      <c r="K38" s="527">
        <v>0.507119437359</v>
      </c>
    </row>
    <row r="39" spans="1:11" ht="14.4" customHeight="1" thickBot="1" x14ac:dyDescent="0.35">
      <c r="A39" s="545" t="s">
        <v>327</v>
      </c>
      <c r="B39" s="523">
        <v>78.999955243320997</v>
      </c>
      <c r="C39" s="523">
        <v>81.514579999999995</v>
      </c>
      <c r="D39" s="524">
        <v>2.5146247566779998</v>
      </c>
      <c r="E39" s="525">
        <v>1.031830711155</v>
      </c>
      <c r="F39" s="523">
        <v>74.997404976435007</v>
      </c>
      <c r="G39" s="524">
        <v>43.748486236254003</v>
      </c>
      <c r="H39" s="526">
        <v>6.2030200000000004</v>
      </c>
      <c r="I39" s="523">
        <v>44.108280000000001</v>
      </c>
      <c r="J39" s="524">
        <v>0.35979376374499999</v>
      </c>
      <c r="K39" s="527">
        <v>0.58813074950800004</v>
      </c>
    </row>
    <row r="40" spans="1:11" ht="14.4" customHeight="1" thickBot="1" x14ac:dyDescent="0.35">
      <c r="A40" s="545" t="s">
        <v>328</v>
      </c>
      <c r="B40" s="523">
        <v>4.9406564584124654E-324</v>
      </c>
      <c r="C40" s="523">
        <v>4.9406564584124654E-324</v>
      </c>
      <c r="D40" s="524">
        <v>0</v>
      </c>
      <c r="E40" s="525">
        <v>1</v>
      </c>
      <c r="F40" s="523">
        <v>4.9406564584124654E-324</v>
      </c>
      <c r="G40" s="524">
        <v>0</v>
      </c>
      <c r="H40" s="526">
        <v>4.9406564584124654E-324</v>
      </c>
      <c r="I40" s="523">
        <v>0.32014999999999999</v>
      </c>
      <c r="J40" s="524">
        <v>0.32014999999999999</v>
      </c>
      <c r="K40" s="533" t="s">
        <v>297</v>
      </c>
    </row>
    <row r="41" spans="1:11" ht="14.4" customHeight="1" thickBot="1" x14ac:dyDescent="0.35">
      <c r="A41" s="544" t="s">
        <v>329</v>
      </c>
      <c r="B41" s="528">
        <v>1054.74125649281</v>
      </c>
      <c r="C41" s="528">
        <v>1053.4392600000001</v>
      </c>
      <c r="D41" s="529">
        <v>-1.3019964928050001</v>
      </c>
      <c r="E41" s="530">
        <v>0.99876557735299998</v>
      </c>
      <c r="F41" s="528">
        <v>791.70310959059202</v>
      </c>
      <c r="G41" s="529">
        <v>461.82681392784502</v>
      </c>
      <c r="H41" s="531">
        <v>48.528260000000003</v>
      </c>
      <c r="I41" s="528">
        <v>449.89632999999998</v>
      </c>
      <c r="J41" s="529">
        <v>-11.930483927845</v>
      </c>
      <c r="K41" s="534">
        <v>0.56826394206300002</v>
      </c>
    </row>
    <row r="42" spans="1:11" ht="14.4" customHeight="1" thickBot="1" x14ac:dyDescent="0.35">
      <c r="A42" s="545" t="s">
        <v>330</v>
      </c>
      <c r="B42" s="523">
        <v>139.999911570443</v>
      </c>
      <c r="C42" s="523">
        <v>139.46999</v>
      </c>
      <c r="D42" s="524">
        <v>-0.52992157044199995</v>
      </c>
      <c r="E42" s="525">
        <v>0.99621484353400003</v>
      </c>
      <c r="F42" s="523">
        <v>133.00602067785599</v>
      </c>
      <c r="G42" s="524">
        <v>77.586845395416006</v>
      </c>
      <c r="H42" s="526">
        <v>4.9406564584124654E-324</v>
      </c>
      <c r="I42" s="523">
        <v>8.4000000000000005E-2</v>
      </c>
      <c r="J42" s="524">
        <v>-77.502845395416003</v>
      </c>
      <c r="K42" s="527">
        <v>6.3155035800000002E-4</v>
      </c>
    </row>
    <row r="43" spans="1:11" ht="14.4" customHeight="1" thickBot="1" x14ac:dyDescent="0.35">
      <c r="A43" s="545" t="s">
        <v>331</v>
      </c>
      <c r="B43" s="523">
        <v>8.0000395183080002</v>
      </c>
      <c r="C43" s="523">
        <v>12.926030000000001</v>
      </c>
      <c r="D43" s="524">
        <v>4.9259904816909996</v>
      </c>
      <c r="E43" s="525">
        <v>1.615745768557</v>
      </c>
      <c r="F43" s="523">
        <v>12.141346804867</v>
      </c>
      <c r="G43" s="524">
        <v>7.0824523028390001</v>
      </c>
      <c r="H43" s="526">
        <v>1.6827399999999999</v>
      </c>
      <c r="I43" s="523">
        <v>7.7654199999999998</v>
      </c>
      <c r="J43" s="524">
        <v>0.68296769716000005</v>
      </c>
      <c r="K43" s="527">
        <v>0.63958472851500003</v>
      </c>
    </row>
    <row r="44" spans="1:11" ht="14.4" customHeight="1" thickBot="1" x14ac:dyDescent="0.35">
      <c r="A44" s="545" t="s">
        <v>332</v>
      </c>
      <c r="B44" s="523">
        <v>713.99995700923398</v>
      </c>
      <c r="C44" s="523">
        <v>683.75585999999998</v>
      </c>
      <c r="D44" s="524">
        <v>-30.244097009234</v>
      </c>
      <c r="E44" s="525">
        <v>0.957641318164</v>
      </c>
      <c r="F44" s="523">
        <v>456.455618259348</v>
      </c>
      <c r="G44" s="524">
        <v>266.265777317953</v>
      </c>
      <c r="H44" s="526">
        <v>28.48536</v>
      </c>
      <c r="I44" s="523">
        <v>275.46953999999999</v>
      </c>
      <c r="J44" s="524">
        <v>9.2037626820469995</v>
      </c>
      <c r="K44" s="527">
        <v>0.60349687676200003</v>
      </c>
    </row>
    <row r="45" spans="1:11" ht="14.4" customHeight="1" thickBot="1" x14ac:dyDescent="0.35">
      <c r="A45" s="545" t="s">
        <v>333</v>
      </c>
      <c r="B45" s="523">
        <v>77.999995303529005</v>
      </c>
      <c r="C45" s="523">
        <v>84.822909999999993</v>
      </c>
      <c r="D45" s="524">
        <v>6.8229146964699998</v>
      </c>
      <c r="E45" s="525">
        <v>1.087473270606</v>
      </c>
      <c r="F45" s="523">
        <v>84.701091534417998</v>
      </c>
      <c r="G45" s="524">
        <v>49.408970061742998</v>
      </c>
      <c r="H45" s="526">
        <v>4.9254199999999999</v>
      </c>
      <c r="I45" s="523">
        <v>37.714039999999997</v>
      </c>
      <c r="J45" s="524">
        <v>-11.694930061742999</v>
      </c>
      <c r="K45" s="527">
        <v>0.44526037760199999</v>
      </c>
    </row>
    <row r="46" spans="1:11" ht="14.4" customHeight="1" thickBot="1" x14ac:dyDescent="0.35">
      <c r="A46" s="545" t="s">
        <v>334</v>
      </c>
      <c r="B46" s="523">
        <v>20.000038795774</v>
      </c>
      <c r="C46" s="523">
        <v>5.6080699999999997</v>
      </c>
      <c r="D46" s="524">
        <v>-14.391968795774</v>
      </c>
      <c r="E46" s="525">
        <v>0.280402956077</v>
      </c>
      <c r="F46" s="523">
        <v>5.4690678064220002</v>
      </c>
      <c r="G46" s="524">
        <v>3.1902895537460001</v>
      </c>
      <c r="H46" s="526">
        <v>4.9406564584124654E-324</v>
      </c>
      <c r="I46" s="523">
        <v>1.19238</v>
      </c>
      <c r="J46" s="524">
        <v>-1.9979095537460001</v>
      </c>
      <c r="K46" s="527">
        <v>0.21802253001800001</v>
      </c>
    </row>
    <row r="47" spans="1:11" ht="14.4" customHeight="1" thickBot="1" x14ac:dyDescent="0.35">
      <c r="A47" s="545" t="s">
        <v>335</v>
      </c>
      <c r="B47" s="523">
        <v>12.500039247358</v>
      </c>
      <c r="C47" s="523">
        <v>3.4316</v>
      </c>
      <c r="D47" s="524">
        <v>-9.0684392473580004</v>
      </c>
      <c r="E47" s="525">
        <v>0.27452713804200002</v>
      </c>
      <c r="F47" s="523">
        <v>3.050923278895</v>
      </c>
      <c r="G47" s="524">
        <v>1.779705246022</v>
      </c>
      <c r="H47" s="526">
        <v>4.9406564584124654E-324</v>
      </c>
      <c r="I47" s="523">
        <v>3.62704</v>
      </c>
      <c r="J47" s="524">
        <v>1.847334753977</v>
      </c>
      <c r="K47" s="527">
        <v>1.1888335655919999</v>
      </c>
    </row>
    <row r="48" spans="1:11" ht="14.4" customHeight="1" thickBot="1" x14ac:dyDescent="0.35">
      <c r="A48" s="545" t="s">
        <v>336</v>
      </c>
      <c r="B48" s="523">
        <v>23.991358555451999</v>
      </c>
      <c r="C48" s="523">
        <v>51.320770000000003</v>
      </c>
      <c r="D48" s="524">
        <v>27.329411444546999</v>
      </c>
      <c r="E48" s="525">
        <v>2.1391356342479999</v>
      </c>
      <c r="F48" s="523">
        <v>30.160838187814999</v>
      </c>
      <c r="G48" s="524">
        <v>17.593822276225001</v>
      </c>
      <c r="H48" s="526">
        <v>4.1406400000000003</v>
      </c>
      <c r="I48" s="523">
        <v>25.9499</v>
      </c>
      <c r="J48" s="524">
        <v>8.3560777237739998</v>
      </c>
      <c r="K48" s="527">
        <v>0.86038391368300005</v>
      </c>
    </row>
    <row r="49" spans="1:11" ht="14.4" customHeight="1" thickBot="1" x14ac:dyDescent="0.35">
      <c r="A49" s="545" t="s">
        <v>337</v>
      </c>
      <c r="B49" s="523">
        <v>4.9406564584124654E-324</v>
      </c>
      <c r="C49" s="523">
        <v>6.3350000000000004E-2</v>
      </c>
      <c r="D49" s="524">
        <v>6.3350000000000004E-2</v>
      </c>
      <c r="E49" s="535" t="s">
        <v>297</v>
      </c>
      <c r="F49" s="523">
        <v>2.4615434750000002E-2</v>
      </c>
      <c r="G49" s="524">
        <v>1.4359003604E-2</v>
      </c>
      <c r="H49" s="526">
        <v>4.9406564584124654E-324</v>
      </c>
      <c r="I49" s="523">
        <v>3.4584595208887258E-323</v>
      </c>
      <c r="J49" s="524">
        <v>-1.4359003604E-2</v>
      </c>
      <c r="K49" s="527">
        <v>1.4031464341891402E-321</v>
      </c>
    </row>
    <row r="50" spans="1:11" ht="14.4" customHeight="1" thickBot="1" x14ac:dyDescent="0.35">
      <c r="A50" s="545" t="s">
        <v>338</v>
      </c>
      <c r="B50" s="523">
        <v>27.999958314090001</v>
      </c>
      <c r="C50" s="523">
        <v>22.00516</v>
      </c>
      <c r="D50" s="524">
        <v>-5.9947983140899996</v>
      </c>
      <c r="E50" s="525">
        <v>0.78589974146200003</v>
      </c>
      <c r="F50" s="523">
        <v>22.175031724391999</v>
      </c>
      <c r="G50" s="524">
        <v>12.935435172562</v>
      </c>
      <c r="H50" s="526">
        <v>0.87612000000000001</v>
      </c>
      <c r="I50" s="523">
        <v>6.1154799999999998</v>
      </c>
      <c r="J50" s="524">
        <v>-6.8199551725619996</v>
      </c>
      <c r="K50" s="527">
        <v>0.27578224356100001</v>
      </c>
    </row>
    <row r="51" spans="1:11" ht="14.4" customHeight="1" thickBot="1" x14ac:dyDescent="0.35">
      <c r="A51" s="545" t="s">
        <v>339</v>
      </c>
      <c r="B51" s="523">
        <v>30.249958178614001</v>
      </c>
      <c r="C51" s="523">
        <v>46.7318</v>
      </c>
      <c r="D51" s="524">
        <v>16.481841821385</v>
      </c>
      <c r="E51" s="525">
        <v>1.5448550283619999</v>
      </c>
      <c r="F51" s="523">
        <v>41.520214905029</v>
      </c>
      <c r="G51" s="524">
        <v>24.220125361267002</v>
      </c>
      <c r="H51" s="526">
        <v>2.4598800000000001</v>
      </c>
      <c r="I51" s="523">
        <v>22.2454</v>
      </c>
      <c r="J51" s="524">
        <v>-1.9747253612669999</v>
      </c>
      <c r="K51" s="527">
        <v>0.53577275673699998</v>
      </c>
    </row>
    <row r="52" spans="1:11" ht="14.4" customHeight="1" thickBot="1" x14ac:dyDescent="0.35">
      <c r="A52" s="545" t="s">
        <v>340</v>
      </c>
      <c r="B52" s="523">
        <v>4.9406564584124654E-324</v>
      </c>
      <c r="C52" s="523">
        <v>4.9406564584124654E-324</v>
      </c>
      <c r="D52" s="524">
        <v>0</v>
      </c>
      <c r="E52" s="525">
        <v>1</v>
      </c>
      <c r="F52" s="523">
        <v>4.9406564584124654E-324</v>
      </c>
      <c r="G52" s="524">
        <v>0</v>
      </c>
      <c r="H52" s="526">
        <v>4.9406564584124654E-324</v>
      </c>
      <c r="I52" s="523">
        <v>1.0619400000000001</v>
      </c>
      <c r="J52" s="524">
        <v>1.0619400000000001</v>
      </c>
      <c r="K52" s="533" t="s">
        <v>297</v>
      </c>
    </row>
    <row r="53" spans="1:11" ht="14.4" customHeight="1" thickBot="1" x14ac:dyDescent="0.35">
      <c r="A53" s="545" t="s">
        <v>341</v>
      </c>
      <c r="B53" s="523">
        <v>4.9406564584124654E-324</v>
      </c>
      <c r="C53" s="523">
        <v>4.9406564584124654E-324</v>
      </c>
      <c r="D53" s="524">
        <v>0</v>
      </c>
      <c r="E53" s="525">
        <v>1</v>
      </c>
      <c r="F53" s="523">
        <v>4.9406564584124654E-324</v>
      </c>
      <c r="G53" s="524">
        <v>0</v>
      </c>
      <c r="H53" s="526">
        <v>4.9406564584124654E-324</v>
      </c>
      <c r="I53" s="523">
        <v>5.5590000000000001E-2</v>
      </c>
      <c r="J53" s="524">
        <v>5.5590000000000001E-2</v>
      </c>
      <c r="K53" s="533" t="s">
        <v>297</v>
      </c>
    </row>
    <row r="54" spans="1:11" ht="14.4" customHeight="1" thickBot="1" x14ac:dyDescent="0.35">
      <c r="A54" s="545" t="s">
        <v>342</v>
      </c>
      <c r="B54" s="523">
        <v>4.9406564584124654E-324</v>
      </c>
      <c r="C54" s="523">
        <v>4.9406564584124654E-324</v>
      </c>
      <c r="D54" s="524">
        <v>0</v>
      </c>
      <c r="E54" s="525">
        <v>1</v>
      </c>
      <c r="F54" s="523">
        <v>4.9406564584124654E-324</v>
      </c>
      <c r="G54" s="524">
        <v>0</v>
      </c>
      <c r="H54" s="526">
        <v>5.9581</v>
      </c>
      <c r="I54" s="523">
        <v>68.585599999999999</v>
      </c>
      <c r="J54" s="524">
        <v>68.585599999999999</v>
      </c>
      <c r="K54" s="533" t="s">
        <v>297</v>
      </c>
    </row>
    <row r="55" spans="1:11" ht="14.4" customHeight="1" thickBot="1" x14ac:dyDescent="0.35">
      <c r="A55" s="545" t="s">
        <v>343</v>
      </c>
      <c r="B55" s="523">
        <v>4.9406564584124654E-324</v>
      </c>
      <c r="C55" s="523">
        <v>4.9406564584124654E-324</v>
      </c>
      <c r="D55" s="524">
        <v>0</v>
      </c>
      <c r="E55" s="525">
        <v>1</v>
      </c>
      <c r="F55" s="523">
        <v>4.9406564584124654E-324</v>
      </c>
      <c r="G55" s="524">
        <v>0</v>
      </c>
      <c r="H55" s="526">
        <v>4.9406564584124654E-324</v>
      </c>
      <c r="I55" s="523">
        <v>0.03</v>
      </c>
      <c r="J55" s="524">
        <v>0.03</v>
      </c>
      <c r="K55" s="533" t="s">
        <v>297</v>
      </c>
    </row>
    <row r="56" spans="1:11" ht="14.4" customHeight="1" thickBot="1" x14ac:dyDescent="0.35">
      <c r="A56" s="545" t="s">
        <v>344</v>
      </c>
      <c r="B56" s="523">
        <v>4.9406564584124654E-324</v>
      </c>
      <c r="C56" s="523">
        <v>3.3037200000000002</v>
      </c>
      <c r="D56" s="524">
        <v>3.3037200000000002</v>
      </c>
      <c r="E56" s="535" t="s">
        <v>297</v>
      </c>
      <c r="F56" s="523">
        <v>2.9983409767959999</v>
      </c>
      <c r="G56" s="524">
        <v>1.7490322364640001</v>
      </c>
      <c r="H56" s="526">
        <v>4.9406564584124654E-324</v>
      </c>
      <c r="I56" s="523">
        <v>3.4584595208887258E-323</v>
      </c>
      <c r="J56" s="524">
        <v>-1.7490322364640001</v>
      </c>
      <c r="K56" s="527">
        <v>9.8813129168249309E-324</v>
      </c>
    </row>
    <row r="57" spans="1:11" ht="14.4" customHeight="1" thickBot="1" x14ac:dyDescent="0.35">
      <c r="A57" s="544" t="s">
        <v>345</v>
      </c>
      <c r="B57" s="528">
        <v>509.25524933715099</v>
      </c>
      <c r="C57" s="528">
        <v>435.91561000000002</v>
      </c>
      <c r="D57" s="529">
        <v>-73.339639337150004</v>
      </c>
      <c r="E57" s="530">
        <v>0.85598648333500005</v>
      </c>
      <c r="F57" s="528">
        <v>441.21555084215498</v>
      </c>
      <c r="G57" s="529">
        <v>257.37573799125698</v>
      </c>
      <c r="H57" s="531">
        <v>27.91508</v>
      </c>
      <c r="I57" s="528">
        <v>261.35910000000001</v>
      </c>
      <c r="J57" s="529">
        <v>3.9833620087420001</v>
      </c>
      <c r="K57" s="534">
        <v>0.59236148748799999</v>
      </c>
    </row>
    <row r="58" spans="1:11" ht="14.4" customHeight="1" thickBot="1" x14ac:dyDescent="0.35">
      <c r="A58" s="545" t="s">
        <v>346</v>
      </c>
      <c r="B58" s="523">
        <v>5.9999996387329997</v>
      </c>
      <c r="C58" s="523">
        <v>2.411</v>
      </c>
      <c r="D58" s="524">
        <v>-3.5889996387330001</v>
      </c>
      <c r="E58" s="525">
        <v>0.40183335752799998</v>
      </c>
      <c r="F58" s="523">
        <v>1.6993003947730001</v>
      </c>
      <c r="G58" s="524">
        <v>0.99125856361800002</v>
      </c>
      <c r="H58" s="526">
        <v>4.9406564584124654E-324</v>
      </c>
      <c r="I58" s="523">
        <v>3.4584595208887258E-323</v>
      </c>
      <c r="J58" s="524">
        <v>-0.99125856361800002</v>
      </c>
      <c r="K58" s="527">
        <v>1.9762625833649862E-323</v>
      </c>
    </row>
    <row r="59" spans="1:11" ht="14.4" customHeight="1" thickBot="1" x14ac:dyDescent="0.35">
      <c r="A59" s="545" t="s">
        <v>347</v>
      </c>
      <c r="B59" s="523">
        <v>7.3468795576349999</v>
      </c>
      <c r="C59" s="523">
        <v>4.3316800000000004</v>
      </c>
      <c r="D59" s="524">
        <v>-3.0151995576349999</v>
      </c>
      <c r="E59" s="525">
        <v>0.589594530033</v>
      </c>
      <c r="F59" s="523">
        <v>4.499257253983</v>
      </c>
      <c r="G59" s="524">
        <v>2.6245667314899999</v>
      </c>
      <c r="H59" s="526">
        <v>4.9406564584124654E-324</v>
      </c>
      <c r="I59" s="523">
        <v>3.4584595208887258E-323</v>
      </c>
      <c r="J59" s="524">
        <v>-2.6245667314899999</v>
      </c>
      <c r="K59" s="527">
        <v>9.8813129168249309E-324</v>
      </c>
    </row>
    <row r="60" spans="1:11" ht="14.4" customHeight="1" thickBot="1" x14ac:dyDescent="0.35">
      <c r="A60" s="545" t="s">
        <v>348</v>
      </c>
      <c r="B60" s="523">
        <v>65.000156086264994</v>
      </c>
      <c r="C60" s="523">
        <v>16.320599999999999</v>
      </c>
      <c r="D60" s="524">
        <v>-48.679556086265002</v>
      </c>
      <c r="E60" s="525">
        <v>0.25108555090700002</v>
      </c>
      <c r="F60" s="523">
        <v>16.039377257043999</v>
      </c>
      <c r="G60" s="524">
        <v>9.356303399942</v>
      </c>
      <c r="H60" s="526">
        <v>23.318999999999999</v>
      </c>
      <c r="I60" s="523">
        <v>23.853300000000001</v>
      </c>
      <c r="J60" s="524">
        <v>14.496996600057001</v>
      </c>
      <c r="K60" s="527">
        <v>1.487171204824</v>
      </c>
    </row>
    <row r="61" spans="1:11" ht="14.4" customHeight="1" thickBot="1" x14ac:dyDescent="0.35">
      <c r="A61" s="545" t="s">
        <v>349</v>
      </c>
      <c r="B61" s="523">
        <v>424.61541443341298</v>
      </c>
      <c r="C61" s="523">
        <v>389.42880000000002</v>
      </c>
      <c r="D61" s="524">
        <v>-35.186614433412998</v>
      </c>
      <c r="E61" s="525">
        <v>0.91713297907299995</v>
      </c>
      <c r="F61" s="523">
        <v>397.26710892403702</v>
      </c>
      <c r="G61" s="524">
        <v>231.73914687235501</v>
      </c>
      <c r="H61" s="526">
        <v>4.1079999999999997</v>
      </c>
      <c r="I61" s="523">
        <v>222.38513</v>
      </c>
      <c r="J61" s="524">
        <v>-9.3540168723540003</v>
      </c>
      <c r="K61" s="527">
        <v>0.559787420112</v>
      </c>
    </row>
    <row r="62" spans="1:11" ht="14.4" customHeight="1" thickBot="1" x14ac:dyDescent="0.35">
      <c r="A62" s="545" t="s">
        <v>350</v>
      </c>
      <c r="B62" s="523">
        <v>4.9406564584124654E-324</v>
      </c>
      <c r="C62" s="523">
        <v>2.64</v>
      </c>
      <c r="D62" s="524">
        <v>2.64</v>
      </c>
      <c r="E62" s="535" t="s">
        <v>297</v>
      </c>
      <c r="F62" s="523">
        <v>0</v>
      </c>
      <c r="G62" s="524">
        <v>0</v>
      </c>
      <c r="H62" s="526">
        <v>4.9406564584124654E-324</v>
      </c>
      <c r="I62" s="523">
        <v>2.2031999999999998</v>
      </c>
      <c r="J62" s="524">
        <v>2.2031999999999998</v>
      </c>
      <c r="K62" s="533" t="s">
        <v>291</v>
      </c>
    </row>
    <row r="63" spans="1:11" ht="14.4" customHeight="1" thickBot="1" x14ac:dyDescent="0.35">
      <c r="A63" s="545" t="s">
        <v>351</v>
      </c>
      <c r="B63" s="523">
        <v>6.2927996211029997</v>
      </c>
      <c r="C63" s="523">
        <v>20.783529999999999</v>
      </c>
      <c r="D63" s="524">
        <v>14.490730378896</v>
      </c>
      <c r="E63" s="525">
        <v>3.3027477834029999</v>
      </c>
      <c r="F63" s="523">
        <v>21.710507012316</v>
      </c>
      <c r="G63" s="524">
        <v>12.664462423851001</v>
      </c>
      <c r="H63" s="526">
        <v>0.48808000000000001</v>
      </c>
      <c r="I63" s="523">
        <v>12.91747</v>
      </c>
      <c r="J63" s="524">
        <v>0.25300757614800001</v>
      </c>
      <c r="K63" s="527">
        <v>0.59498702598999997</v>
      </c>
    </row>
    <row r="64" spans="1:11" ht="14.4" customHeight="1" thickBot="1" x14ac:dyDescent="0.35">
      <c r="A64" s="544" t="s">
        <v>352</v>
      </c>
      <c r="B64" s="528">
        <v>858.24534832405197</v>
      </c>
      <c r="C64" s="528">
        <v>622.8845</v>
      </c>
      <c r="D64" s="529">
        <v>-235.360848324052</v>
      </c>
      <c r="E64" s="530">
        <v>0.72576507547199998</v>
      </c>
      <c r="F64" s="528">
        <v>616.347360873502</v>
      </c>
      <c r="G64" s="529">
        <v>359.53596050954297</v>
      </c>
      <c r="H64" s="531">
        <v>4.9351099999999999</v>
      </c>
      <c r="I64" s="528">
        <v>194.83421999999999</v>
      </c>
      <c r="J64" s="529">
        <v>-164.70174050954299</v>
      </c>
      <c r="K64" s="534">
        <v>0.31611106393600003</v>
      </c>
    </row>
    <row r="65" spans="1:11" ht="14.4" customHeight="1" thickBot="1" x14ac:dyDescent="0.35">
      <c r="A65" s="545" t="s">
        <v>353</v>
      </c>
      <c r="B65" s="523">
        <v>59.99999638733</v>
      </c>
      <c r="C65" s="523">
        <v>28.867069999999998</v>
      </c>
      <c r="D65" s="524">
        <v>-31.132926387329999</v>
      </c>
      <c r="E65" s="525">
        <v>0.48111786230100001</v>
      </c>
      <c r="F65" s="523">
        <v>27.089140827036999</v>
      </c>
      <c r="G65" s="524">
        <v>15.801998815771</v>
      </c>
      <c r="H65" s="526">
        <v>-0.16805</v>
      </c>
      <c r="I65" s="523">
        <v>19.354150000000001</v>
      </c>
      <c r="J65" s="524">
        <v>3.5521511842279998</v>
      </c>
      <c r="K65" s="527">
        <v>0.714461566853</v>
      </c>
    </row>
    <row r="66" spans="1:11" ht="14.4" customHeight="1" thickBot="1" x14ac:dyDescent="0.35">
      <c r="A66" s="545" t="s">
        <v>354</v>
      </c>
      <c r="B66" s="523">
        <v>9.9999593978900005</v>
      </c>
      <c r="C66" s="523">
        <v>3.3391500000000001</v>
      </c>
      <c r="D66" s="524">
        <v>-6.6608093978899996</v>
      </c>
      <c r="E66" s="525">
        <v>0.33391635577000001</v>
      </c>
      <c r="F66" s="523">
        <v>3.3863579860400002</v>
      </c>
      <c r="G66" s="524">
        <v>1.9753754918569999</v>
      </c>
      <c r="H66" s="526">
        <v>4.9406564584124654E-324</v>
      </c>
      <c r="I66" s="523">
        <v>0.877</v>
      </c>
      <c r="J66" s="524">
        <v>-1.0983754918569999</v>
      </c>
      <c r="K66" s="527">
        <v>0.25898029789299998</v>
      </c>
    </row>
    <row r="67" spans="1:11" ht="14.4" customHeight="1" thickBot="1" x14ac:dyDescent="0.35">
      <c r="A67" s="545" t="s">
        <v>355</v>
      </c>
      <c r="B67" s="523">
        <v>787.24543259903896</v>
      </c>
      <c r="C67" s="523">
        <v>590.67827999999997</v>
      </c>
      <c r="D67" s="524">
        <v>-196.56715259903899</v>
      </c>
      <c r="E67" s="525">
        <v>0.75031020256199998</v>
      </c>
      <c r="F67" s="523">
        <v>585.87186206042395</v>
      </c>
      <c r="G67" s="524">
        <v>341.758586201914</v>
      </c>
      <c r="H67" s="526">
        <v>5.1031599999999999</v>
      </c>
      <c r="I67" s="523">
        <v>174.60307</v>
      </c>
      <c r="J67" s="524">
        <v>-167.155516201914</v>
      </c>
      <c r="K67" s="527">
        <v>0.29802262458200002</v>
      </c>
    </row>
    <row r="68" spans="1:11" ht="14.4" customHeight="1" thickBot="1" x14ac:dyDescent="0.35">
      <c r="A68" s="544" t="s">
        <v>356</v>
      </c>
      <c r="B68" s="528">
        <v>4.9406564584124654E-324</v>
      </c>
      <c r="C68" s="528">
        <v>2.4409999999999998</v>
      </c>
      <c r="D68" s="529">
        <v>2.4409999999999998</v>
      </c>
      <c r="E68" s="536" t="s">
        <v>297</v>
      </c>
      <c r="F68" s="528">
        <v>0</v>
      </c>
      <c r="G68" s="529">
        <v>0</v>
      </c>
      <c r="H68" s="531">
        <v>4.9406564584124654E-324</v>
      </c>
      <c r="I68" s="528">
        <v>6.5209999999989998</v>
      </c>
      <c r="J68" s="529">
        <v>6.5209999999989998</v>
      </c>
      <c r="K68" s="532" t="s">
        <v>291</v>
      </c>
    </row>
    <row r="69" spans="1:11" ht="14.4" customHeight="1" thickBot="1" x14ac:dyDescent="0.35">
      <c r="A69" s="545" t="s">
        <v>357</v>
      </c>
      <c r="B69" s="523">
        <v>4.9406564584124654E-324</v>
      </c>
      <c r="C69" s="523">
        <v>2.4409999999999998</v>
      </c>
      <c r="D69" s="524">
        <v>2.4409999999999998</v>
      </c>
      <c r="E69" s="535" t="s">
        <v>297</v>
      </c>
      <c r="F69" s="523">
        <v>0</v>
      </c>
      <c r="G69" s="524">
        <v>0</v>
      </c>
      <c r="H69" s="526">
        <v>4.9406564584124654E-324</v>
      </c>
      <c r="I69" s="523">
        <v>6.5209999999989998</v>
      </c>
      <c r="J69" s="524">
        <v>6.5209999999989998</v>
      </c>
      <c r="K69" s="533" t="s">
        <v>291</v>
      </c>
    </row>
    <row r="70" spans="1:11" ht="14.4" customHeight="1" thickBot="1" x14ac:dyDescent="0.35">
      <c r="A70" s="543" t="s">
        <v>59</v>
      </c>
      <c r="B70" s="523">
        <v>2114.2717826972398</v>
      </c>
      <c r="C70" s="523">
        <v>2178.4360000000001</v>
      </c>
      <c r="D70" s="524">
        <v>64.164217302756001</v>
      </c>
      <c r="E70" s="525">
        <v>1.0303481405879999</v>
      </c>
      <c r="F70" s="523">
        <v>2171.63983492438</v>
      </c>
      <c r="G70" s="524">
        <v>1266.7899037058901</v>
      </c>
      <c r="H70" s="526">
        <v>140.643</v>
      </c>
      <c r="I70" s="523">
        <v>1249.124</v>
      </c>
      <c r="J70" s="524">
        <v>-17.665903705887001</v>
      </c>
      <c r="K70" s="527">
        <v>0.57519851123999999</v>
      </c>
    </row>
    <row r="71" spans="1:11" ht="14.4" customHeight="1" thickBot="1" x14ac:dyDescent="0.35">
      <c r="A71" s="544" t="s">
        <v>358</v>
      </c>
      <c r="B71" s="528">
        <v>2114.2717826972398</v>
      </c>
      <c r="C71" s="528">
        <v>2178.4360000000001</v>
      </c>
      <c r="D71" s="529">
        <v>64.164217302756001</v>
      </c>
      <c r="E71" s="530">
        <v>1.0303481405879999</v>
      </c>
      <c r="F71" s="528">
        <v>2171.63983492438</v>
      </c>
      <c r="G71" s="529">
        <v>1266.7899037058901</v>
      </c>
      <c r="H71" s="531">
        <v>140.643</v>
      </c>
      <c r="I71" s="528">
        <v>1249.124</v>
      </c>
      <c r="J71" s="529">
        <v>-17.665903705887001</v>
      </c>
      <c r="K71" s="534">
        <v>0.57519851123999999</v>
      </c>
    </row>
    <row r="72" spans="1:11" ht="14.4" customHeight="1" thickBot="1" x14ac:dyDescent="0.35">
      <c r="A72" s="545" t="s">
        <v>359</v>
      </c>
      <c r="B72" s="523">
        <v>667.27279982273103</v>
      </c>
      <c r="C72" s="523">
        <v>723.43700000000001</v>
      </c>
      <c r="D72" s="524">
        <v>56.164200177269002</v>
      </c>
      <c r="E72" s="525">
        <v>1.08416977313</v>
      </c>
      <c r="F72" s="523">
        <v>710.93574910044504</v>
      </c>
      <c r="G72" s="524">
        <v>414.71252030859301</v>
      </c>
      <c r="H72" s="526">
        <v>78.070999999999998</v>
      </c>
      <c r="I72" s="523">
        <v>462.65899999999999</v>
      </c>
      <c r="J72" s="524">
        <v>47.946479691406999</v>
      </c>
      <c r="K72" s="527">
        <v>0.65077470163100004</v>
      </c>
    </row>
    <row r="73" spans="1:11" ht="14.4" customHeight="1" thickBot="1" x14ac:dyDescent="0.35">
      <c r="A73" s="545" t="s">
        <v>360</v>
      </c>
      <c r="B73" s="523">
        <v>370.00005772186699</v>
      </c>
      <c r="C73" s="523">
        <v>380.899</v>
      </c>
      <c r="D73" s="524">
        <v>10.898942278131999</v>
      </c>
      <c r="E73" s="525">
        <v>1.029456596156</v>
      </c>
      <c r="F73" s="523">
        <v>370.015902579645</v>
      </c>
      <c r="G73" s="524">
        <v>215.84260983812601</v>
      </c>
      <c r="H73" s="526">
        <v>26.323</v>
      </c>
      <c r="I73" s="523">
        <v>174.31899999999999</v>
      </c>
      <c r="J73" s="524">
        <v>-41.523609838125999</v>
      </c>
      <c r="K73" s="527">
        <v>0.47111218405600003</v>
      </c>
    </row>
    <row r="74" spans="1:11" ht="14.4" customHeight="1" thickBot="1" x14ac:dyDescent="0.35">
      <c r="A74" s="545" t="s">
        <v>361</v>
      </c>
      <c r="B74" s="523">
        <v>1076.9989251526499</v>
      </c>
      <c r="C74" s="523">
        <v>1074.0999999999999</v>
      </c>
      <c r="D74" s="524">
        <v>-2.8989251526439999</v>
      </c>
      <c r="E74" s="525">
        <v>0.99730833050500001</v>
      </c>
      <c r="F74" s="523">
        <v>1090.68818324429</v>
      </c>
      <c r="G74" s="524">
        <v>636.23477355916805</v>
      </c>
      <c r="H74" s="526">
        <v>36.249000000000002</v>
      </c>
      <c r="I74" s="523">
        <v>612.14599999999996</v>
      </c>
      <c r="J74" s="524">
        <v>-24.088773559168001</v>
      </c>
      <c r="K74" s="527">
        <v>0.56124748521500001</v>
      </c>
    </row>
    <row r="75" spans="1:11" ht="14.4" customHeight="1" thickBot="1" x14ac:dyDescent="0.35">
      <c r="A75" s="546" t="s">
        <v>362</v>
      </c>
      <c r="B75" s="528">
        <v>5589.8006334316196</v>
      </c>
      <c r="C75" s="528">
        <v>5052.9608200000102</v>
      </c>
      <c r="D75" s="529">
        <v>-536.83981343161201</v>
      </c>
      <c r="E75" s="530">
        <v>0.90396082997600002</v>
      </c>
      <c r="F75" s="528">
        <v>4507.4725933443897</v>
      </c>
      <c r="G75" s="529">
        <v>2629.3590127842299</v>
      </c>
      <c r="H75" s="531">
        <v>349.30932999999999</v>
      </c>
      <c r="I75" s="528">
        <v>2532.72523</v>
      </c>
      <c r="J75" s="529">
        <v>-96.633782784226</v>
      </c>
      <c r="K75" s="534">
        <v>0.56189475976799996</v>
      </c>
    </row>
    <row r="76" spans="1:11" ht="14.4" customHeight="1" thickBot="1" x14ac:dyDescent="0.35">
      <c r="A76" s="543" t="s">
        <v>62</v>
      </c>
      <c r="B76" s="523">
        <v>2297.2972316770702</v>
      </c>
      <c r="C76" s="523">
        <v>1345.48676</v>
      </c>
      <c r="D76" s="524">
        <v>-951.81047167706799</v>
      </c>
      <c r="E76" s="525">
        <v>0.58568248872899997</v>
      </c>
      <c r="F76" s="523">
        <v>1027.8290598620299</v>
      </c>
      <c r="G76" s="524">
        <v>599.56695158618402</v>
      </c>
      <c r="H76" s="526">
        <v>46.703870000000002</v>
      </c>
      <c r="I76" s="523">
        <v>406.05545000000001</v>
      </c>
      <c r="J76" s="524">
        <v>-193.51150158618401</v>
      </c>
      <c r="K76" s="527">
        <v>0.39506126636900002</v>
      </c>
    </row>
    <row r="77" spans="1:11" ht="14.4" customHeight="1" thickBot="1" x14ac:dyDescent="0.35">
      <c r="A77" s="544" t="s">
        <v>363</v>
      </c>
      <c r="B77" s="528">
        <v>2297.2972316770702</v>
      </c>
      <c r="C77" s="528">
        <v>1345.48676</v>
      </c>
      <c r="D77" s="529">
        <v>-951.81047167706799</v>
      </c>
      <c r="E77" s="530">
        <v>0.58568248872899997</v>
      </c>
      <c r="F77" s="528">
        <v>1027.8290598620299</v>
      </c>
      <c r="G77" s="529">
        <v>599.56695158618402</v>
      </c>
      <c r="H77" s="531">
        <v>46.703870000000002</v>
      </c>
      <c r="I77" s="528">
        <v>406.05545000000001</v>
      </c>
      <c r="J77" s="529">
        <v>-193.51150158618401</v>
      </c>
      <c r="K77" s="534">
        <v>0.39506126636900002</v>
      </c>
    </row>
    <row r="78" spans="1:11" ht="14.4" customHeight="1" thickBot="1" x14ac:dyDescent="0.35">
      <c r="A78" s="545" t="s">
        <v>364</v>
      </c>
      <c r="B78" s="523">
        <v>1899.8185556097201</v>
      </c>
      <c r="C78" s="523">
        <v>923.03875000000005</v>
      </c>
      <c r="D78" s="524">
        <v>-976.77980560972105</v>
      </c>
      <c r="E78" s="525">
        <v>0.48585626625900002</v>
      </c>
      <c r="F78" s="523">
        <v>793.03887906659202</v>
      </c>
      <c r="G78" s="524">
        <v>462.60601278884502</v>
      </c>
      <c r="H78" s="526">
        <v>23.450530000000001</v>
      </c>
      <c r="I78" s="523">
        <v>337.51875000000001</v>
      </c>
      <c r="J78" s="524">
        <v>-125.087262788845</v>
      </c>
      <c r="K78" s="527">
        <v>0.42560176923100002</v>
      </c>
    </row>
    <row r="79" spans="1:11" ht="14.4" customHeight="1" thickBot="1" x14ac:dyDescent="0.35">
      <c r="A79" s="545" t="s">
        <v>365</v>
      </c>
      <c r="B79" s="523">
        <v>4.9406564584124654E-324</v>
      </c>
      <c r="C79" s="523">
        <v>12.023999999999999</v>
      </c>
      <c r="D79" s="524">
        <v>12.023999999999999</v>
      </c>
      <c r="E79" s="535" t="s">
        <v>297</v>
      </c>
      <c r="F79" s="523">
        <v>0</v>
      </c>
      <c r="G79" s="524">
        <v>0</v>
      </c>
      <c r="H79" s="526">
        <v>4.9406564584124654E-324</v>
      </c>
      <c r="I79" s="523">
        <v>3.4584595208887258E-323</v>
      </c>
      <c r="J79" s="524">
        <v>3.4584595208887258E-323</v>
      </c>
      <c r="K79" s="533" t="s">
        <v>291</v>
      </c>
    </row>
    <row r="80" spans="1:11" ht="14.4" customHeight="1" thickBot="1" x14ac:dyDescent="0.35">
      <c r="A80" s="545" t="s">
        <v>366</v>
      </c>
      <c r="B80" s="523">
        <v>36.478617803580001</v>
      </c>
      <c r="C80" s="523">
        <v>51.619</v>
      </c>
      <c r="D80" s="524">
        <v>15.140382196419001</v>
      </c>
      <c r="E80" s="525">
        <v>1.415048132523</v>
      </c>
      <c r="F80" s="523">
        <v>43.805060231048003</v>
      </c>
      <c r="G80" s="524">
        <v>25.552951801445001</v>
      </c>
      <c r="H80" s="526">
        <v>4.9406564584124654E-324</v>
      </c>
      <c r="I80" s="523">
        <v>3.2427999999999999</v>
      </c>
      <c r="J80" s="524">
        <v>-22.310151801444999</v>
      </c>
      <c r="K80" s="527">
        <v>7.4027977199000006E-2</v>
      </c>
    </row>
    <row r="81" spans="1:11" ht="14.4" customHeight="1" thickBot="1" x14ac:dyDescent="0.35">
      <c r="A81" s="545" t="s">
        <v>367</v>
      </c>
      <c r="B81" s="523">
        <v>284.99998283982001</v>
      </c>
      <c r="C81" s="523">
        <v>258.46251999999998</v>
      </c>
      <c r="D81" s="524">
        <v>-26.537462839820002</v>
      </c>
      <c r="E81" s="525">
        <v>0.90688608969200002</v>
      </c>
      <c r="F81" s="523">
        <v>114.99072629292201</v>
      </c>
      <c r="G81" s="524">
        <v>67.077923670871002</v>
      </c>
      <c r="H81" s="526">
        <v>2.9929399999999999</v>
      </c>
      <c r="I81" s="523">
        <v>19.247720000000001</v>
      </c>
      <c r="J81" s="524">
        <v>-47.830203670871001</v>
      </c>
      <c r="K81" s="527">
        <v>0.167384976341</v>
      </c>
    </row>
    <row r="82" spans="1:11" ht="14.4" customHeight="1" thickBot="1" x14ac:dyDescent="0.35">
      <c r="A82" s="545" t="s">
        <v>368</v>
      </c>
      <c r="B82" s="523">
        <v>76.000075423946996</v>
      </c>
      <c r="C82" s="523">
        <v>100.34249</v>
      </c>
      <c r="D82" s="524">
        <v>24.342414576052001</v>
      </c>
      <c r="E82" s="525">
        <v>1.320294610765</v>
      </c>
      <c r="F82" s="523">
        <v>75.994394271466007</v>
      </c>
      <c r="G82" s="524">
        <v>44.330063325022003</v>
      </c>
      <c r="H82" s="526">
        <v>20.260400000000001</v>
      </c>
      <c r="I82" s="523">
        <v>46.04618</v>
      </c>
      <c r="J82" s="524">
        <v>1.716116674977</v>
      </c>
      <c r="K82" s="527">
        <v>0.60591548154800001</v>
      </c>
    </row>
    <row r="83" spans="1:11" ht="14.4" customHeight="1" thickBot="1" x14ac:dyDescent="0.35">
      <c r="A83" s="547" t="s">
        <v>63</v>
      </c>
      <c r="B83" s="528">
        <v>150.999950908118</v>
      </c>
      <c r="C83" s="528">
        <v>135.82900000000001</v>
      </c>
      <c r="D83" s="529">
        <v>-15.170950908117</v>
      </c>
      <c r="E83" s="530">
        <v>0.89953009377199999</v>
      </c>
      <c r="F83" s="528">
        <v>0</v>
      </c>
      <c r="G83" s="529">
        <v>0</v>
      </c>
      <c r="H83" s="531">
        <v>42.548999999999999</v>
      </c>
      <c r="I83" s="528">
        <v>67.266999999999996</v>
      </c>
      <c r="J83" s="529">
        <v>67.266999999999996</v>
      </c>
      <c r="K83" s="532" t="s">
        <v>291</v>
      </c>
    </row>
    <row r="84" spans="1:11" ht="14.4" customHeight="1" thickBot="1" x14ac:dyDescent="0.35">
      <c r="A84" s="544" t="s">
        <v>369</v>
      </c>
      <c r="B84" s="528">
        <v>150.999950908118</v>
      </c>
      <c r="C84" s="528">
        <v>74.460999999999999</v>
      </c>
      <c r="D84" s="529">
        <v>-76.538950908117002</v>
      </c>
      <c r="E84" s="530">
        <v>0.493119365616</v>
      </c>
      <c r="F84" s="528">
        <v>0</v>
      </c>
      <c r="G84" s="529">
        <v>0</v>
      </c>
      <c r="H84" s="531">
        <v>1.625</v>
      </c>
      <c r="I84" s="528">
        <v>26.343</v>
      </c>
      <c r="J84" s="529">
        <v>26.343</v>
      </c>
      <c r="K84" s="532" t="s">
        <v>291</v>
      </c>
    </row>
    <row r="85" spans="1:11" ht="14.4" customHeight="1" thickBot="1" x14ac:dyDescent="0.35">
      <c r="A85" s="545" t="s">
        <v>370</v>
      </c>
      <c r="B85" s="523">
        <v>150.999950908118</v>
      </c>
      <c r="C85" s="523">
        <v>49.606000000000002</v>
      </c>
      <c r="D85" s="524">
        <v>-101.393950908118</v>
      </c>
      <c r="E85" s="525">
        <v>0.32851666309599997</v>
      </c>
      <c r="F85" s="523">
        <v>0</v>
      </c>
      <c r="G85" s="524">
        <v>0</v>
      </c>
      <c r="H85" s="526">
        <v>1.625</v>
      </c>
      <c r="I85" s="523">
        <v>12.483000000000001</v>
      </c>
      <c r="J85" s="524">
        <v>12.483000000000001</v>
      </c>
      <c r="K85" s="533" t="s">
        <v>291</v>
      </c>
    </row>
    <row r="86" spans="1:11" ht="14.4" customHeight="1" thickBot="1" x14ac:dyDescent="0.35">
      <c r="A86" s="545" t="s">
        <v>371</v>
      </c>
      <c r="B86" s="523">
        <v>4.9406564584124654E-324</v>
      </c>
      <c r="C86" s="523">
        <v>24.855</v>
      </c>
      <c r="D86" s="524">
        <v>24.855</v>
      </c>
      <c r="E86" s="535" t="s">
        <v>297</v>
      </c>
      <c r="F86" s="523">
        <v>0</v>
      </c>
      <c r="G86" s="524">
        <v>0</v>
      </c>
      <c r="H86" s="526">
        <v>4.9406564584124654E-324</v>
      </c>
      <c r="I86" s="523">
        <v>13.86</v>
      </c>
      <c r="J86" s="524">
        <v>13.86</v>
      </c>
      <c r="K86" s="533" t="s">
        <v>291</v>
      </c>
    </row>
    <row r="87" spans="1:11" ht="14.4" customHeight="1" thickBot="1" x14ac:dyDescent="0.35">
      <c r="A87" s="544" t="s">
        <v>372</v>
      </c>
      <c r="B87" s="528">
        <v>4.9406564584124654E-324</v>
      </c>
      <c r="C87" s="528">
        <v>61.368000000000002</v>
      </c>
      <c r="D87" s="529">
        <v>61.368000000000002</v>
      </c>
      <c r="E87" s="536" t="s">
        <v>297</v>
      </c>
      <c r="F87" s="528">
        <v>0</v>
      </c>
      <c r="G87" s="529">
        <v>0</v>
      </c>
      <c r="H87" s="531">
        <v>40.923999999999999</v>
      </c>
      <c r="I87" s="528">
        <v>40.923999999999999</v>
      </c>
      <c r="J87" s="529">
        <v>40.923999999999999</v>
      </c>
      <c r="K87" s="532" t="s">
        <v>291</v>
      </c>
    </row>
    <row r="88" spans="1:11" ht="14.4" customHeight="1" thickBot="1" x14ac:dyDescent="0.35">
      <c r="A88" s="545" t="s">
        <v>373</v>
      </c>
      <c r="B88" s="523">
        <v>4.9406564584124654E-324</v>
      </c>
      <c r="C88" s="523">
        <v>61.368000000000002</v>
      </c>
      <c r="D88" s="524">
        <v>61.368000000000002</v>
      </c>
      <c r="E88" s="535" t="s">
        <v>297</v>
      </c>
      <c r="F88" s="523">
        <v>0</v>
      </c>
      <c r="G88" s="524">
        <v>0</v>
      </c>
      <c r="H88" s="526">
        <v>40.923999999999999</v>
      </c>
      <c r="I88" s="523">
        <v>40.923999999999999</v>
      </c>
      <c r="J88" s="524">
        <v>40.923999999999999</v>
      </c>
      <c r="K88" s="533" t="s">
        <v>291</v>
      </c>
    </row>
    <row r="89" spans="1:11" ht="14.4" customHeight="1" thickBot="1" x14ac:dyDescent="0.35">
      <c r="A89" s="543" t="s">
        <v>64</v>
      </c>
      <c r="B89" s="523">
        <v>3141.50345084643</v>
      </c>
      <c r="C89" s="523">
        <v>3571.6450599999998</v>
      </c>
      <c r="D89" s="524">
        <v>430.14160915357098</v>
      </c>
      <c r="E89" s="525">
        <v>1.1369222144369999</v>
      </c>
      <c r="F89" s="523">
        <v>3479.64353348236</v>
      </c>
      <c r="G89" s="524">
        <v>2029.7920611980401</v>
      </c>
      <c r="H89" s="526">
        <v>260.05646000000002</v>
      </c>
      <c r="I89" s="523">
        <v>2059.4027799999999</v>
      </c>
      <c r="J89" s="524">
        <v>29.610718801956999</v>
      </c>
      <c r="K89" s="527">
        <v>0.59184303224799995</v>
      </c>
    </row>
    <row r="90" spans="1:11" ht="14.4" customHeight="1" thickBot="1" x14ac:dyDescent="0.35">
      <c r="A90" s="544" t="s">
        <v>374</v>
      </c>
      <c r="B90" s="528">
        <v>2.2425298649740002</v>
      </c>
      <c r="C90" s="528">
        <v>12.792999999999999</v>
      </c>
      <c r="D90" s="529">
        <v>10.550470135025</v>
      </c>
      <c r="E90" s="530">
        <v>5.704717783165</v>
      </c>
      <c r="F90" s="528">
        <v>12.271695995647001</v>
      </c>
      <c r="G90" s="529">
        <v>7.1584893307939996</v>
      </c>
      <c r="H90" s="531">
        <v>0.37624999999999997</v>
      </c>
      <c r="I90" s="528">
        <v>3.22</v>
      </c>
      <c r="J90" s="529">
        <v>-3.9384893307939999</v>
      </c>
      <c r="K90" s="534">
        <v>0.26239241920099998</v>
      </c>
    </row>
    <row r="91" spans="1:11" ht="14.4" customHeight="1" thickBot="1" x14ac:dyDescent="0.35">
      <c r="A91" s="545" t="s">
        <v>375</v>
      </c>
      <c r="B91" s="523">
        <v>2.2425298649740002</v>
      </c>
      <c r="C91" s="523">
        <v>12.792999999999999</v>
      </c>
      <c r="D91" s="524">
        <v>10.550470135025</v>
      </c>
      <c r="E91" s="525">
        <v>5.704717783165</v>
      </c>
      <c r="F91" s="523">
        <v>12.271695995647001</v>
      </c>
      <c r="G91" s="524">
        <v>7.1584893307939996</v>
      </c>
      <c r="H91" s="526">
        <v>0.37624999999999997</v>
      </c>
      <c r="I91" s="523">
        <v>3.22</v>
      </c>
      <c r="J91" s="524">
        <v>-3.9384893307939999</v>
      </c>
      <c r="K91" s="527">
        <v>0.26239241920099998</v>
      </c>
    </row>
    <row r="92" spans="1:11" ht="14.4" customHeight="1" thickBot="1" x14ac:dyDescent="0.35">
      <c r="A92" s="544" t="s">
        <v>376</v>
      </c>
      <c r="B92" s="528">
        <v>40.246677576700002</v>
      </c>
      <c r="C92" s="528">
        <v>31.399650000000001</v>
      </c>
      <c r="D92" s="529">
        <v>-8.8470275767000004</v>
      </c>
      <c r="E92" s="530">
        <v>0.78017992765099997</v>
      </c>
      <c r="F92" s="528">
        <v>27.582394984370001</v>
      </c>
      <c r="G92" s="529">
        <v>16.089730407548998</v>
      </c>
      <c r="H92" s="531">
        <v>2.9385699999999999</v>
      </c>
      <c r="I92" s="528">
        <v>19.294920000000001</v>
      </c>
      <c r="J92" s="529">
        <v>3.20518959245</v>
      </c>
      <c r="K92" s="534">
        <v>0.69953751336400005</v>
      </c>
    </row>
    <row r="93" spans="1:11" ht="14.4" customHeight="1" thickBot="1" x14ac:dyDescent="0.35">
      <c r="A93" s="545" t="s">
        <v>377</v>
      </c>
      <c r="B93" s="523">
        <v>11.246639322826001</v>
      </c>
      <c r="C93" s="523">
        <v>6.8532999999999999</v>
      </c>
      <c r="D93" s="524">
        <v>-4.3933393228259998</v>
      </c>
      <c r="E93" s="525">
        <v>0.60936425569200003</v>
      </c>
      <c r="F93" s="523">
        <v>7.913399228207</v>
      </c>
      <c r="G93" s="524">
        <v>4.616149549787</v>
      </c>
      <c r="H93" s="526">
        <v>0.92249999999999999</v>
      </c>
      <c r="I93" s="523">
        <v>7.3249000000000004</v>
      </c>
      <c r="J93" s="524">
        <v>2.7087504502119999</v>
      </c>
      <c r="K93" s="527">
        <v>0.92563256177999997</v>
      </c>
    </row>
    <row r="94" spans="1:11" ht="14.4" customHeight="1" thickBot="1" x14ac:dyDescent="0.35">
      <c r="A94" s="545" t="s">
        <v>378</v>
      </c>
      <c r="B94" s="523">
        <v>29.000038253873999</v>
      </c>
      <c r="C94" s="523">
        <v>24.54635</v>
      </c>
      <c r="D94" s="524">
        <v>-4.4536882538739997</v>
      </c>
      <c r="E94" s="525">
        <v>0.84642474555000002</v>
      </c>
      <c r="F94" s="523">
        <v>19.668995756163</v>
      </c>
      <c r="G94" s="524">
        <v>11.473580857761</v>
      </c>
      <c r="H94" s="526">
        <v>2.01607</v>
      </c>
      <c r="I94" s="523">
        <v>11.97002</v>
      </c>
      <c r="J94" s="524">
        <v>0.49643914223800001</v>
      </c>
      <c r="K94" s="527">
        <v>0.60857301248999995</v>
      </c>
    </row>
    <row r="95" spans="1:11" ht="14.4" customHeight="1" thickBot="1" x14ac:dyDescent="0.35">
      <c r="A95" s="544" t="s">
        <v>379</v>
      </c>
      <c r="B95" s="528">
        <v>87.093594755992996</v>
      </c>
      <c r="C95" s="528">
        <v>84.388800000000003</v>
      </c>
      <c r="D95" s="529">
        <v>-2.7047947559929999</v>
      </c>
      <c r="E95" s="530">
        <v>0.96894381540200003</v>
      </c>
      <c r="F95" s="528">
        <v>84.353662023026999</v>
      </c>
      <c r="G95" s="529">
        <v>49.206302846766</v>
      </c>
      <c r="H95" s="531">
        <v>11.475</v>
      </c>
      <c r="I95" s="528">
        <v>56.382759999999998</v>
      </c>
      <c r="J95" s="529">
        <v>7.1764571532339998</v>
      </c>
      <c r="K95" s="534">
        <v>0.66840915554500002</v>
      </c>
    </row>
    <row r="96" spans="1:11" ht="14.4" customHeight="1" thickBot="1" x14ac:dyDescent="0.35">
      <c r="A96" s="545" t="s">
        <v>380</v>
      </c>
      <c r="B96" s="523">
        <v>46.093677224646001</v>
      </c>
      <c r="C96" s="523">
        <v>44.28</v>
      </c>
      <c r="D96" s="524">
        <v>-1.813677224646</v>
      </c>
      <c r="E96" s="525">
        <v>0.96065236418800004</v>
      </c>
      <c r="F96" s="523">
        <v>45.389204132223</v>
      </c>
      <c r="G96" s="524">
        <v>26.477035743796002</v>
      </c>
      <c r="H96" s="526">
        <v>11.475</v>
      </c>
      <c r="I96" s="523">
        <v>33.615000000000002</v>
      </c>
      <c r="J96" s="524">
        <v>7.1379642562030003</v>
      </c>
      <c r="K96" s="527">
        <v>0.74059461148600003</v>
      </c>
    </row>
    <row r="97" spans="1:11" ht="14.4" customHeight="1" thickBot="1" x14ac:dyDescent="0.35">
      <c r="A97" s="545" t="s">
        <v>381</v>
      </c>
      <c r="B97" s="523">
        <v>40.999917531347002</v>
      </c>
      <c r="C97" s="523">
        <v>40.108800000000002</v>
      </c>
      <c r="D97" s="524">
        <v>-0.891117531347</v>
      </c>
      <c r="E97" s="525">
        <v>0.978265382347</v>
      </c>
      <c r="F97" s="523">
        <v>38.964457890803999</v>
      </c>
      <c r="G97" s="524">
        <v>22.729267102969001</v>
      </c>
      <c r="H97" s="526">
        <v>4.9406564584124654E-324</v>
      </c>
      <c r="I97" s="523">
        <v>22.767759999999999</v>
      </c>
      <c r="J97" s="524">
        <v>3.8492897030000001E-2</v>
      </c>
      <c r="K97" s="527">
        <v>0.58432123099900002</v>
      </c>
    </row>
    <row r="98" spans="1:11" ht="14.4" customHeight="1" thickBot="1" x14ac:dyDescent="0.35">
      <c r="A98" s="544" t="s">
        <v>382</v>
      </c>
      <c r="B98" s="528">
        <v>4.9406564584124654E-324</v>
      </c>
      <c r="C98" s="528">
        <v>8.19</v>
      </c>
      <c r="D98" s="529">
        <v>8.19</v>
      </c>
      <c r="E98" s="536" t="s">
        <v>297</v>
      </c>
      <c r="F98" s="528">
        <v>0</v>
      </c>
      <c r="G98" s="529">
        <v>0</v>
      </c>
      <c r="H98" s="531">
        <v>4.9406564584124654E-324</v>
      </c>
      <c r="I98" s="528">
        <v>3.4584595208887258E-323</v>
      </c>
      <c r="J98" s="529">
        <v>3.4584595208887258E-323</v>
      </c>
      <c r="K98" s="532" t="s">
        <v>291</v>
      </c>
    </row>
    <row r="99" spans="1:11" ht="14.4" customHeight="1" thickBot="1" x14ac:dyDescent="0.35">
      <c r="A99" s="545" t="s">
        <v>383</v>
      </c>
      <c r="B99" s="523">
        <v>4.9406564584124654E-324</v>
      </c>
      <c r="C99" s="523">
        <v>8.19</v>
      </c>
      <c r="D99" s="524">
        <v>8.19</v>
      </c>
      <c r="E99" s="535" t="s">
        <v>297</v>
      </c>
      <c r="F99" s="523">
        <v>0</v>
      </c>
      <c r="G99" s="524">
        <v>0</v>
      </c>
      <c r="H99" s="526">
        <v>4.9406564584124654E-324</v>
      </c>
      <c r="I99" s="523">
        <v>3.4584595208887258E-323</v>
      </c>
      <c r="J99" s="524">
        <v>3.4584595208887258E-323</v>
      </c>
      <c r="K99" s="533" t="s">
        <v>291</v>
      </c>
    </row>
    <row r="100" spans="1:11" ht="14.4" customHeight="1" thickBot="1" x14ac:dyDescent="0.35">
      <c r="A100" s="544" t="s">
        <v>384</v>
      </c>
      <c r="B100" s="528">
        <v>2243.3924249227398</v>
      </c>
      <c r="C100" s="528">
        <v>2263.712</v>
      </c>
      <c r="D100" s="529">
        <v>20.319575077260001</v>
      </c>
      <c r="E100" s="530">
        <v>1.0090575214799999</v>
      </c>
      <c r="F100" s="528">
        <v>2223.7882406338499</v>
      </c>
      <c r="G100" s="529">
        <v>1297.20980703641</v>
      </c>
      <c r="H100" s="531">
        <v>206.32971000000001</v>
      </c>
      <c r="I100" s="528">
        <v>1358.6384499999999</v>
      </c>
      <c r="J100" s="529">
        <v>61.428642963584998</v>
      </c>
      <c r="K100" s="534">
        <v>0.61095675621099998</v>
      </c>
    </row>
    <row r="101" spans="1:11" ht="14.4" customHeight="1" thickBot="1" x14ac:dyDescent="0.35">
      <c r="A101" s="545" t="s">
        <v>385</v>
      </c>
      <c r="B101" s="523">
        <v>1319.99992052127</v>
      </c>
      <c r="C101" s="523">
        <v>1418.1152300000001</v>
      </c>
      <c r="D101" s="524">
        <v>98.115309478726004</v>
      </c>
      <c r="E101" s="525">
        <v>1.074329784383</v>
      </c>
      <c r="F101" s="523">
        <v>1377.9975653858501</v>
      </c>
      <c r="G101" s="524">
        <v>803.83191314174701</v>
      </c>
      <c r="H101" s="526">
        <v>130.82675</v>
      </c>
      <c r="I101" s="523">
        <v>843.14621</v>
      </c>
      <c r="J101" s="524">
        <v>39.314296858252</v>
      </c>
      <c r="K101" s="527">
        <v>0.61186335243099998</v>
      </c>
    </row>
    <row r="102" spans="1:11" ht="14.4" customHeight="1" thickBot="1" x14ac:dyDescent="0.35">
      <c r="A102" s="545" t="s">
        <v>386</v>
      </c>
      <c r="B102" s="523">
        <v>2.9769598207530001</v>
      </c>
      <c r="C102" s="523">
        <v>1.0680000000000001</v>
      </c>
      <c r="D102" s="524">
        <v>-1.9089598207530001</v>
      </c>
      <c r="E102" s="525">
        <v>0.35875526184599998</v>
      </c>
      <c r="F102" s="523">
        <v>1.0594981504859999</v>
      </c>
      <c r="G102" s="524">
        <v>0.61804058778299997</v>
      </c>
      <c r="H102" s="526">
        <v>4.9406564584124654E-324</v>
      </c>
      <c r="I102" s="523">
        <v>1.089</v>
      </c>
      <c r="J102" s="524">
        <v>0.47095941221600002</v>
      </c>
      <c r="K102" s="527">
        <v>1.027845116577</v>
      </c>
    </row>
    <row r="103" spans="1:11" ht="14.4" customHeight="1" thickBot="1" x14ac:dyDescent="0.35">
      <c r="A103" s="545" t="s">
        <v>387</v>
      </c>
      <c r="B103" s="523">
        <v>920.41554458071198</v>
      </c>
      <c r="C103" s="523">
        <v>844.52877000000001</v>
      </c>
      <c r="D103" s="524">
        <v>-75.886774580712</v>
      </c>
      <c r="E103" s="525">
        <v>0.91755161564999999</v>
      </c>
      <c r="F103" s="523">
        <v>844.731177097515</v>
      </c>
      <c r="G103" s="524">
        <v>492.759853306884</v>
      </c>
      <c r="H103" s="526">
        <v>75.502960000000002</v>
      </c>
      <c r="I103" s="523">
        <v>514.40323999999998</v>
      </c>
      <c r="J103" s="524">
        <v>21.643386693116</v>
      </c>
      <c r="K103" s="527">
        <v>0.60895495981000003</v>
      </c>
    </row>
    <row r="104" spans="1:11" ht="14.4" customHeight="1" thickBot="1" x14ac:dyDescent="0.35">
      <c r="A104" s="544" t="s">
        <v>388</v>
      </c>
      <c r="B104" s="528">
        <v>768.27331374137202</v>
      </c>
      <c r="C104" s="528">
        <v>1170.7116100000001</v>
      </c>
      <c r="D104" s="529">
        <v>402.43829625862799</v>
      </c>
      <c r="E104" s="530">
        <v>1.5238217819890001</v>
      </c>
      <c r="F104" s="528">
        <v>1131.3465767089999</v>
      </c>
      <c r="G104" s="529">
        <v>659.95216974691505</v>
      </c>
      <c r="H104" s="531">
        <v>38.936929999999997</v>
      </c>
      <c r="I104" s="528">
        <v>621.86665000000005</v>
      </c>
      <c r="J104" s="529">
        <v>-38.085519746914997</v>
      </c>
      <c r="K104" s="534">
        <v>0.54966944948800001</v>
      </c>
    </row>
    <row r="105" spans="1:11" ht="14.4" customHeight="1" thickBot="1" x14ac:dyDescent="0.35">
      <c r="A105" s="545" t="s">
        <v>389</v>
      </c>
      <c r="B105" s="523">
        <v>15.999959036623</v>
      </c>
      <c r="C105" s="523">
        <v>26.11</v>
      </c>
      <c r="D105" s="524">
        <v>10.110040963375999</v>
      </c>
      <c r="E105" s="525">
        <v>1.6318791779549999</v>
      </c>
      <c r="F105" s="523">
        <v>45.058679710550003</v>
      </c>
      <c r="G105" s="524">
        <v>26.284229831154001</v>
      </c>
      <c r="H105" s="526">
        <v>4.9406564584124654E-324</v>
      </c>
      <c r="I105" s="523">
        <v>32.173000000000002</v>
      </c>
      <c r="J105" s="524">
        <v>5.8887701688450003</v>
      </c>
      <c r="K105" s="527">
        <v>0.71402447223599996</v>
      </c>
    </row>
    <row r="106" spans="1:11" ht="14.4" customHeight="1" thickBot="1" x14ac:dyDescent="0.35">
      <c r="A106" s="545" t="s">
        <v>390</v>
      </c>
      <c r="B106" s="523">
        <v>654.83864057140602</v>
      </c>
      <c r="C106" s="523">
        <v>798.75680999999997</v>
      </c>
      <c r="D106" s="524">
        <v>143.91816942859501</v>
      </c>
      <c r="E106" s="525">
        <v>1.219776538084</v>
      </c>
      <c r="F106" s="523">
        <v>736.37575826080399</v>
      </c>
      <c r="G106" s="524">
        <v>429.55252565213601</v>
      </c>
      <c r="H106" s="526">
        <v>38.936929999999997</v>
      </c>
      <c r="I106" s="523">
        <v>483.68565000000001</v>
      </c>
      <c r="J106" s="524">
        <v>54.133124347863998</v>
      </c>
      <c r="K106" s="527">
        <v>0.65684624266000002</v>
      </c>
    </row>
    <row r="107" spans="1:11" ht="14.4" customHeight="1" thickBot="1" x14ac:dyDescent="0.35">
      <c r="A107" s="545" t="s">
        <v>391</v>
      </c>
      <c r="B107" s="523">
        <v>6.9999595785239999</v>
      </c>
      <c r="C107" s="523">
        <v>3.6019999999999999</v>
      </c>
      <c r="D107" s="524">
        <v>-3.397959578524</v>
      </c>
      <c r="E107" s="525">
        <v>0.51457439997900001</v>
      </c>
      <c r="F107" s="523">
        <v>4.9974083811799996</v>
      </c>
      <c r="G107" s="524">
        <v>2.9151548890219998</v>
      </c>
      <c r="H107" s="526">
        <v>4.9406564584124654E-324</v>
      </c>
      <c r="I107" s="523">
        <v>2.4</v>
      </c>
      <c r="J107" s="524">
        <v>-0.51515488902200002</v>
      </c>
      <c r="K107" s="527">
        <v>0.48024892443</v>
      </c>
    </row>
    <row r="108" spans="1:11" ht="14.4" customHeight="1" thickBot="1" x14ac:dyDescent="0.35">
      <c r="A108" s="545" t="s">
        <v>392</v>
      </c>
      <c r="B108" s="523">
        <v>4.9406564584124654E-324</v>
      </c>
      <c r="C108" s="523">
        <v>3.6688000000000001</v>
      </c>
      <c r="D108" s="524">
        <v>3.6688000000000001</v>
      </c>
      <c r="E108" s="535" t="s">
        <v>297</v>
      </c>
      <c r="F108" s="523">
        <v>4.2977200377599996</v>
      </c>
      <c r="G108" s="524">
        <v>2.5070033553600002</v>
      </c>
      <c r="H108" s="526">
        <v>4.9406564584124654E-324</v>
      </c>
      <c r="I108" s="523">
        <v>3.4584595208887258E-323</v>
      </c>
      <c r="J108" s="524">
        <v>-2.5070033553600002</v>
      </c>
      <c r="K108" s="527">
        <v>9.8813129168249309E-324</v>
      </c>
    </row>
    <row r="109" spans="1:11" ht="14.4" customHeight="1" thickBot="1" x14ac:dyDescent="0.35">
      <c r="A109" s="545" t="s">
        <v>393</v>
      </c>
      <c r="B109" s="523">
        <v>90.434754554817999</v>
      </c>
      <c r="C109" s="523">
        <v>338.57400000000001</v>
      </c>
      <c r="D109" s="524">
        <v>248.13924544518201</v>
      </c>
      <c r="E109" s="525">
        <v>3.7438482767679999</v>
      </c>
      <c r="F109" s="523">
        <v>340.61701031870302</v>
      </c>
      <c r="G109" s="524">
        <v>198.69325601924299</v>
      </c>
      <c r="H109" s="526">
        <v>4.9406564584124654E-324</v>
      </c>
      <c r="I109" s="523">
        <v>103.608</v>
      </c>
      <c r="J109" s="524">
        <v>-95.085256019243005</v>
      </c>
      <c r="K109" s="527">
        <v>0.30417740999699999</v>
      </c>
    </row>
    <row r="110" spans="1:11" ht="14.4" customHeight="1" thickBot="1" x14ac:dyDescent="0.35">
      <c r="A110" s="544" t="s">
        <v>394</v>
      </c>
      <c r="B110" s="528">
        <v>4.9406564584124654E-324</v>
      </c>
      <c r="C110" s="528">
        <v>0.45</v>
      </c>
      <c r="D110" s="529">
        <v>0.45</v>
      </c>
      <c r="E110" s="536" t="s">
        <v>297</v>
      </c>
      <c r="F110" s="528">
        <v>0</v>
      </c>
      <c r="G110" s="529">
        <v>0</v>
      </c>
      <c r="H110" s="531">
        <v>4.9406564584124654E-324</v>
      </c>
      <c r="I110" s="528">
        <v>3.4584595208887258E-323</v>
      </c>
      <c r="J110" s="529">
        <v>3.4584595208887258E-323</v>
      </c>
      <c r="K110" s="532" t="s">
        <v>291</v>
      </c>
    </row>
    <row r="111" spans="1:11" ht="14.4" customHeight="1" thickBot="1" x14ac:dyDescent="0.35">
      <c r="A111" s="545" t="s">
        <v>395</v>
      </c>
      <c r="B111" s="523">
        <v>4.9406564584124654E-324</v>
      </c>
      <c r="C111" s="523">
        <v>0.45</v>
      </c>
      <c r="D111" s="524">
        <v>0.45</v>
      </c>
      <c r="E111" s="535" t="s">
        <v>297</v>
      </c>
      <c r="F111" s="523">
        <v>0</v>
      </c>
      <c r="G111" s="524">
        <v>0</v>
      </c>
      <c r="H111" s="526">
        <v>4.9406564584124654E-324</v>
      </c>
      <c r="I111" s="523">
        <v>3.4584595208887258E-323</v>
      </c>
      <c r="J111" s="524">
        <v>3.4584595208887258E-323</v>
      </c>
      <c r="K111" s="533" t="s">
        <v>291</v>
      </c>
    </row>
    <row r="112" spans="1:11" ht="14.4" customHeight="1" thickBot="1" x14ac:dyDescent="0.35">
      <c r="A112" s="542" t="s">
        <v>65</v>
      </c>
      <c r="B112" s="523">
        <v>62598.996430841798</v>
      </c>
      <c r="C112" s="523">
        <v>68201.615640000004</v>
      </c>
      <c r="D112" s="524">
        <v>5602.6192091582097</v>
      </c>
      <c r="E112" s="525">
        <v>1.089500144229</v>
      </c>
      <c r="F112" s="523">
        <v>60107.983750887601</v>
      </c>
      <c r="G112" s="524">
        <v>35062.990521351101</v>
      </c>
      <c r="H112" s="526">
        <v>6747.9518600000001</v>
      </c>
      <c r="I112" s="523">
        <v>37578.724479999997</v>
      </c>
      <c r="J112" s="524">
        <v>2515.7339586489102</v>
      </c>
      <c r="K112" s="527">
        <v>0.62518690754499995</v>
      </c>
    </row>
    <row r="113" spans="1:11" ht="14.4" customHeight="1" thickBot="1" x14ac:dyDescent="0.35">
      <c r="A113" s="547" t="s">
        <v>396</v>
      </c>
      <c r="B113" s="528">
        <v>46364.997328309699</v>
      </c>
      <c r="C113" s="528">
        <v>51077.945</v>
      </c>
      <c r="D113" s="529">
        <v>4712.94767169029</v>
      </c>
      <c r="E113" s="530">
        <v>1.1016488287120001</v>
      </c>
      <c r="F113" s="528">
        <v>44523.999999997599</v>
      </c>
      <c r="G113" s="529">
        <v>25972.333333331899</v>
      </c>
      <c r="H113" s="531">
        <v>5001.5129999999999</v>
      </c>
      <c r="I113" s="528">
        <v>27855.78</v>
      </c>
      <c r="J113" s="529">
        <v>1883.4466666680801</v>
      </c>
      <c r="K113" s="534">
        <v>0.62563516305800004</v>
      </c>
    </row>
    <row r="114" spans="1:11" ht="14.4" customHeight="1" thickBot="1" x14ac:dyDescent="0.35">
      <c r="A114" s="544" t="s">
        <v>397</v>
      </c>
      <c r="B114" s="528">
        <v>46221.997296919901</v>
      </c>
      <c r="C114" s="528">
        <v>50957.125</v>
      </c>
      <c r="D114" s="529">
        <v>4735.1277030800802</v>
      </c>
      <c r="E114" s="530">
        <v>1.1024431651590001</v>
      </c>
      <c r="F114" s="528">
        <v>44523.999999997599</v>
      </c>
      <c r="G114" s="529">
        <v>25972.333333331899</v>
      </c>
      <c r="H114" s="531">
        <v>4989.4740000000002</v>
      </c>
      <c r="I114" s="528">
        <v>27777.572</v>
      </c>
      <c r="J114" s="529">
        <v>1805.23866666809</v>
      </c>
      <c r="K114" s="534">
        <v>0.62387862725700005</v>
      </c>
    </row>
    <row r="115" spans="1:11" ht="14.4" customHeight="1" thickBot="1" x14ac:dyDescent="0.35">
      <c r="A115" s="545" t="s">
        <v>398</v>
      </c>
      <c r="B115" s="523">
        <v>46221.997296919901</v>
      </c>
      <c r="C115" s="523">
        <v>50957.125</v>
      </c>
      <c r="D115" s="524">
        <v>4735.1277030800802</v>
      </c>
      <c r="E115" s="525">
        <v>1.1024431651590001</v>
      </c>
      <c r="F115" s="523">
        <v>44523.999999997599</v>
      </c>
      <c r="G115" s="524">
        <v>25972.333333331899</v>
      </c>
      <c r="H115" s="526">
        <v>4989.4740000000002</v>
      </c>
      <c r="I115" s="523">
        <v>27777.572</v>
      </c>
      <c r="J115" s="524">
        <v>1805.23866666809</v>
      </c>
      <c r="K115" s="527">
        <v>0.62387862725700005</v>
      </c>
    </row>
    <row r="116" spans="1:11" ht="14.4" customHeight="1" thickBot="1" x14ac:dyDescent="0.35">
      <c r="A116" s="544" t="s">
        <v>399</v>
      </c>
      <c r="B116" s="528">
        <v>4.9406564584124654E-324</v>
      </c>
      <c r="C116" s="528">
        <v>0.3</v>
      </c>
      <c r="D116" s="529">
        <v>0.3</v>
      </c>
      <c r="E116" s="536" t="s">
        <v>297</v>
      </c>
      <c r="F116" s="528">
        <v>0</v>
      </c>
      <c r="G116" s="529">
        <v>0</v>
      </c>
      <c r="H116" s="531">
        <v>4.9406564584124654E-324</v>
      </c>
      <c r="I116" s="528">
        <v>3.4584595208887258E-323</v>
      </c>
      <c r="J116" s="529">
        <v>3.4584595208887258E-323</v>
      </c>
      <c r="K116" s="532" t="s">
        <v>291</v>
      </c>
    </row>
    <row r="117" spans="1:11" ht="14.4" customHeight="1" thickBot="1" x14ac:dyDescent="0.35">
      <c r="A117" s="545" t="s">
        <v>400</v>
      </c>
      <c r="B117" s="523">
        <v>4.9406564584124654E-324</v>
      </c>
      <c r="C117" s="523">
        <v>0.3</v>
      </c>
      <c r="D117" s="524">
        <v>0.3</v>
      </c>
      <c r="E117" s="535" t="s">
        <v>297</v>
      </c>
      <c r="F117" s="523">
        <v>0</v>
      </c>
      <c r="G117" s="524">
        <v>0</v>
      </c>
      <c r="H117" s="526">
        <v>4.9406564584124654E-324</v>
      </c>
      <c r="I117" s="523">
        <v>3.4584595208887258E-323</v>
      </c>
      <c r="J117" s="524">
        <v>3.4584595208887258E-323</v>
      </c>
      <c r="K117" s="533" t="s">
        <v>291</v>
      </c>
    </row>
    <row r="118" spans="1:11" ht="14.4" customHeight="1" thickBot="1" x14ac:dyDescent="0.35">
      <c r="A118" s="544" t="s">
        <v>401</v>
      </c>
      <c r="B118" s="528">
        <v>143.00003138980199</v>
      </c>
      <c r="C118" s="528">
        <v>120.52</v>
      </c>
      <c r="D118" s="529">
        <v>-22.480031389802001</v>
      </c>
      <c r="E118" s="530">
        <v>0.84279701779500005</v>
      </c>
      <c r="F118" s="528">
        <v>0</v>
      </c>
      <c r="G118" s="529">
        <v>0</v>
      </c>
      <c r="H118" s="531">
        <v>12.039</v>
      </c>
      <c r="I118" s="528">
        <v>78.207999999999998</v>
      </c>
      <c r="J118" s="529">
        <v>78.207999999999998</v>
      </c>
      <c r="K118" s="532" t="s">
        <v>291</v>
      </c>
    </row>
    <row r="119" spans="1:11" ht="14.4" customHeight="1" thickBot="1" x14ac:dyDescent="0.35">
      <c r="A119" s="545" t="s">
        <v>402</v>
      </c>
      <c r="B119" s="523">
        <v>143.00003138980199</v>
      </c>
      <c r="C119" s="523">
        <v>120.52</v>
      </c>
      <c r="D119" s="524">
        <v>-22.480031389802001</v>
      </c>
      <c r="E119" s="525">
        <v>0.84279701779500005</v>
      </c>
      <c r="F119" s="523">
        <v>0</v>
      </c>
      <c r="G119" s="524">
        <v>0</v>
      </c>
      <c r="H119" s="526">
        <v>12.039</v>
      </c>
      <c r="I119" s="523">
        <v>78.207999999999998</v>
      </c>
      <c r="J119" s="524">
        <v>78.207999999999998</v>
      </c>
      <c r="K119" s="533" t="s">
        <v>291</v>
      </c>
    </row>
    <row r="120" spans="1:11" ht="14.4" customHeight="1" thickBot="1" x14ac:dyDescent="0.35">
      <c r="A120" s="543" t="s">
        <v>403</v>
      </c>
      <c r="B120" s="523">
        <v>15768.999130530299</v>
      </c>
      <c r="C120" s="523">
        <v>16612.894240000001</v>
      </c>
      <c r="D120" s="524">
        <v>843.89510946973905</v>
      </c>
      <c r="E120" s="525">
        <v>1.0535160857370001</v>
      </c>
      <c r="F120" s="523">
        <v>15138.98375089</v>
      </c>
      <c r="G120" s="524">
        <v>8831.0738546858593</v>
      </c>
      <c r="H120" s="526">
        <v>1696.4231400000001</v>
      </c>
      <c r="I120" s="523">
        <v>9444.3845999999994</v>
      </c>
      <c r="J120" s="524">
        <v>613.31074531414004</v>
      </c>
      <c r="K120" s="527">
        <v>0.62384534889499998</v>
      </c>
    </row>
    <row r="121" spans="1:11" ht="14.4" customHeight="1" thickBot="1" x14ac:dyDescent="0.35">
      <c r="A121" s="544" t="s">
        <v>404</v>
      </c>
      <c r="B121" s="528">
        <v>4174.9997886184201</v>
      </c>
      <c r="C121" s="528">
        <v>4586.1826300000002</v>
      </c>
      <c r="D121" s="529">
        <v>411.18284138157998</v>
      </c>
      <c r="E121" s="530">
        <v>1.098486913101</v>
      </c>
      <c r="F121" s="528">
        <v>4006.9999691584499</v>
      </c>
      <c r="G121" s="529">
        <v>2337.4166486757599</v>
      </c>
      <c r="H121" s="531">
        <v>449.05464999999998</v>
      </c>
      <c r="I121" s="528">
        <v>2499.9912599999998</v>
      </c>
      <c r="J121" s="529">
        <v>162.57461132423501</v>
      </c>
      <c r="K121" s="534">
        <v>0.62390598433699995</v>
      </c>
    </row>
    <row r="122" spans="1:11" ht="14.4" customHeight="1" thickBot="1" x14ac:dyDescent="0.35">
      <c r="A122" s="545" t="s">
        <v>405</v>
      </c>
      <c r="B122" s="523">
        <v>4174.9997886184201</v>
      </c>
      <c r="C122" s="523">
        <v>4586.1826300000002</v>
      </c>
      <c r="D122" s="524">
        <v>411.18284138157998</v>
      </c>
      <c r="E122" s="525">
        <v>1.098486913101</v>
      </c>
      <c r="F122" s="523">
        <v>4006.9999691584499</v>
      </c>
      <c r="G122" s="524">
        <v>2337.4166486757599</v>
      </c>
      <c r="H122" s="526">
        <v>449.05464999999998</v>
      </c>
      <c r="I122" s="523">
        <v>2499.9912599999998</v>
      </c>
      <c r="J122" s="524">
        <v>162.57461132423501</v>
      </c>
      <c r="K122" s="527">
        <v>0.62390598433699995</v>
      </c>
    </row>
    <row r="123" spans="1:11" ht="14.4" customHeight="1" thickBot="1" x14ac:dyDescent="0.35">
      <c r="A123" s="544" t="s">
        <v>406</v>
      </c>
      <c r="B123" s="528">
        <v>11593.9993419118</v>
      </c>
      <c r="C123" s="528">
        <v>12026.71161</v>
      </c>
      <c r="D123" s="529">
        <v>432.712268088153</v>
      </c>
      <c r="E123" s="530">
        <v>1.037322088377</v>
      </c>
      <c r="F123" s="528">
        <v>11131.9837817316</v>
      </c>
      <c r="G123" s="529">
        <v>6493.6572060100898</v>
      </c>
      <c r="H123" s="531">
        <v>1247.3684900000001</v>
      </c>
      <c r="I123" s="528">
        <v>6944.3933399999996</v>
      </c>
      <c r="J123" s="529">
        <v>450.736133989905</v>
      </c>
      <c r="K123" s="534">
        <v>0.62382352293700005</v>
      </c>
    </row>
    <row r="124" spans="1:11" ht="14.4" customHeight="1" thickBot="1" x14ac:dyDescent="0.35">
      <c r="A124" s="545" t="s">
        <v>407</v>
      </c>
      <c r="B124" s="523">
        <v>11593.9993419118</v>
      </c>
      <c r="C124" s="523">
        <v>12026.71161</v>
      </c>
      <c r="D124" s="524">
        <v>432.712268088153</v>
      </c>
      <c r="E124" s="525">
        <v>1.037322088377</v>
      </c>
      <c r="F124" s="523">
        <v>11131.9837817316</v>
      </c>
      <c r="G124" s="524">
        <v>6493.6572060100898</v>
      </c>
      <c r="H124" s="526">
        <v>1247.3684900000001</v>
      </c>
      <c r="I124" s="523">
        <v>6944.3933399999996</v>
      </c>
      <c r="J124" s="524">
        <v>450.736133989905</v>
      </c>
      <c r="K124" s="527">
        <v>0.62382352293700005</v>
      </c>
    </row>
    <row r="125" spans="1:11" ht="14.4" customHeight="1" thickBot="1" x14ac:dyDescent="0.35">
      <c r="A125" s="543" t="s">
        <v>408</v>
      </c>
      <c r="B125" s="523">
        <v>464.99997200181201</v>
      </c>
      <c r="C125" s="523">
        <v>510.77640000000002</v>
      </c>
      <c r="D125" s="524">
        <v>45.776427998187003</v>
      </c>
      <c r="E125" s="525">
        <v>1.098443937106</v>
      </c>
      <c r="F125" s="523">
        <v>444.99999999997601</v>
      </c>
      <c r="G125" s="524">
        <v>259.58333333331899</v>
      </c>
      <c r="H125" s="526">
        <v>50.015720000000002</v>
      </c>
      <c r="I125" s="523">
        <v>278.55988000000002</v>
      </c>
      <c r="J125" s="524">
        <v>18.976546666680001</v>
      </c>
      <c r="K125" s="527">
        <v>0.62597725842700003</v>
      </c>
    </row>
    <row r="126" spans="1:11" ht="14.4" customHeight="1" thickBot="1" x14ac:dyDescent="0.35">
      <c r="A126" s="544" t="s">
        <v>409</v>
      </c>
      <c r="B126" s="528">
        <v>464.99997200181201</v>
      </c>
      <c r="C126" s="528">
        <v>510.77640000000002</v>
      </c>
      <c r="D126" s="529">
        <v>45.776427998187003</v>
      </c>
      <c r="E126" s="530">
        <v>1.098443937106</v>
      </c>
      <c r="F126" s="528">
        <v>444.99999999997601</v>
      </c>
      <c r="G126" s="529">
        <v>259.58333333331899</v>
      </c>
      <c r="H126" s="531">
        <v>50.015720000000002</v>
      </c>
      <c r="I126" s="528">
        <v>278.55988000000002</v>
      </c>
      <c r="J126" s="529">
        <v>18.976546666680001</v>
      </c>
      <c r="K126" s="534">
        <v>0.62597725842700003</v>
      </c>
    </row>
    <row r="127" spans="1:11" ht="14.4" customHeight="1" thickBot="1" x14ac:dyDescent="0.35">
      <c r="A127" s="545" t="s">
        <v>410</v>
      </c>
      <c r="B127" s="523">
        <v>464.99997200181201</v>
      </c>
      <c r="C127" s="523">
        <v>510.77640000000002</v>
      </c>
      <c r="D127" s="524">
        <v>45.776427998187003</v>
      </c>
      <c r="E127" s="525">
        <v>1.098443937106</v>
      </c>
      <c r="F127" s="523">
        <v>444.99999999997601</v>
      </c>
      <c r="G127" s="524">
        <v>259.58333333331899</v>
      </c>
      <c r="H127" s="526">
        <v>50.015720000000002</v>
      </c>
      <c r="I127" s="523">
        <v>278.55988000000002</v>
      </c>
      <c r="J127" s="524">
        <v>18.976546666680001</v>
      </c>
      <c r="K127" s="527">
        <v>0.62597725842700003</v>
      </c>
    </row>
    <row r="128" spans="1:11" ht="14.4" customHeight="1" thickBot="1" x14ac:dyDescent="0.35">
      <c r="A128" s="542" t="s">
        <v>411</v>
      </c>
      <c r="B128" s="523">
        <v>26.769238388192999</v>
      </c>
      <c r="C128" s="523">
        <v>129.20085</v>
      </c>
      <c r="D128" s="524">
        <v>102.431611611807</v>
      </c>
      <c r="E128" s="525">
        <v>4.8264671607910001</v>
      </c>
      <c r="F128" s="523">
        <v>0</v>
      </c>
      <c r="G128" s="524">
        <v>0</v>
      </c>
      <c r="H128" s="526">
        <v>4.9406564584124654E-324</v>
      </c>
      <c r="I128" s="523">
        <v>59.606180000000002</v>
      </c>
      <c r="J128" s="524">
        <v>59.606180000000002</v>
      </c>
      <c r="K128" s="533" t="s">
        <v>291</v>
      </c>
    </row>
    <row r="129" spans="1:11" ht="14.4" customHeight="1" thickBot="1" x14ac:dyDescent="0.35">
      <c r="A129" s="543" t="s">
        <v>412</v>
      </c>
      <c r="B129" s="523">
        <v>26.769238388192999</v>
      </c>
      <c r="C129" s="523">
        <v>129.20085</v>
      </c>
      <c r="D129" s="524">
        <v>102.431611611807</v>
      </c>
      <c r="E129" s="525">
        <v>4.8264671607910001</v>
      </c>
      <c r="F129" s="523">
        <v>0</v>
      </c>
      <c r="G129" s="524">
        <v>0</v>
      </c>
      <c r="H129" s="526">
        <v>4.9406564584124654E-324</v>
      </c>
      <c r="I129" s="523">
        <v>59.606180000000002</v>
      </c>
      <c r="J129" s="524">
        <v>59.606180000000002</v>
      </c>
      <c r="K129" s="533" t="s">
        <v>291</v>
      </c>
    </row>
    <row r="130" spans="1:11" ht="14.4" customHeight="1" thickBot="1" x14ac:dyDescent="0.35">
      <c r="A130" s="544" t="s">
        <v>413</v>
      </c>
      <c r="B130" s="528">
        <v>4.9406564584124654E-324</v>
      </c>
      <c r="C130" s="528">
        <v>102.75085</v>
      </c>
      <c r="D130" s="529">
        <v>102.75085</v>
      </c>
      <c r="E130" s="536" t="s">
        <v>297</v>
      </c>
      <c r="F130" s="528">
        <v>0</v>
      </c>
      <c r="G130" s="529">
        <v>0</v>
      </c>
      <c r="H130" s="531">
        <v>4.9406564584124654E-324</v>
      </c>
      <c r="I130" s="528">
        <v>47.656179999999999</v>
      </c>
      <c r="J130" s="529">
        <v>47.656179999999999</v>
      </c>
      <c r="K130" s="532" t="s">
        <v>291</v>
      </c>
    </row>
    <row r="131" spans="1:11" ht="14.4" customHeight="1" thickBot="1" x14ac:dyDescent="0.35">
      <c r="A131" s="545" t="s">
        <v>414</v>
      </c>
      <c r="B131" s="523">
        <v>4.9406564584124654E-324</v>
      </c>
      <c r="C131" s="523">
        <v>5.2518500000000001</v>
      </c>
      <c r="D131" s="524">
        <v>5.2518500000000001</v>
      </c>
      <c r="E131" s="535" t="s">
        <v>297</v>
      </c>
      <c r="F131" s="523">
        <v>0</v>
      </c>
      <c r="G131" s="524">
        <v>0</v>
      </c>
      <c r="H131" s="526">
        <v>4.9406564584124654E-324</v>
      </c>
      <c r="I131" s="523">
        <v>2.1764000000000001</v>
      </c>
      <c r="J131" s="524">
        <v>2.1764000000000001</v>
      </c>
      <c r="K131" s="533" t="s">
        <v>291</v>
      </c>
    </row>
    <row r="132" spans="1:11" ht="14.4" customHeight="1" thickBot="1" x14ac:dyDescent="0.35">
      <c r="A132" s="545" t="s">
        <v>415</v>
      </c>
      <c r="B132" s="523">
        <v>4.9406564584124654E-324</v>
      </c>
      <c r="C132" s="523">
        <v>4.9406564584124654E-324</v>
      </c>
      <c r="D132" s="524">
        <v>0</v>
      </c>
      <c r="E132" s="525">
        <v>1</v>
      </c>
      <c r="F132" s="523">
        <v>4.9406564584124654E-324</v>
      </c>
      <c r="G132" s="524">
        <v>0</v>
      </c>
      <c r="H132" s="526">
        <v>4.9406564584124654E-324</v>
      </c>
      <c r="I132" s="523">
        <v>5.45</v>
      </c>
      <c r="J132" s="524">
        <v>5.45</v>
      </c>
      <c r="K132" s="533" t="s">
        <v>297</v>
      </c>
    </row>
    <row r="133" spans="1:11" ht="14.4" customHeight="1" thickBot="1" x14ac:dyDescent="0.35">
      <c r="A133" s="545" t="s">
        <v>416</v>
      </c>
      <c r="B133" s="523">
        <v>4.9406564584124654E-324</v>
      </c>
      <c r="C133" s="523">
        <v>97.498999999999995</v>
      </c>
      <c r="D133" s="524">
        <v>97.498999999999995</v>
      </c>
      <c r="E133" s="535" t="s">
        <v>297</v>
      </c>
      <c r="F133" s="523">
        <v>0</v>
      </c>
      <c r="G133" s="524">
        <v>0</v>
      </c>
      <c r="H133" s="526">
        <v>4.9406564584124654E-324</v>
      </c>
      <c r="I133" s="523">
        <v>39.929780000000001</v>
      </c>
      <c r="J133" s="524">
        <v>39.929780000000001</v>
      </c>
      <c r="K133" s="533" t="s">
        <v>291</v>
      </c>
    </row>
    <row r="134" spans="1:11" ht="14.4" customHeight="1" thickBot="1" x14ac:dyDescent="0.35">
      <c r="A134" s="545" t="s">
        <v>417</v>
      </c>
      <c r="B134" s="523">
        <v>4.9406564584124654E-324</v>
      </c>
      <c r="C134" s="523">
        <v>4.9406564584124654E-324</v>
      </c>
      <c r="D134" s="524">
        <v>0</v>
      </c>
      <c r="E134" s="525">
        <v>1</v>
      </c>
      <c r="F134" s="523">
        <v>4.9406564584124654E-324</v>
      </c>
      <c r="G134" s="524">
        <v>0</v>
      </c>
      <c r="H134" s="526">
        <v>4.9406564584124654E-324</v>
      </c>
      <c r="I134" s="523">
        <v>9.9999999999E-2</v>
      </c>
      <c r="J134" s="524">
        <v>9.9999999999E-2</v>
      </c>
      <c r="K134" s="533" t="s">
        <v>297</v>
      </c>
    </row>
    <row r="135" spans="1:11" ht="14.4" customHeight="1" thickBot="1" x14ac:dyDescent="0.35">
      <c r="A135" s="544" t="s">
        <v>418</v>
      </c>
      <c r="B135" s="528">
        <v>4.9406564584124654E-324</v>
      </c>
      <c r="C135" s="528">
        <v>17.649999999999999</v>
      </c>
      <c r="D135" s="529">
        <v>17.649999999999999</v>
      </c>
      <c r="E135" s="536" t="s">
        <v>297</v>
      </c>
      <c r="F135" s="528">
        <v>0</v>
      </c>
      <c r="G135" s="529">
        <v>0</v>
      </c>
      <c r="H135" s="531">
        <v>4.9406564584124654E-324</v>
      </c>
      <c r="I135" s="528">
        <v>6.7</v>
      </c>
      <c r="J135" s="529">
        <v>6.7</v>
      </c>
      <c r="K135" s="532" t="s">
        <v>291</v>
      </c>
    </row>
    <row r="136" spans="1:11" ht="14.4" customHeight="1" thickBot="1" x14ac:dyDescent="0.35">
      <c r="A136" s="545" t="s">
        <v>419</v>
      </c>
      <c r="B136" s="523">
        <v>4.9406564584124654E-324</v>
      </c>
      <c r="C136" s="523">
        <v>17.649999999999999</v>
      </c>
      <c r="D136" s="524">
        <v>17.649999999999999</v>
      </c>
      <c r="E136" s="535" t="s">
        <v>297</v>
      </c>
      <c r="F136" s="523">
        <v>0</v>
      </c>
      <c r="G136" s="524">
        <v>0</v>
      </c>
      <c r="H136" s="526">
        <v>4.9406564584124654E-324</v>
      </c>
      <c r="I136" s="523">
        <v>6.7</v>
      </c>
      <c r="J136" s="524">
        <v>6.7</v>
      </c>
      <c r="K136" s="533" t="s">
        <v>291</v>
      </c>
    </row>
    <row r="137" spans="1:11" ht="14.4" customHeight="1" thickBot="1" x14ac:dyDescent="0.35">
      <c r="A137" s="544" t="s">
        <v>420</v>
      </c>
      <c r="B137" s="528">
        <v>4.9406564584124654E-324</v>
      </c>
      <c r="C137" s="528">
        <v>8.8000000000000007</v>
      </c>
      <c r="D137" s="529">
        <v>8.8000000000000007</v>
      </c>
      <c r="E137" s="536" t="s">
        <v>297</v>
      </c>
      <c r="F137" s="528">
        <v>0</v>
      </c>
      <c r="G137" s="529">
        <v>0</v>
      </c>
      <c r="H137" s="531">
        <v>4.9406564584124654E-324</v>
      </c>
      <c r="I137" s="528">
        <v>5.25</v>
      </c>
      <c r="J137" s="529">
        <v>5.25</v>
      </c>
      <c r="K137" s="532" t="s">
        <v>291</v>
      </c>
    </row>
    <row r="138" spans="1:11" ht="14.4" customHeight="1" thickBot="1" x14ac:dyDescent="0.35">
      <c r="A138" s="545" t="s">
        <v>421</v>
      </c>
      <c r="B138" s="523">
        <v>4.9406564584124654E-324</v>
      </c>
      <c r="C138" s="523">
        <v>8.8000000000000007</v>
      </c>
      <c r="D138" s="524">
        <v>8.8000000000000007</v>
      </c>
      <c r="E138" s="535" t="s">
        <v>297</v>
      </c>
      <c r="F138" s="523">
        <v>0</v>
      </c>
      <c r="G138" s="524">
        <v>0</v>
      </c>
      <c r="H138" s="526">
        <v>4.9406564584124654E-324</v>
      </c>
      <c r="I138" s="523">
        <v>5.25</v>
      </c>
      <c r="J138" s="524">
        <v>5.25</v>
      </c>
      <c r="K138" s="533" t="s">
        <v>291</v>
      </c>
    </row>
    <row r="139" spans="1:11" ht="14.4" customHeight="1" thickBot="1" x14ac:dyDescent="0.35">
      <c r="A139" s="542" t="s">
        <v>422</v>
      </c>
      <c r="B139" s="523">
        <v>13501.2993970711</v>
      </c>
      <c r="C139" s="523">
        <v>12692.17549</v>
      </c>
      <c r="D139" s="524">
        <v>-809.12390707110399</v>
      </c>
      <c r="E139" s="525">
        <v>0.94007066406899997</v>
      </c>
      <c r="F139" s="523">
        <v>9907.9999999994598</v>
      </c>
      <c r="G139" s="524">
        <v>5779.6666666663496</v>
      </c>
      <c r="H139" s="526">
        <v>701.02800000000002</v>
      </c>
      <c r="I139" s="523">
        <v>5594.3620000000001</v>
      </c>
      <c r="J139" s="524">
        <v>-185.30466666634999</v>
      </c>
      <c r="K139" s="527">
        <v>0.56463080339100002</v>
      </c>
    </row>
    <row r="140" spans="1:11" ht="14.4" customHeight="1" thickBot="1" x14ac:dyDescent="0.35">
      <c r="A140" s="543" t="s">
        <v>423</v>
      </c>
      <c r="B140" s="523">
        <v>13337.999436903599</v>
      </c>
      <c r="C140" s="523">
        <v>12415.418</v>
      </c>
      <c r="D140" s="524">
        <v>-922.58143690358497</v>
      </c>
      <c r="E140" s="525">
        <v>0.93083059860100004</v>
      </c>
      <c r="F140" s="523">
        <v>9907.9999999994598</v>
      </c>
      <c r="G140" s="524">
        <v>5779.6666666663496</v>
      </c>
      <c r="H140" s="526">
        <v>701.02800000000002</v>
      </c>
      <c r="I140" s="523">
        <v>5338.3990000000003</v>
      </c>
      <c r="J140" s="524">
        <v>-441.26766666635001</v>
      </c>
      <c r="K140" s="527">
        <v>0.53879683084300001</v>
      </c>
    </row>
    <row r="141" spans="1:11" ht="14.4" customHeight="1" thickBot="1" x14ac:dyDescent="0.35">
      <c r="A141" s="544" t="s">
        <v>424</v>
      </c>
      <c r="B141" s="528">
        <v>13337.999436903599</v>
      </c>
      <c r="C141" s="528">
        <v>12415.418</v>
      </c>
      <c r="D141" s="529">
        <v>-922.58143690358497</v>
      </c>
      <c r="E141" s="530">
        <v>0.93083059860100004</v>
      </c>
      <c r="F141" s="528">
        <v>9907.9999999994598</v>
      </c>
      <c r="G141" s="529">
        <v>5779.6666666663496</v>
      </c>
      <c r="H141" s="531">
        <v>701.02800000000002</v>
      </c>
      <c r="I141" s="528">
        <v>5095.1000000000004</v>
      </c>
      <c r="J141" s="529">
        <v>-684.56666666635101</v>
      </c>
      <c r="K141" s="534">
        <v>0.51424101735899996</v>
      </c>
    </row>
    <row r="142" spans="1:11" ht="14.4" customHeight="1" thickBot="1" x14ac:dyDescent="0.35">
      <c r="A142" s="545" t="s">
        <v>425</v>
      </c>
      <c r="B142" s="523">
        <v>362.99997814335001</v>
      </c>
      <c r="C142" s="523">
        <v>377.86399999999998</v>
      </c>
      <c r="D142" s="524">
        <v>14.864021856649</v>
      </c>
      <c r="E142" s="525">
        <v>1.040947721078</v>
      </c>
      <c r="F142" s="523">
        <v>224.99999999998801</v>
      </c>
      <c r="G142" s="524">
        <v>131.24999999999301</v>
      </c>
      <c r="H142" s="526">
        <v>14.074999999999999</v>
      </c>
      <c r="I142" s="523">
        <v>109.282</v>
      </c>
      <c r="J142" s="524">
        <v>-21.967999999991999</v>
      </c>
      <c r="K142" s="527">
        <v>0.48569777777700002</v>
      </c>
    </row>
    <row r="143" spans="1:11" ht="14.4" customHeight="1" thickBot="1" x14ac:dyDescent="0.35">
      <c r="A143" s="545" t="s">
        <v>426</v>
      </c>
      <c r="B143" s="523">
        <v>5410.99971419743</v>
      </c>
      <c r="C143" s="523">
        <v>5262.5320000000002</v>
      </c>
      <c r="D143" s="524">
        <v>-148.46771419742601</v>
      </c>
      <c r="E143" s="525">
        <v>0.972561869887</v>
      </c>
      <c r="F143" s="523">
        <v>3585.9999999997999</v>
      </c>
      <c r="G143" s="524">
        <v>2091.8333333332198</v>
      </c>
      <c r="H143" s="526">
        <v>253.672</v>
      </c>
      <c r="I143" s="523">
        <v>1894.319</v>
      </c>
      <c r="J143" s="524">
        <v>-197.51433333321901</v>
      </c>
      <c r="K143" s="527">
        <v>0.528254043502</v>
      </c>
    </row>
    <row r="144" spans="1:11" ht="14.4" customHeight="1" thickBot="1" x14ac:dyDescent="0.35">
      <c r="A144" s="545" t="s">
        <v>427</v>
      </c>
      <c r="B144" s="523">
        <v>2170.9999092815801</v>
      </c>
      <c r="C144" s="523">
        <v>2164.5909999999999</v>
      </c>
      <c r="D144" s="524">
        <v>-6.4089092815760003</v>
      </c>
      <c r="E144" s="525">
        <v>0.99704794585400003</v>
      </c>
      <c r="F144" s="523">
        <v>1330.99999999993</v>
      </c>
      <c r="G144" s="524">
        <v>776.416666666624</v>
      </c>
      <c r="H144" s="526">
        <v>93.801000000000002</v>
      </c>
      <c r="I144" s="523">
        <v>704.28399999999999</v>
      </c>
      <c r="J144" s="524">
        <v>-72.132666666624004</v>
      </c>
      <c r="K144" s="527">
        <v>0.52913899323799995</v>
      </c>
    </row>
    <row r="145" spans="1:11" ht="14.4" customHeight="1" thickBot="1" x14ac:dyDescent="0.35">
      <c r="A145" s="545" t="s">
        <v>428</v>
      </c>
      <c r="B145" s="523">
        <v>5140.9997304544404</v>
      </c>
      <c r="C145" s="523">
        <v>4367.37</v>
      </c>
      <c r="D145" s="524">
        <v>-773.62973045444403</v>
      </c>
      <c r="E145" s="525">
        <v>0.84951764811899999</v>
      </c>
      <c r="F145" s="523">
        <v>4553.9999999997499</v>
      </c>
      <c r="G145" s="524">
        <v>2656.4999999998499</v>
      </c>
      <c r="H145" s="526">
        <v>321.83600000000001</v>
      </c>
      <c r="I145" s="523">
        <v>2263.7069999999999</v>
      </c>
      <c r="J145" s="524">
        <v>-392.79299999985398</v>
      </c>
      <c r="K145" s="527">
        <v>0.497081027668</v>
      </c>
    </row>
    <row r="146" spans="1:11" ht="14.4" customHeight="1" thickBot="1" x14ac:dyDescent="0.35">
      <c r="A146" s="545" t="s">
        <v>429</v>
      </c>
      <c r="B146" s="523">
        <v>252.00010482678101</v>
      </c>
      <c r="C146" s="523">
        <v>243.06100000000001</v>
      </c>
      <c r="D146" s="524">
        <v>-8.9391048267809996</v>
      </c>
      <c r="E146" s="525">
        <v>0.964527376554</v>
      </c>
      <c r="F146" s="523">
        <v>211.99999999998801</v>
      </c>
      <c r="G146" s="524">
        <v>123.66666666666001</v>
      </c>
      <c r="H146" s="526">
        <v>17.643999999999998</v>
      </c>
      <c r="I146" s="523">
        <v>123.508</v>
      </c>
      <c r="J146" s="524">
        <v>-0.15866666665900001</v>
      </c>
      <c r="K146" s="527">
        <v>0.58258490565999999</v>
      </c>
    </row>
    <row r="147" spans="1:11" ht="14.4" customHeight="1" thickBot="1" x14ac:dyDescent="0.35">
      <c r="A147" s="544" t="s">
        <v>430</v>
      </c>
      <c r="B147" s="528">
        <v>4.9406564584124654E-324</v>
      </c>
      <c r="C147" s="528">
        <v>4.9406564584124654E-324</v>
      </c>
      <c r="D147" s="529">
        <v>0</v>
      </c>
      <c r="E147" s="530">
        <v>1</v>
      </c>
      <c r="F147" s="528">
        <v>4.9406564584124654E-324</v>
      </c>
      <c r="G147" s="529">
        <v>0</v>
      </c>
      <c r="H147" s="531">
        <v>4.9406564584124654E-324</v>
      </c>
      <c r="I147" s="528">
        <v>243.29900000000001</v>
      </c>
      <c r="J147" s="529">
        <v>243.29900000000001</v>
      </c>
      <c r="K147" s="532" t="s">
        <v>297</v>
      </c>
    </row>
    <row r="148" spans="1:11" ht="14.4" customHeight="1" thickBot="1" x14ac:dyDescent="0.35">
      <c r="A148" s="545" t="s">
        <v>431</v>
      </c>
      <c r="B148" s="523">
        <v>4.9406564584124654E-324</v>
      </c>
      <c r="C148" s="523">
        <v>4.9406564584124654E-324</v>
      </c>
      <c r="D148" s="524">
        <v>0</v>
      </c>
      <c r="E148" s="525">
        <v>1</v>
      </c>
      <c r="F148" s="523">
        <v>4.9406564584124654E-324</v>
      </c>
      <c r="G148" s="524">
        <v>0</v>
      </c>
      <c r="H148" s="526">
        <v>4.9406564584124654E-324</v>
      </c>
      <c r="I148" s="523">
        <v>243.29900000000001</v>
      </c>
      <c r="J148" s="524">
        <v>243.29900000000001</v>
      </c>
      <c r="K148" s="533" t="s">
        <v>297</v>
      </c>
    </row>
    <row r="149" spans="1:11" ht="14.4" customHeight="1" thickBot="1" x14ac:dyDescent="0.35">
      <c r="A149" s="543" t="s">
        <v>432</v>
      </c>
      <c r="B149" s="523">
        <v>163.29996016752</v>
      </c>
      <c r="C149" s="523">
        <v>276.75749000000002</v>
      </c>
      <c r="D149" s="524">
        <v>113.45752983248001</v>
      </c>
      <c r="E149" s="525">
        <v>1.6947798990030001</v>
      </c>
      <c r="F149" s="523">
        <v>0</v>
      </c>
      <c r="G149" s="524">
        <v>0</v>
      </c>
      <c r="H149" s="526">
        <v>4.9406564584124654E-324</v>
      </c>
      <c r="I149" s="523">
        <v>255.96299999999999</v>
      </c>
      <c r="J149" s="524">
        <v>255.96299999999999</v>
      </c>
      <c r="K149" s="533" t="s">
        <v>291</v>
      </c>
    </row>
    <row r="150" spans="1:11" ht="14.4" customHeight="1" thickBot="1" x14ac:dyDescent="0.35">
      <c r="A150" s="544" t="s">
        <v>433</v>
      </c>
      <c r="B150" s="528">
        <v>163.29996016752</v>
      </c>
      <c r="C150" s="528">
        <v>247.46548999999999</v>
      </c>
      <c r="D150" s="529">
        <v>84.165529832480004</v>
      </c>
      <c r="E150" s="530">
        <v>1.515404472518</v>
      </c>
      <c r="F150" s="528">
        <v>0</v>
      </c>
      <c r="G150" s="529">
        <v>0</v>
      </c>
      <c r="H150" s="531">
        <v>4.9406564584124654E-324</v>
      </c>
      <c r="I150" s="528">
        <v>195.494</v>
      </c>
      <c r="J150" s="529">
        <v>195.494</v>
      </c>
      <c r="K150" s="532" t="s">
        <v>291</v>
      </c>
    </row>
    <row r="151" spans="1:11" ht="14.4" customHeight="1" thickBot="1" x14ac:dyDescent="0.35">
      <c r="A151" s="545" t="s">
        <v>434</v>
      </c>
      <c r="B151" s="523">
        <v>35.299927874550001</v>
      </c>
      <c r="C151" s="523">
        <v>31.555440000000001</v>
      </c>
      <c r="D151" s="524">
        <v>-3.7444878745499999</v>
      </c>
      <c r="E151" s="525">
        <v>0.89392363950800002</v>
      </c>
      <c r="F151" s="523">
        <v>0</v>
      </c>
      <c r="G151" s="524">
        <v>0</v>
      </c>
      <c r="H151" s="526">
        <v>4.9406564584124654E-324</v>
      </c>
      <c r="I151" s="523">
        <v>21.187999999999999</v>
      </c>
      <c r="J151" s="524">
        <v>21.187999999999999</v>
      </c>
      <c r="K151" s="533" t="s">
        <v>291</v>
      </c>
    </row>
    <row r="152" spans="1:11" ht="14.4" customHeight="1" thickBot="1" x14ac:dyDescent="0.35">
      <c r="A152" s="545" t="s">
        <v>435</v>
      </c>
      <c r="B152" s="523">
        <v>128.00003229296999</v>
      </c>
      <c r="C152" s="523">
        <v>195.41005000000001</v>
      </c>
      <c r="D152" s="524">
        <v>67.410017707029994</v>
      </c>
      <c r="E152" s="525">
        <v>1.52664063047</v>
      </c>
      <c r="F152" s="523">
        <v>0</v>
      </c>
      <c r="G152" s="524">
        <v>0</v>
      </c>
      <c r="H152" s="526">
        <v>4.9406564584124654E-324</v>
      </c>
      <c r="I152" s="523">
        <v>3.4584595208887258E-323</v>
      </c>
      <c r="J152" s="524">
        <v>3.4584595208887258E-323</v>
      </c>
      <c r="K152" s="533" t="s">
        <v>291</v>
      </c>
    </row>
    <row r="153" spans="1:11" ht="14.4" customHeight="1" thickBot="1" x14ac:dyDescent="0.35">
      <c r="A153" s="545" t="s">
        <v>436</v>
      </c>
      <c r="B153" s="523">
        <v>4.9406564584124654E-324</v>
      </c>
      <c r="C153" s="523">
        <v>4.9406564584124654E-324</v>
      </c>
      <c r="D153" s="524">
        <v>0</v>
      </c>
      <c r="E153" s="525">
        <v>1</v>
      </c>
      <c r="F153" s="523">
        <v>4.9406564584124654E-324</v>
      </c>
      <c r="G153" s="524">
        <v>0</v>
      </c>
      <c r="H153" s="526">
        <v>4.9406564584124654E-324</v>
      </c>
      <c r="I153" s="523">
        <v>174.30600000000001</v>
      </c>
      <c r="J153" s="524">
        <v>174.30600000000001</v>
      </c>
      <c r="K153" s="533" t="s">
        <v>297</v>
      </c>
    </row>
    <row r="154" spans="1:11" ht="14.4" customHeight="1" thickBot="1" x14ac:dyDescent="0.35">
      <c r="A154" s="545" t="s">
        <v>437</v>
      </c>
      <c r="B154" s="523">
        <v>4.9406564584124654E-324</v>
      </c>
      <c r="C154" s="523">
        <v>20.5</v>
      </c>
      <c r="D154" s="524">
        <v>20.5</v>
      </c>
      <c r="E154" s="535" t="s">
        <v>297</v>
      </c>
      <c r="F154" s="523">
        <v>0</v>
      </c>
      <c r="G154" s="524">
        <v>0</v>
      </c>
      <c r="H154" s="526">
        <v>4.9406564584124654E-324</v>
      </c>
      <c r="I154" s="523">
        <v>3.4584595208887258E-323</v>
      </c>
      <c r="J154" s="524">
        <v>3.4584595208887258E-323</v>
      </c>
      <c r="K154" s="533" t="s">
        <v>291</v>
      </c>
    </row>
    <row r="155" spans="1:11" ht="14.4" customHeight="1" thickBot="1" x14ac:dyDescent="0.35">
      <c r="A155" s="544" t="s">
        <v>438</v>
      </c>
      <c r="B155" s="528">
        <v>4.9406564584124654E-324</v>
      </c>
      <c r="C155" s="528">
        <v>25.74</v>
      </c>
      <c r="D155" s="529">
        <v>25.74</v>
      </c>
      <c r="E155" s="536" t="s">
        <v>297</v>
      </c>
      <c r="F155" s="528">
        <v>0</v>
      </c>
      <c r="G155" s="529">
        <v>0</v>
      </c>
      <c r="H155" s="531">
        <v>4.9406564584124654E-324</v>
      </c>
      <c r="I155" s="528">
        <v>10.46</v>
      </c>
      <c r="J155" s="529">
        <v>10.46</v>
      </c>
      <c r="K155" s="532" t="s">
        <v>291</v>
      </c>
    </row>
    <row r="156" spans="1:11" ht="14.4" customHeight="1" thickBot="1" x14ac:dyDescent="0.35">
      <c r="A156" s="545" t="s">
        <v>439</v>
      </c>
      <c r="B156" s="523">
        <v>4.9406564584124654E-324</v>
      </c>
      <c r="C156" s="523">
        <v>18.78</v>
      </c>
      <c r="D156" s="524">
        <v>18.78</v>
      </c>
      <c r="E156" s="535" t="s">
        <v>297</v>
      </c>
      <c r="F156" s="523">
        <v>0</v>
      </c>
      <c r="G156" s="524">
        <v>0</v>
      </c>
      <c r="H156" s="526">
        <v>4.9406564584124654E-324</v>
      </c>
      <c r="I156" s="523">
        <v>3.4584595208887258E-323</v>
      </c>
      <c r="J156" s="524">
        <v>3.4584595208887258E-323</v>
      </c>
      <c r="K156" s="533" t="s">
        <v>291</v>
      </c>
    </row>
    <row r="157" spans="1:11" ht="14.4" customHeight="1" thickBot="1" x14ac:dyDescent="0.35">
      <c r="A157" s="545" t="s">
        <v>440</v>
      </c>
      <c r="B157" s="523">
        <v>4.9406564584124654E-324</v>
      </c>
      <c r="C157" s="523">
        <v>6.96</v>
      </c>
      <c r="D157" s="524">
        <v>6.96</v>
      </c>
      <c r="E157" s="535" t="s">
        <v>297</v>
      </c>
      <c r="F157" s="523">
        <v>0</v>
      </c>
      <c r="G157" s="524">
        <v>0</v>
      </c>
      <c r="H157" s="526">
        <v>4.9406564584124654E-324</v>
      </c>
      <c r="I157" s="523">
        <v>4.2599999999989997</v>
      </c>
      <c r="J157" s="524">
        <v>4.2599999999989997</v>
      </c>
      <c r="K157" s="533" t="s">
        <v>291</v>
      </c>
    </row>
    <row r="158" spans="1:11" ht="14.4" customHeight="1" thickBot="1" x14ac:dyDescent="0.35">
      <c r="A158" s="545" t="s">
        <v>441</v>
      </c>
      <c r="B158" s="523">
        <v>4.9406564584124654E-324</v>
      </c>
      <c r="C158" s="523">
        <v>4.9406564584124654E-324</v>
      </c>
      <c r="D158" s="524">
        <v>0</v>
      </c>
      <c r="E158" s="525">
        <v>1</v>
      </c>
      <c r="F158" s="523">
        <v>4.9406564584124654E-324</v>
      </c>
      <c r="G158" s="524">
        <v>0</v>
      </c>
      <c r="H158" s="526">
        <v>4.9406564584124654E-324</v>
      </c>
      <c r="I158" s="523">
        <v>6.2</v>
      </c>
      <c r="J158" s="524">
        <v>6.2</v>
      </c>
      <c r="K158" s="533" t="s">
        <v>297</v>
      </c>
    </row>
    <row r="159" spans="1:11" ht="14.4" customHeight="1" thickBot="1" x14ac:dyDescent="0.35">
      <c r="A159" s="544" t="s">
        <v>442</v>
      </c>
      <c r="B159" s="528">
        <v>4.9406564584124654E-324</v>
      </c>
      <c r="C159" s="528">
        <v>4.9406564584124654E-324</v>
      </c>
      <c r="D159" s="529">
        <v>0</v>
      </c>
      <c r="E159" s="530">
        <v>1</v>
      </c>
      <c r="F159" s="528">
        <v>4.9406564584124654E-324</v>
      </c>
      <c r="G159" s="529">
        <v>0</v>
      </c>
      <c r="H159" s="531">
        <v>4.9406564584124654E-324</v>
      </c>
      <c r="I159" s="528">
        <v>12.129</v>
      </c>
      <c r="J159" s="529">
        <v>12.129</v>
      </c>
      <c r="K159" s="532" t="s">
        <v>297</v>
      </c>
    </row>
    <row r="160" spans="1:11" ht="14.4" customHeight="1" thickBot="1" x14ac:dyDescent="0.35">
      <c r="A160" s="545" t="s">
        <v>443</v>
      </c>
      <c r="B160" s="523">
        <v>4.9406564584124654E-324</v>
      </c>
      <c r="C160" s="523">
        <v>4.9406564584124654E-324</v>
      </c>
      <c r="D160" s="524">
        <v>0</v>
      </c>
      <c r="E160" s="525">
        <v>1</v>
      </c>
      <c r="F160" s="523">
        <v>4.9406564584124654E-324</v>
      </c>
      <c r="G160" s="524">
        <v>0</v>
      </c>
      <c r="H160" s="526">
        <v>4.9406564584124654E-324</v>
      </c>
      <c r="I160" s="523">
        <v>12.129</v>
      </c>
      <c r="J160" s="524">
        <v>12.129</v>
      </c>
      <c r="K160" s="533" t="s">
        <v>297</v>
      </c>
    </row>
    <row r="161" spans="1:11" ht="14.4" customHeight="1" thickBot="1" x14ac:dyDescent="0.35">
      <c r="A161" s="544" t="s">
        <v>444</v>
      </c>
      <c r="B161" s="528">
        <v>4.9406564584124654E-324</v>
      </c>
      <c r="C161" s="528">
        <v>3.552</v>
      </c>
      <c r="D161" s="529">
        <v>3.552</v>
      </c>
      <c r="E161" s="536" t="s">
        <v>297</v>
      </c>
      <c r="F161" s="528">
        <v>0</v>
      </c>
      <c r="G161" s="529">
        <v>0</v>
      </c>
      <c r="H161" s="531">
        <v>4.9406564584124654E-324</v>
      </c>
      <c r="I161" s="528">
        <v>3.4584595208887258E-323</v>
      </c>
      <c r="J161" s="529">
        <v>3.4584595208887258E-323</v>
      </c>
      <c r="K161" s="532" t="s">
        <v>291</v>
      </c>
    </row>
    <row r="162" spans="1:11" ht="14.4" customHeight="1" thickBot="1" x14ac:dyDescent="0.35">
      <c r="A162" s="545" t="s">
        <v>445</v>
      </c>
      <c r="B162" s="523">
        <v>4.9406564584124654E-324</v>
      </c>
      <c r="C162" s="523">
        <v>3.552</v>
      </c>
      <c r="D162" s="524">
        <v>3.552</v>
      </c>
      <c r="E162" s="535" t="s">
        <v>297</v>
      </c>
      <c r="F162" s="523">
        <v>0</v>
      </c>
      <c r="G162" s="524">
        <v>0</v>
      </c>
      <c r="H162" s="526">
        <v>4.9406564584124654E-324</v>
      </c>
      <c r="I162" s="523">
        <v>3.4584595208887258E-323</v>
      </c>
      <c r="J162" s="524">
        <v>3.4584595208887258E-323</v>
      </c>
      <c r="K162" s="533" t="s">
        <v>291</v>
      </c>
    </row>
    <row r="163" spans="1:11" ht="14.4" customHeight="1" thickBot="1" x14ac:dyDescent="0.35">
      <c r="A163" s="544" t="s">
        <v>446</v>
      </c>
      <c r="B163" s="528">
        <v>4.9406564584124654E-324</v>
      </c>
      <c r="C163" s="528">
        <v>4.9406564584124654E-324</v>
      </c>
      <c r="D163" s="529">
        <v>0</v>
      </c>
      <c r="E163" s="530">
        <v>1</v>
      </c>
      <c r="F163" s="528">
        <v>4.9406564584124654E-324</v>
      </c>
      <c r="G163" s="529">
        <v>0</v>
      </c>
      <c r="H163" s="531">
        <v>4.9406564584124654E-324</v>
      </c>
      <c r="I163" s="528">
        <v>37.880000000000003</v>
      </c>
      <c r="J163" s="529">
        <v>37.880000000000003</v>
      </c>
      <c r="K163" s="532" t="s">
        <v>297</v>
      </c>
    </row>
    <row r="164" spans="1:11" ht="14.4" customHeight="1" thickBot="1" x14ac:dyDescent="0.35">
      <c r="A164" s="545" t="s">
        <v>447</v>
      </c>
      <c r="B164" s="523">
        <v>4.9406564584124654E-324</v>
      </c>
      <c r="C164" s="523">
        <v>4.9406564584124654E-324</v>
      </c>
      <c r="D164" s="524">
        <v>0</v>
      </c>
      <c r="E164" s="525">
        <v>1</v>
      </c>
      <c r="F164" s="523">
        <v>4.9406564584124654E-324</v>
      </c>
      <c r="G164" s="524">
        <v>0</v>
      </c>
      <c r="H164" s="526">
        <v>4.9406564584124654E-324</v>
      </c>
      <c r="I164" s="523">
        <v>37.880000000000003</v>
      </c>
      <c r="J164" s="524">
        <v>37.880000000000003</v>
      </c>
      <c r="K164" s="533" t="s">
        <v>297</v>
      </c>
    </row>
    <row r="165" spans="1:11" ht="14.4" customHeight="1" thickBot="1" x14ac:dyDescent="0.35">
      <c r="A165" s="542" t="s">
        <v>448</v>
      </c>
      <c r="B165" s="523">
        <v>4.9406564584124654E-324</v>
      </c>
      <c r="C165" s="523">
        <v>16.489909999999998</v>
      </c>
      <c r="D165" s="524">
        <v>16.489909999999998</v>
      </c>
      <c r="E165" s="535" t="s">
        <v>297</v>
      </c>
      <c r="F165" s="523">
        <v>0</v>
      </c>
      <c r="G165" s="524">
        <v>0</v>
      </c>
      <c r="H165" s="526">
        <v>4.9406564584124654E-324</v>
      </c>
      <c r="I165" s="523">
        <v>3.4584595208887258E-323</v>
      </c>
      <c r="J165" s="524">
        <v>3.4584595208887258E-323</v>
      </c>
      <c r="K165" s="533" t="s">
        <v>291</v>
      </c>
    </row>
    <row r="166" spans="1:11" ht="14.4" customHeight="1" thickBot="1" x14ac:dyDescent="0.35">
      <c r="A166" s="543" t="s">
        <v>449</v>
      </c>
      <c r="B166" s="523">
        <v>4.9406564584124654E-324</v>
      </c>
      <c r="C166" s="523">
        <v>16.489909999999998</v>
      </c>
      <c r="D166" s="524">
        <v>16.489909999999998</v>
      </c>
      <c r="E166" s="535" t="s">
        <v>297</v>
      </c>
      <c r="F166" s="523">
        <v>0</v>
      </c>
      <c r="G166" s="524">
        <v>0</v>
      </c>
      <c r="H166" s="526">
        <v>4.9406564584124654E-324</v>
      </c>
      <c r="I166" s="523">
        <v>3.4584595208887258E-323</v>
      </c>
      <c r="J166" s="524">
        <v>3.4584595208887258E-323</v>
      </c>
      <c r="K166" s="533" t="s">
        <v>291</v>
      </c>
    </row>
    <row r="167" spans="1:11" ht="14.4" customHeight="1" thickBot="1" x14ac:dyDescent="0.35">
      <c r="A167" s="544" t="s">
        <v>450</v>
      </c>
      <c r="B167" s="528">
        <v>4.9406564584124654E-324</v>
      </c>
      <c r="C167" s="528">
        <v>16.489909999999998</v>
      </c>
      <c r="D167" s="529">
        <v>16.489909999999998</v>
      </c>
      <c r="E167" s="536" t="s">
        <v>297</v>
      </c>
      <c r="F167" s="528">
        <v>0</v>
      </c>
      <c r="G167" s="529">
        <v>0</v>
      </c>
      <c r="H167" s="531">
        <v>4.9406564584124654E-324</v>
      </c>
      <c r="I167" s="528">
        <v>3.4584595208887258E-323</v>
      </c>
      <c r="J167" s="529">
        <v>3.4584595208887258E-323</v>
      </c>
      <c r="K167" s="532" t="s">
        <v>291</v>
      </c>
    </row>
    <row r="168" spans="1:11" ht="14.4" customHeight="1" thickBot="1" x14ac:dyDescent="0.35">
      <c r="A168" s="545" t="s">
        <v>451</v>
      </c>
      <c r="B168" s="523">
        <v>4.9406564584124654E-324</v>
      </c>
      <c r="C168" s="523">
        <v>16.489909999999998</v>
      </c>
      <c r="D168" s="524">
        <v>16.489909999999998</v>
      </c>
      <c r="E168" s="535" t="s">
        <v>297</v>
      </c>
      <c r="F168" s="523">
        <v>0</v>
      </c>
      <c r="G168" s="524">
        <v>0</v>
      </c>
      <c r="H168" s="526">
        <v>4.9406564584124654E-324</v>
      </c>
      <c r="I168" s="523">
        <v>3.4584595208887258E-323</v>
      </c>
      <c r="J168" s="524">
        <v>3.4584595208887258E-323</v>
      </c>
      <c r="K168" s="533" t="s">
        <v>291</v>
      </c>
    </row>
    <row r="169" spans="1:11" ht="14.4" customHeight="1" thickBot="1" x14ac:dyDescent="0.35">
      <c r="A169" s="541" t="s">
        <v>452</v>
      </c>
      <c r="B169" s="523">
        <v>170829.75792509201</v>
      </c>
      <c r="C169" s="523">
        <v>144530.85534631301</v>
      </c>
      <c r="D169" s="524">
        <v>-26298.9025787789</v>
      </c>
      <c r="E169" s="525">
        <v>0.84605198240500001</v>
      </c>
      <c r="F169" s="523">
        <v>138136.13030791201</v>
      </c>
      <c r="G169" s="524">
        <v>80579.4093462819</v>
      </c>
      <c r="H169" s="526">
        <v>17810.42066</v>
      </c>
      <c r="I169" s="523">
        <v>81292.601129999995</v>
      </c>
      <c r="J169" s="524">
        <v>713.19178371808096</v>
      </c>
      <c r="K169" s="527">
        <v>0.58849629672399995</v>
      </c>
    </row>
    <row r="170" spans="1:11" ht="14.4" customHeight="1" thickBot="1" x14ac:dyDescent="0.35">
      <c r="A170" s="542" t="s">
        <v>453</v>
      </c>
      <c r="B170" s="523">
        <v>169515.792458752</v>
      </c>
      <c r="C170" s="523">
        <v>142108.635990234</v>
      </c>
      <c r="D170" s="524">
        <v>-27407.156468517998</v>
      </c>
      <c r="E170" s="525">
        <v>0.83832092531900004</v>
      </c>
      <c r="F170" s="523">
        <v>137105.403013731</v>
      </c>
      <c r="G170" s="524">
        <v>79978.151758009801</v>
      </c>
      <c r="H170" s="526">
        <v>17763.716789999999</v>
      </c>
      <c r="I170" s="523">
        <v>80562.777130000002</v>
      </c>
      <c r="J170" s="524">
        <v>584.62537199021597</v>
      </c>
      <c r="K170" s="527">
        <v>0.58759739119700005</v>
      </c>
    </row>
    <row r="171" spans="1:11" ht="14.4" customHeight="1" thickBot="1" x14ac:dyDescent="0.35">
      <c r="A171" s="543" t="s">
        <v>454</v>
      </c>
      <c r="B171" s="523">
        <v>169515.792458752</v>
      </c>
      <c r="C171" s="523">
        <v>142108.635990234</v>
      </c>
      <c r="D171" s="524">
        <v>-27407.156468517998</v>
      </c>
      <c r="E171" s="525">
        <v>0.83832092531900004</v>
      </c>
      <c r="F171" s="523">
        <v>137105.403013731</v>
      </c>
      <c r="G171" s="524">
        <v>79978.151758009801</v>
      </c>
      <c r="H171" s="526">
        <v>17763.716789999999</v>
      </c>
      <c r="I171" s="523">
        <v>80562.777130000002</v>
      </c>
      <c r="J171" s="524">
        <v>584.62537199021597</v>
      </c>
      <c r="K171" s="527">
        <v>0.58759739119700005</v>
      </c>
    </row>
    <row r="172" spans="1:11" ht="14.4" customHeight="1" thickBot="1" x14ac:dyDescent="0.35">
      <c r="A172" s="544" t="s">
        <v>455</v>
      </c>
      <c r="B172" s="528">
        <v>4.782570277864</v>
      </c>
      <c r="C172" s="528">
        <v>5.5037094683910004</v>
      </c>
      <c r="D172" s="529">
        <v>0.72113919052599995</v>
      </c>
      <c r="E172" s="530">
        <v>1.1507848601540001</v>
      </c>
      <c r="F172" s="528">
        <v>6.1924248999550002</v>
      </c>
      <c r="G172" s="529">
        <v>3.6122478583070001</v>
      </c>
      <c r="H172" s="531">
        <v>4.9406564584124654E-324</v>
      </c>
      <c r="I172" s="528">
        <v>2.4904000000000002</v>
      </c>
      <c r="J172" s="529">
        <v>-1.121847858307</v>
      </c>
      <c r="K172" s="534">
        <v>0.40216878528700001</v>
      </c>
    </row>
    <row r="173" spans="1:11" ht="14.4" customHeight="1" thickBot="1" x14ac:dyDescent="0.35">
      <c r="A173" s="545" t="s">
        <v>456</v>
      </c>
      <c r="B173" s="523">
        <v>4.9406564584124654E-324</v>
      </c>
      <c r="C173" s="523">
        <v>0.69876993601199999</v>
      </c>
      <c r="D173" s="524">
        <v>0.69876993601199999</v>
      </c>
      <c r="E173" s="535" t="s">
        <v>297</v>
      </c>
      <c r="F173" s="523">
        <v>0.71476242718600003</v>
      </c>
      <c r="G173" s="524">
        <v>0.41694474919199997</v>
      </c>
      <c r="H173" s="526">
        <v>4.9406564584124654E-324</v>
      </c>
      <c r="I173" s="523">
        <v>5.2900000000000003E-2</v>
      </c>
      <c r="J173" s="524">
        <v>-0.36404474919199997</v>
      </c>
      <c r="K173" s="527">
        <v>7.4010605465000004E-2</v>
      </c>
    </row>
    <row r="174" spans="1:11" ht="14.4" customHeight="1" thickBot="1" x14ac:dyDescent="0.35">
      <c r="A174" s="545" t="s">
        <v>457</v>
      </c>
      <c r="B174" s="523">
        <v>4.9406564584124654E-324</v>
      </c>
      <c r="C174" s="523">
        <v>0.38165993742299997</v>
      </c>
      <c r="D174" s="524">
        <v>0.38165993742299997</v>
      </c>
      <c r="E174" s="535" t="s">
        <v>297</v>
      </c>
      <c r="F174" s="523">
        <v>0.36876708371700001</v>
      </c>
      <c r="G174" s="524">
        <v>0.21511413216799999</v>
      </c>
      <c r="H174" s="526">
        <v>4.9406564584124654E-324</v>
      </c>
      <c r="I174" s="523">
        <v>3.4584595208887258E-323</v>
      </c>
      <c r="J174" s="524">
        <v>-0.21511413216799999</v>
      </c>
      <c r="K174" s="527">
        <v>9.3872472709836843E-323</v>
      </c>
    </row>
    <row r="175" spans="1:11" ht="14.4" customHeight="1" thickBot="1" x14ac:dyDescent="0.35">
      <c r="A175" s="545" t="s">
        <v>458</v>
      </c>
      <c r="B175" s="523">
        <v>4.9406564584124654E-324</v>
      </c>
      <c r="C175" s="523">
        <v>4.4232795949549999</v>
      </c>
      <c r="D175" s="524">
        <v>4.4232795949549999</v>
      </c>
      <c r="E175" s="535" t="s">
        <v>297</v>
      </c>
      <c r="F175" s="523">
        <v>5.1088953890519999</v>
      </c>
      <c r="G175" s="524">
        <v>2.9801889769469998</v>
      </c>
      <c r="H175" s="526">
        <v>4.9406564584124654E-324</v>
      </c>
      <c r="I175" s="523">
        <v>2.4375</v>
      </c>
      <c r="J175" s="524">
        <v>-0.54268897694600005</v>
      </c>
      <c r="K175" s="527">
        <v>0.477109005837</v>
      </c>
    </row>
    <row r="176" spans="1:11" ht="14.4" customHeight="1" thickBot="1" x14ac:dyDescent="0.35">
      <c r="A176" s="544" t="s">
        <v>459</v>
      </c>
      <c r="B176" s="528">
        <v>204.000011852261</v>
      </c>
      <c r="C176" s="528">
        <v>861.12259117875601</v>
      </c>
      <c r="D176" s="529">
        <v>657.12257932649402</v>
      </c>
      <c r="E176" s="530">
        <v>4.2211889271959997</v>
      </c>
      <c r="F176" s="528">
        <v>208.002895573675</v>
      </c>
      <c r="G176" s="529">
        <v>121.335022417977</v>
      </c>
      <c r="H176" s="531">
        <v>622.74271999999996</v>
      </c>
      <c r="I176" s="528">
        <v>615.63971000000004</v>
      </c>
      <c r="J176" s="529">
        <v>494.30468758202301</v>
      </c>
      <c r="K176" s="534">
        <v>2.9597650951059999</v>
      </c>
    </row>
    <row r="177" spans="1:11" ht="14.4" customHeight="1" thickBot="1" x14ac:dyDescent="0.35">
      <c r="A177" s="545" t="s">
        <v>460</v>
      </c>
      <c r="B177" s="523">
        <v>204.000011852261</v>
      </c>
      <c r="C177" s="523">
        <v>861.12259117875601</v>
      </c>
      <c r="D177" s="524">
        <v>657.12257932649402</v>
      </c>
      <c r="E177" s="525">
        <v>4.2211889271959997</v>
      </c>
      <c r="F177" s="523">
        <v>208.002895573675</v>
      </c>
      <c r="G177" s="524">
        <v>121.335022417977</v>
      </c>
      <c r="H177" s="526">
        <v>622.74271999999996</v>
      </c>
      <c r="I177" s="523">
        <v>615.63971000000004</v>
      </c>
      <c r="J177" s="524">
        <v>494.30468758202301</v>
      </c>
      <c r="K177" s="527">
        <v>2.9597650951059999</v>
      </c>
    </row>
    <row r="178" spans="1:11" ht="14.4" customHeight="1" thickBot="1" x14ac:dyDescent="0.35">
      <c r="A178" s="544" t="s">
        <v>461</v>
      </c>
      <c r="B178" s="528">
        <v>4.9406564584124654E-324</v>
      </c>
      <c r="C178" s="528">
        <v>166.682054736732</v>
      </c>
      <c r="D178" s="529">
        <v>166.682054736732</v>
      </c>
      <c r="E178" s="536" t="s">
        <v>297</v>
      </c>
      <c r="F178" s="528">
        <v>1059.2081357598599</v>
      </c>
      <c r="G178" s="529">
        <v>617.87141252658705</v>
      </c>
      <c r="H178" s="531">
        <v>4.9406564584124654E-324</v>
      </c>
      <c r="I178" s="528">
        <v>3.4584595208887258E-323</v>
      </c>
      <c r="J178" s="529">
        <v>-617.87141252658705</v>
      </c>
      <c r="K178" s="534">
        <v>0</v>
      </c>
    </row>
    <row r="179" spans="1:11" ht="14.4" customHeight="1" thickBot="1" x14ac:dyDescent="0.35">
      <c r="A179" s="545" t="s">
        <v>462</v>
      </c>
      <c r="B179" s="523">
        <v>4.9406564584124654E-324</v>
      </c>
      <c r="C179" s="523">
        <v>166.682054736732</v>
      </c>
      <c r="D179" s="524">
        <v>166.682054736732</v>
      </c>
      <c r="E179" s="535" t="s">
        <v>297</v>
      </c>
      <c r="F179" s="523">
        <v>1053.2083388167</v>
      </c>
      <c r="G179" s="524">
        <v>614.37153097640805</v>
      </c>
      <c r="H179" s="526">
        <v>4.9406564584124654E-324</v>
      </c>
      <c r="I179" s="523">
        <v>3.4584595208887258E-323</v>
      </c>
      <c r="J179" s="524">
        <v>-614.37153097640805</v>
      </c>
      <c r="K179" s="527">
        <v>0</v>
      </c>
    </row>
    <row r="180" spans="1:11" ht="14.4" customHeight="1" thickBot="1" x14ac:dyDescent="0.35">
      <c r="A180" s="544" t="s">
        <v>463</v>
      </c>
      <c r="B180" s="528">
        <v>4.9406564584124654E-324</v>
      </c>
      <c r="C180" s="528">
        <v>4.9406564584124654E-324</v>
      </c>
      <c r="D180" s="529">
        <v>0</v>
      </c>
      <c r="E180" s="530">
        <v>1</v>
      </c>
      <c r="F180" s="528">
        <v>4.9406564584124654E-324</v>
      </c>
      <c r="G180" s="529">
        <v>0</v>
      </c>
      <c r="H180" s="531">
        <v>4.9406564584124654E-324</v>
      </c>
      <c r="I180" s="528">
        <v>-5.6410000000000002E-2</v>
      </c>
      <c r="J180" s="529">
        <v>-5.6410000000000002E-2</v>
      </c>
      <c r="K180" s="532" t="s">
        <v>297</v>
      </c>
    </row>
    <row r="181" spans="1:11" ht="14.4" customHeight="1" thickBot="1" x14ac:dyDescent="0.35">
      <c r="A181" s="545" t="s">
        <v>464</v>
      </c>
      <c r="B181" s="523">
        <v>4.9406564584124654E-324</v>
      </c>
      <c r="C181" s="523">
        <v>4.9406564584124654E-324</v>
      </c>
      <c r="D181" s="524">
        <v>0</v>
      </c>
      <c r="E181" s="525">
        <v>1</v>
      </c>
      <c r="F181" s="523">
        <v>4.9406564584124654E-324</v>
      </c>
      <c r="G181" s="524">
        <v>0</v>
      </c>
      <c r="H181" s="526">
        <v>4.9406564584124654E-324</v>
      </c>
      <c r="I181" s="523">
        <v>-5.6410000000000002E-2</v>
      </c>
      <c r="J181" s="524">
        <v>-5.6410000000000002E-2</v>
      </c>
      <c r="K181" s="533" t="s">
        <v>297</v>
      </c>
    </row>
    <row r="182" spans="1:11" ht="14.4" customHeight="1" thickBot="1" x14ac:dyDescent="0.35">
      <c r="A182" s="544" t="s">
        <v>465</v>
      </c>
      <c r="B182" s="528">
        <v>169307.009876622</v>
      </c>
      <c r="C182" s="528">
        <v>141292.682359931</v>
      </c>
      <c r="D182" s="529">
        <v>-28014.327516690199</v>
      </c>
      <c r="E182" s="530">
        <v>0.834535335913</v>
      </c>
      <c r="F182" s="528">
        <v>135831.999557498</v>
      </c>
      <c r="G182" s="529">
        <v>79235.333075206901</v>
      </c>
      <c r="H182" s="531">
        <v>12065.315790000001</v>
      </c>
      <c r="I182" s="528">
        <v>74869.045150000005</v>
      </c>
      <c r="J182" s="529">
        <v>-4366.2879252068997</v>
      </c>
      <c r="K182" s="534">
        <v>0.55118856671399996</v>
      </c>
    </row>
    <row r="183" spans="1:11" ht="14.4" customHeight="1" thickBot="1" x14ac:dyDescent="0.35">
      <c r="A183" s="545" t="s">
        <v>466</v>
      </c>
      <c r="B183" s="523">
        <v>124311.007222385</v>
      </c>
      <c r="C183" s="523">
        <v>89561.6363314724</v>
      </c>
      <c r="D183" s="524">
        <v>-34749.370890912098</v>
      </c>
      <c r="E183" s="525">
        <v>0.72046424795800001</v>
      </c>
      <c r="F183" s="523">
        <v>81560.9997541138</v>
      </c>
      <c r="G183" s="524">
        <v>47577.249856566399</v>
      </c>
      <c r="H183" s="526">
        <v>7345.7416199999998</v>
      </c>
      <c r="I183" s="523">
        <v>45126.58079</v>
      </c>
      <c r="J183" s="524">
        <v>-2450.66906656636</v>
      </c>
      <c r="K183" s="527">
        <v>0.55328626336099995</v>
      </c>
    </row>
    <row r="184" spans="1:11" ht="14.4" customHeight="1" thickBot="1" x14ac:dyDescent="0.35">
      <c r="A184" s="545" t="s">
        <v>467</v>
      </c>
      <c r="B184" s="523">
        <v>44996.002654237003</v>
      </c>
      <c r="C184" s="523">
        <v>51731.046028459001</v>
      </c>
      <c r="D184" s="524">
        <v>6735.0433742219602</v>
      </c>
      <c r="E184" s="525">
        <v>1.1496809266800001</v>
      </c>
      <c r="F184" s="523">
        <v>54270.999803383798</v>
      </c>
      <c r="G184" s="524">
        <v>31658.083218640601</v>
      </c>
      <c r="H184" s="526">
        <v>4719.5741699999999</v>
      </c>
      <c r="I184" s="523">
        <v>29742.464360000002</v>
      </c>
      <c r="J184" s="524">
        <v>-1915.6188586405599</v>
      </c>
      <c r="K184" s="527">
        <v>0.54803604996599997</v>
      </c>
    </row>
    <row r="185" spans="1:11" ht="14.4" customHeight="1" thickBot="1" x14ac:dyDescent="0.35">
      <c r="A185" s="544" t="s">
        <v>468</v>
      </c>
      <c r="B185" s="528">
        <v>4.9406564584124654E-324</v>
      </c>
      <c r="C185" s="528">
        <v>-217.35472508157901</v>
      </c>
      <c r="D185" s="529">
        <v>-217.35472508157901</v>
      </c>
      <c r="E185" s="536" t="s">
        <v>297</v>
      </c>
      <c r="F185" s="528">
        <v>0</v>
      </c>
      <c r="G185" s="529">
        <v>0</v>
      </c>
      <c r="H185" s="531">
        <v>5075.6582799999996</v>
      </c>
      <c r="I185" s="528">
        <v>5075.6582799999996</v>
      </c>
      <c r="J185" s="529">
        <v>5075.6582799999996</v>
      </c>
      <c r="K185" s="532" t="s">
        <v>291</v>
      </c>
    </row>
    <row r="186" spans="1:11" ht="14.4" customHeight="1" thickBot="1" x14ac:dyDescent="0.35">
      <c r="A186" s="545" t="s">
        <v>469</v>
      </c>
      <c r="B186" s="523">
        <v>4.9406564584124654E-324</v>
      </c>
      <c r="C186" s="523">
        <v>4.9406564584124654E-324</v>
      </c>
      <c r="D186" s="524">
        <v>0</v>
      </c>
      <c r="E186" s="525">
        <v>1</v>
      </c>
      <c r="F186" s="523">
        <v>4.9406564584124654E-324</v>
      </c>
      <c r="G186" s="524">
        <v>0</v>
      </c>
      <c r="H186" s="526">
        <v>4282.7704000000003</v>
      </c>
      <c r="I186" s="523">
        <v>4282.7704000000003</v>
      </c>
      <c r="J186" s="524">
        <v>4282.7704000000003</v>
      </c>
      <c r="K186" s="533" t="s">
        <v>297</v>
      </c>
    </row>
    <row r="187" spans="1:11" ht="14.4" customHeight="1" thickBot="1" x14ac:dyDescent="0.35">
      <c r="A187" s="545" t="s">
        <v>470</v>
      </c>
      <c r="B187" s="523">
        <v>4.9406564584124654E-324</v>
      </c>
      <c r="C187" s="523">
        <v>-217.35472508157901</v>
      </c>
      <c r="D187" s="524">
        <v>-217.35472508157901</v>
      </c>
      <c r="E187" s="535" t="s">
        <v>297</v>
      </c>
      <c r="F187" s="523">
        <v>0</v>
      </c>
      <c r="G187" s="524">
        <v>0</v>
      </c>
      <c r="H187" s="526">
        <v>792.88788</v>
      </c>
      <c r="I187" s="523">
        <v>792.88788</v>
      </c>
      <c r="J187" s="524">
        <v>792.88788</v>
      </c>
      <c r="K187" s="533" t="s">
        <v>291</v>
      </c>
    </row>
    <row r="188" spans="1:11" ht="14.4" customHeight="1" thickBot="1" x14ac:dyDescent="0.35">
      <c r="A188" s="542" t="s">
        <v>471</v>
      </c>
      <c r="B188" s="523">
        <v>1313.9654663404999</v>
      </c>
      <c r="C188" s="523">
        <v>2422.21935607962</v>
      </c>
      <c r="D188" s="524">
        <v>1108.25388973913</v>
      </c>
      <c r="E188" s="525">
        <v>1.843442174188</v>
      </c>
      <c r="F188" s="523">
        <v>1030.7272941808201</v>
      </c>
      <c r="G188" s="524">
        <v>601.25758827214497</v>
      </c>
      <c r="H188" s="526">
        <v>46.703870000000002</v>
      </c>
      <c r="I188" s="523">
        <v>729.82399999999996</v>
      </c>
      <c r="J188" s="524">
        <v>128.56641172785501</v>
      </c>
      <c r="K188" s="527">
        <v>0.70806701648399994</v>
      </c>
    </row>
    <row r="189" spans="1:11" ht="14.4" customHeight="1" thickBot="1" x14ac:dyDescent="0.35">
      <c r="A189" s="543" t="s">
        <v>472</v>
      </c>
      <c r="B189" s="523">
        <v>4.9406564584124654E-324</v>
      </c>
      <c r="C189" s="523">
        <v>4.9406564584124654E-324</v>
      </c>
      <c r="D189" s="524">
        <v>0</v>
      </c>
      <c r="E189" s="525">
        <v>1</v>
      </c>
      <c r="F189" s="523">
        <v>4.9406564584124654E-324</v>
      </c>
      <c r="G189" s="524">
        <v>0</v>
      </c>
      <c r="H189" s="526">
        <v>4.9406564584124654E-324</v>
      </c>
      <c r="I189" s="523">
        <v>86.720299999999995</v>
      </c>
      <c r="J189" s="524">
        <v>86.720299999999995</v>
      </c>
      <c r="K189" s="533" t="s">
        <v>297</v>
      </c>
    </row>
    <row r="190" spans="1:11" ht="14.4" customHeight="1" thickBot="1" x14ac:dyDescent="0.35">
      <c r="A190" s="544" t="s">
        <v>473</v>
      </c>
      <c r="B190" s="528">
        <v>4.9406564584124654E-324</v>
      </c>
      <c r="C190" s="528">
        <v>4.9406564584124654E-324</v>
      </c>
      <c r="D190" s="529">
        <v>0</v>
      </c>
      <c r="E190" s="530">
        <v>1</v>
      </c>
      <c r="F190" s="528">
        <v>4.9406564584124654E-324</v>
      </c>
      <c r="G190" s="529">
        <v>0</v>
      </c>
      <c r="H190" s="531">
        <v>4.9406564584124654E-324</v>
      </c>
      <c r="I190" s="528">
        <v>86.720299999999995</v>
      </c>
      <c r="J190" s="529">
        <v>86.720299999999995</v>
      </c>
      <c r="K190" s="532" t="s">
        <v>297</v>
      </c>
    </row>
    <row r="191" spans="1:11" ht="14.4" customHeight="1" thickBot="1" x14ac:dyDescent="0.35">
      <c r="A191" s="545" t="s">
        <v>474</v>
      </c>
      <c r="B191" s="523">
        <v>4.9406564584124654E-324</v>
      </c>
      <c r="C191" s="523">
        <v>4.9406564584124654E-324</v>
      </c>
      <c r="D191" s="524">
        <v>0</v>
      </c>
      <c r="E191" s="525">
        <v>1</v>
      </c>
      <c r="F191" s="523">
        <v>4.9406564584124654E-324</v>
      </c>
      <c r="G191" s="524">
        <v>0</v>
      </c>
      <c r="H191" s="526">
        <v>4.9406564584124654E-324</v>
      </c>
      <c r="I191" s="523">
        <v>86.720299999999995</v>
      </c>
      <c r="J191" s="524">
        <v>86.720299999999995</v>
      </c>
      <c r="K191" s="533" t="s">
        <v>297</v>
      </c>
    </row>
    <row r="192" spans="1:11" ht="14.4" customHeight="1" thickBot="1" x14ac:dyDescent="0.35">
      <c r="A192" s="543" t="s">
        <v>475</v>
      </c>
      <c r="B192" s="523">
        <v>1304.00011576152</v>
      </c>
      <c r="C192" s="523">
        <v>816.979725498123</v>
      </c>
      <c r="D192" s="524">
        <v>-487.02039026339202</v>
      </c>
      <c r="E192" s="525">
        <v>0.62651813878100004</v>
      </c>
      <c r="F192" s="523">
        <v>1028.1542546329299</v>
      </c>
      <c r="G192" s="524">
        <v>599.75664853587796</v>
      </c>
      <c r="H192" s="526">
        <v>46.703870000000002</v>
      </c>
      <c r="I192" s="523">
        <v>406.05545000000001</v>
      </c>
      <c r="J192" s="524">
        <v>-193.70119853587801</v>
      </c>
      <c r="K192" s="527">
        <v>0.39493631249400002</v>
      </c>
    </row>
    <row r="193" spans="1:11" ht="14.4" customHeight="1" thickBot="1" x14ac:dyDescent="0.35">
      <c r="A193" s="544" t="s">
        <v>476</v>
      </c>
      <c r="B193" s="528">
        <v>4.9406564584124654E-324</v>
      </c>
      <c r="C193" s="528">
        <v>20.5</v>
      </c>
      <c r="D193" s="529">
        <v>20.5</v>
      </c>
      <c r="E193" s="536" t="s">
        <v>297</v>
      </c>
      <c r="F193" s="528">
        <v>0</v>
      </c>
      <c r="G193" s="529">
        <v>0</v>
      </c>
      <c r="H193" s="531">
        <v>4.9406564584124654E-324</v>
      </c>
      <c r="I193" s="528">
        <v>3.4584595208887258E-323</v>
      </c>
      <c r="J193" s="529">
        <v>3.4584595208887258E-323</v>
      </c>
      <c r="K193" s="532" t="s">
        <v>291</v>
      </c>
    </row>
    <row r="194" spans="1:11" ht="14.4" customHeight="1" thickBot="1" x14ac:dyDescent="0.35">
      <c r="A194" s="545" t="s">
        <v>477</v>
      </c>
      <c r="B194" s="523">
        <v>4.9406564584124654E-324</v>
      </c>
      <c r="C194" s="523">
        <v>20.5</v>
      </c>
      <c r="D194" s="524">
        <v>20.5</v>
      </c>
      <c r="E194" s="535" t="s">
        <v>297</v>
      </c>
      <c r="F194" s="523">
        <v>0</v>
      </c>
      <c r="G194" s="524">
        <v>0</v>
      </c>
      <c r="H194" s="526">
        <v>4.9406564584124654E-324</v>
      </c>
      <c r="I194" s="523">
        <v>3.4584595208887258E-323</v>
      </c>
      <c r="J194" s="524">
        <v>3.4584595208887258E-323</v>
      </c>
      <c r="K194" s="533" t="s">
        <v>291</v>
      </c>
    </row>
    <row r="195" spans="1:11" ht="14.4" customHeight="1" thickBot="1" x14ac:dyDescent="0.35">
      <c r="A195" s="544" t="s">
        <v>478</v>
      </c>
      <c r="B195" s="528">
        <v>1304.00011576152</v>
      </c>
      <c r="C195" s="528">
        <v>796.479725498123</v>
      </c>
      <c r="D195" s="529">
        <v>-507.52039026339202</v>
      </c>
      <c r="E195" s="530">
        <v>0.61079728128099997</v>
      </c>
      <c r="F195" s="528">
        <v>1028.1542546329299</v>
      </c>
      <c r="G195" s="529">
        <v>599.75664853587796</v>
      </c>
      <c r="H195" s="531">
        <v>46.703870000000002</v>
      </c>
      <c r="I195" s="528">
        <v>406.05545000000001</v>
      </c>
      <c r="J195" s="529">
        <v>-193.70119853587801</v>
      </c>
      <c r="K195" s="534">
        <v>0.39493631249400002</v>
      </c>
    </row>
    <row r="196" spans="1:11" ht="14.4" customHeight="1" thickBot="1" x14ac:dyDescent="0.35">
      <c r="A196" s="545" t="s">
        <v>479</v>
      </c>
      <c r="B196" s="523">
        <v>1304.00011576152</v>
      </c>
      <c r="C196" s="523">
        <v>-421.89497922681102</v>
      </c>
      <c r="D196" s="524">
        <v>-1725.8950949883299</v>
      </c>
      <c r="E196" s="525">
        <v>-0.32353906577699998</v>
      </c>
      <c r="F196" s="523">
        <v>1028.1542546329299</v>
      </c>
      <c r="G196" s="524">
        <v>599.75664853587796</v>
      </c>
      <c r="H196" s="526">
        <v>4.9406564584124654E-324</v>
      </c>
      <c r="I196" s="523">
        <v>3.4584595208887258E-323</v>
      </c>
      <c r="J196" s="524">
        <v>-599.75664853587796</v>
      </c>
      <c r="K196" s="527">
        <v>0</v>
      </c>
    </row>
    <row r="197" spans="1:11" ht="14.4" customHeight="1" thickBot="1" x14ac:dyDescent="0.35">
      <c r="A197" s="545" t="s">
        <v>480</v>
      </c>
      <c r="B197" s="523">
        <v>4.9406564584124654E-324</v>
      </c>
      <c r="C197" s="523">
        <v>867.92958335856497</v>
      </c>
      <c r="D197" s="524">
        <v>867.92958335856497</v>
      </c>
      <c r="E197" s="535" t="s">
        <v>297</v>
      </c>
      <c r="F197" s="523">
        <v>0</v>
      </c>
      <c r="G197" s="524">
        <v>0</v>
      </c>
      <c r="H197" s="526">
        <v>23.450530000000001</v>
      </c>
      <c r="I197" s="523">
        <v>337.51875000000001</v>
      </c>
      <c r="J197" s="524">
        <v>337.51875000000001</v>
      </c>
      <c r="K197" s="533" t="s">
        <v>291</v>
      </c>
    </row>
    <row r="198" spans="1:11" ht="14.4" customHeight="1" thickBot="1" x14ac:dyDescent="0.35">
      <c r="A198" s="545" t="s">
        <v>481</v>
      </c>
      <c r="B198" s="523">
        <v>4.9406564584124654E-324</v>
      </c>
      <c r="C198" s="523">
        <v>12.023998898947999</v>
      </c>
      <c r="D198" s="524">
        <v>12.023998898947999</v>
      </c>
      <c r="E198" s="535" t="s">
        <v>297</v>
      </c>
      <c r="F198" s="523">
        <v>0</v>
      </c>
      <c r="G198" s="524">
        <v>0</v>
      </c>
      <c r="H198" s="526">
        <v>4.9406564584124654E-324</v>
      </c>
      <c r="I198" s="523">
        <v>3.4584595208887258E-323</v>
      </c>
      <c r="J198" s="524">
        <v>3.4584595208887258E-323</v>
      </c>
      <c r="K198" s="533" t="s">
        <v>291</v>
      </c>
    </row>
    <row r="199" spans="1:11" ht="14.4" customHeight="1" thickBot="1" x14ac:dyDescent="0.35">
      <c r="A199" s="545" t="s">
        <v>482</v>
      </c>
      <c r="B199" s="523">
        <v>4.9406564584124654E-324</v>
      </c>
      <c r="C199" s="523">
        <v>47.658995635810001</v>
      </c>
      <c r="D199" s="524">
        <v>47.658995635810001</v>
      </c>
      <c r="E199" s="535" t="s">
        <v>297</v>
      </c>
      <c r="F199" s="523">
        <v>0</v>
      </c>
      <c r="G199" s="524">
        <v>0</v>
      </c>
      <c r="H199" s="526">
        <v>4.9406564584124654E-324</v>
      </c>
      <c r="I199" s="523">
        <v>3.2427999999999999</v>
      </c>
      <c r="J199" s="524">
        <v>3.2427999999999999</v>
      </c>
      <c r="K199" s="533" t="s">
        <v>291</v>
      </c>
    </row>
    <row r="200" spans="1:11" ht="14.4" customHeight="1" thickBot="1" x14ac:dyDescent="0.35">
      <c r="A200" s="545" t="s">
        <v>483</v>
      </c>
      <c r="B200" s="523">
        <v>4.9406564584124654E-324</v>
      </c>
      <c r="C200" s="523">
        <v>200.693373985698</v>
      </c>
      <c r="D200" s="524">
        <v>200.693373985698</v>
      </c>
      <c r="E200" s="535" t="s">
        <v>297</v>
      </c>
      <c r="F200" s="523">
        <v>0</v>
      </c>
      <c r="G200" s="524">
        <v>0</v>
      </c>
      <c r="H200" s="526">
        <v>2.9929399999999999</v>
      </c>
      <c r="I200" s="523">
        <v>19.247720000000001</v>
      </c>
      <c r="J200" s="524">
        <v>19.247720000000001</v>
      </c>
      <c r="K200" s="533" t="s">
        <v>291</v>
      </c>
    </row>
    <row r="201" spans="1:11" ht="14.4" customHeight="1" thickBot="1" x14ac:dyDescent="0.35">
      <c r="A201" s="545" t="s">
        <v>484</v>
      </c>
      <c r="B201" s="523">
        <v>4.9406564584124654E-324</v>
      </c>
      <c r="C201" s="523">
        <v>90.068752845909998</v>
      </c>
      <c r="D201" s="524">
        <v>90.068752845909998</v>
      </c>
      <c r="E201" s="535" t="s">
        <v>297</v>
      </c>
      <c r="F201" s="523">
        <v>0</v>
      </c>
      <c r="G201" s="524">
        <v>0</v>
      </c>
      <c r="H201" s="526">
        <v>20.260400000000001</v>
      </c>
      <c r="I201" s="523">
        <v>46.04618</v>
      </c>
      <c r="J201" s="524">
        <v>46.04618</v>
      </c>
      <c r="K201" s="533" t="s">
        <v>291</v>
      </c>
    </row>
    <row r="202" spans="1:11" ht="14.4" customHeight="1" thickBot="1" x14ac:dyDescent="0.35">
      <c r="A202" s="547" t="s">
        <v>485</v>
      </c>
      <c r="B202" s="528">
        <v>9.9653505789800008</v>
      </c>
      <c r="C202" s="528">
        <v>1605.2396305815</v>
      </c>
      <c r="D202" s="529">
        <v>1595.2742800025201</v>
      </c>
      <c r="E202" s="530">
        <v>161.082103219473</v>
      </c>
      <c r="F202" s="528">
        <v>2.5730395478869998</v>
      </c>
      <c r="G202" s="529">
        <v>1.5009397362670001</v>
      </c>
      <c r="H202" s="531">
        <v>4.9406564584124654E-324</v>
      </c>
      <c r="I202" s="528">
        <v>237.04825</v>
      </c>
      <c r="J202" s="529">
        <v>235.54731026373301</v>
      </c>
      <c r="K202" s="534">
        <v>92.127713386547995</v>
      </c>
    </row>
    <row r="203" spans="1:11" ht="14.4" customHeight="1" thickBot="1" x14ac:dyDescent="0.35">
      <c r="A203" s="544" t="s">
        <v>486</v>
      </c>
      <c r="B203" s="528">
        <v>4.9406564584124654E-324</v>
      </c>
      <c r="C203" s="528">
        <v>-3.170999709627</v>
      </c>
      <c r="D203" s="529">
        <v>-3.170999709627</v>
      </c>
      <c r="E203" s="536" t="s">
        <v>297</v>
      </c>
      <c r="F203" s="528">
        <v>0</v>
      </c>
      <c r="G203" s="529">
        <v>0</v>
      </c>
      <c r="H203" s="531">
        <v>4.9406564584124654E-324</v>
      </c>
      <c r="I203" s="528">
        <v>3.4584595208887258E-323</v>
      </c>
      <c r="J203" s="529">
        <v>3.4584595208887258E-323</v>
      </c>
      <c r="K203" s="532" t="s">
        <v>291</v>
      </c>
    </row>
    <row r="204" spans="1:11" ht="14.4" customHeight="1" thickBot="1" x14ac:dyDescent="0.35">
      <c r="A204" s="545" t="s">
        <v>487</v>
      </c>
      <c r="B204" s="523">
        <v>4.9406564584124654E-324</v>
      </c>
      <c r="C204" s="523">
        <v>-3.170999709627</v>
      </c>
      <c r="D204" s="524">
        <v>-3.170999709627</v>
      </c>
      <c r="E204" s="535" t="s">
        <v>297</v>
      </c>
      <c r="F204" s="523">
        <v>0</v>
      </c>
      <c r="G204" s="524">
        <v>0</v>
      </c>
      <c r="H204" s="526">
        <v>4.9406564584124654E-324</v>
      </c>
      <c r="I204" s="523">
        <v>3.4584595208887258E-323</v>
      </c>
      <c r="J204" s="524">
        <v>3.4584595208887258E-323</v>
      </c>
      <c r="K204" s="533" t="s">
        <v>291</v>
      </c>
    </row>
    <row r="205" spans="1:11" ht="14.4" customHeight="1" thickBot="1" x14ac:dyDescent="0.35">
      <c r="A205" s="544" t="s">
        <v>488</v>
      </c>
      <c r="B205" s="528">
        <v>4.9406564584124654E-324</v>
      </c>
      <c r="C205" s="528">
        <v>-2.0999998000000001E-4</v>
      </c>
      <c r="D205" s="529">
        <v>-2.0999998000000001E-4</v>
      </c>
      <c r="E205" s="536" t="s">
        <v>297</v>
      </c>
      <c r="F205" s="528">
        <v>0</v>
      </c>
      <c r="G205" s="529">
        <v>0</v>
      </c>
      <c r="H205" s="531">
        <v>4.9406564584124654E-324</v>
      </c>
      <c r="I205" s="528">
        <v>1.225E-2</v>
      </c>
      <c r="J205" s="529">
        <v>1.225E-2</v>
      </c>
      <c r="K205" s="532" t="s">
        <v>291</v>
      </c>
    </row>
    <row r="206" spans="1:11" ht="14.4" customHeight="1" thickBot="1" x14ac:dyDescent="0.35">
      <c r="A206" s="545" t="s">
        <v>489</v>
      </c>
      <c r="B206" s="523">
        <v>4.9406564584124654E-324</v>
      </c>
      <c r="C206" s="523">
        <v>-2.0999998000000001E-4</v>
      </c>
      <c r="D206" s="524">
        <v>-2.0999998000000001E-4</v>
      </c>
      <c r="E206" s="535" t="s">
        <v>297</v>
      </c>
      <c r="F206" s="523">
        <v>0</v>
      </c>
      <c r="G206" s="524">
        <v>0</v>
      </c>
      <c r="H206" s="526">
        <v>4.9406564584124654E-324</v>
      </c>
      <c r="I206" s="523">
        <v>1.4999999999999999E-4</v>
      </c>
      <c r="J206" s="524">
        <v>1.4999999999999999E-4</v>
      </c>
      <c r="K206" s="533" t="s">
        <v>291</v>
      </c>
    </row>
    <row r="207" spans="1:11" ht="14.4" customHeight="1" thickBot="1" x14ac:dyDescent="0.35">
      <c r="A207" s="545" t="s">
        <v>490</v>
      </c>
      <c r="B207" s="523">
        <v>4.9406564584124654E-324</v>
      </c>
      <c r="C207" s="523">
        <v>4.9406564584124654E-324</v>
      </c>
      <c r="D207" s="524">
        <v>0</v>
      </c>
      <c r="E207" s="525">
        <v>1</v>
      </c>
      <c r="F207" s="523">
        <v>4.9406564584124654E-324</v>
      </c>
      <c r="G207" s="524">
        <v>0</v>
      </c>
      <c r="H207" s="526">
        <v>4.9406564584124654E-324</v>
      </c>
      <c r="I207" s="523">
        <v>1.21E-2</v>
      </c>
      <c r="J207" s="524">
        <v>1.21E-2</v>
      </c>
      <c r="K207" s="533" t="s">
        <v>297</v>
      </c>
    </row>
    <row r="208" spans="1:11" ht="14.4" customHeight="1" thickBot="1" x14ac:dyDescent="0.35">
      <c r="A208" s="544" t="s">
        <v>491</v>
      </c>
      <c r="B208" s="528">
        <v>9.9653505789800008</v>
      </c>
      <c r="C208" s="528">
        <v>1605.9698405146301</v>
      </c>
      <c r="D208" s="529">
        <v>1596.0044899356501</v>
      </c>
      <c r="E208" s="530">
        <v>161.15537810602601</v>
      </c>
      <c r="F208" s="528">
        <v>2.5730395478869998</v>
      </c>
      <c r="G208" s="529">
        <v>1.5009397362670001</v>
      </c>
      <c r="H208" s="531">
        <v>4.9406564584124654E-324</v>
      </c>
      <c r="I208" s="528">
        <v>3.4584595208887258E-323</v>
      </c>
      <c r="J208" s="529">
        <v>-1.5009397362670001</v>
      </c>
      <c r="K208" s="534">
        <v>1.4821969375237396E-323</v>
      </c>
    </row>
    <row r="209" spans="1:11" ht="14.4" customHeight="1" thickBot="1" x14ac:dyDescent="0.35">
      <c r="A209" s="545" t="s">
        <v>492</v>
      </c>
      <c r="B209" s="523">
        <v>4.9406564584124654E-324</v>
      </c>
      <c r="C209" s="523">
        <v>1603.3098406757999</v>
      </c>
      <c r="D209" s="524">
        <v>1603.3098406757999</v>
      </c>
      <c r="E209" s="535" t="s">
        <v>297</v>
      </c>
      <c r="F209" s="523">
        <v>0</v>
      </c>
      <c r="G209" s="524">
        <v>0</v>
      </c>
      <c r="H209" s="526">
        <v>4.9406564584124654E-324</v>
      </c>
      <c r="I209" s="523">
        <v>3.4584595208887258E-323</v>
      </c>
      <c r="J209" s="524">
        <v>3.4584595208887258E-323</v>
      </c>
      <c r="K209" s="533" t="s">
        <v>291</v>
      </c>
    </row>
    <row r="210" spans="1:11" ht="14.4" customHeight="1" thickBot="1" x14ac:dyDescent="0.35">
      <c r="A210" s="545" t="s">
        <v>493</v>
      </c>
      <c r="B210" s="523">
        <v>4.9406564584124654E-324</v>
      </c>
      <c r="C210" s="523">
        <v>-3.9999996337E-2</v>
      </c>
      <c r="D210" s="524">
        <v>-3.9999996337E-2</v>
      </c>
      <c r="E210" s="535" t="s">
        <v>297</v>
      </c>
      <c r="F210" s="523">
        <v>0</v>
      </c>
      <c r="G210" s="524">
        <v>0</v>
      </c>
      <c r="H210" s="526">
        <v>4.9406564584124654E-324</v>
      </c>
      <c r="I210" s="523">
        <v>3.4584595208887258E-323</v>
      </c>
      <c r="J210" s="524">
        <v>3.4584595208887258E-323</v>
      </c>
      <c r="K210" s="533" t="s">
        <v>291</v>
      </c>
    </row>
    <row r="211" spans="1:11" ht="14.4" customHeight="1" thickBot="1" x14ac:dyDescent="0.35">
      <c r="A211" s="545" t="s">
        <v>494</v>
      </c>
      <c r="B211" s="523">
        <v>9.9653505789800008</v>
      </c>
      <c r="C211" s="523">
        <v>2.699999835171</v>
      </c>
      <c r="D211" s="524">
        <v>-7.2653507438079998</v>
      </c>
      <c r="E211" s="525">
        <v>0.27093877067</v>
      </c>
      <c r="F211" s="523">
        <v>2.5730395478869998</v>
      </c>
      <c r="G211" s="524">
        <v>1.5009397362670001</v>
      </c>
      <c r="H211" s="526">
        <v>4.9406564584124654E-324</v>
      </c>
      <c r="I211" s="523">
        <v>3.4584595208887258E-323</v>
      </c>
      <c r="J211" s="524">
        <v>-1.5009397362670001</v>
      </c>
      <c r="K211" s="527">
        <v>1.4821969375237396E-323</v>
      </c>
    </row>
    <row r="212" spans="1:11" ht="14.4" customHeight="1" thickBot="1" x14ac:dyDescent="0.35">
      <c r="A212" s="544" t="s">
        <v>495</v>
      </c>
      <c r="B212" s="528">
        <v>4.9406564584124654E-324</v>
      </c>
      <c r="C212" s="528">
        <v>2.4409997764739999</v>
      </c>
      <c r="D212" s="529">
        <v>2.4409997764739999</v>
      </c>
      <c r="E212" s="536" t="s">
        <v>297</v>
      </c>
      <c r="F212" s="528">
        <v>0</v>
      </c>
      <c r="G212" s="529">
        <v>0</v>
      </c>
      <c r="H212" s="531">
        <v>4.9406564584124654E-324</v>
      </c>
      <c r="I212" s="528">
        <v>237.036</v>
      </c>
      <c r="J212" s="529">
        <v>237.036</v>
      </c>
      <c r="K212" s="532" t="s">
        <v>291</v>
      </c>
    </row>
    <row r="213" spans="1:11" ht="14.4" customHeight="1" thickBot="1" x14ac:dyDescent="0.35">
      <c r="A213" s="545" t="s">
        <v>496</v>
      </c>
      <c r="B213" s="523">
        <v>4.9406564584124654E-324</v>
      </c>
      <c r="C213" s="523">
        <v>2.4409997764739999</v>
      </c>
      <c r="D213" s="524">
        <v>2.4409997764739999</v>
      </c>
      <c r="E213" s="535" t="s">
        <v>297</v>
      </c>
      <c r="F213" s="523">
        <v>0</v>
      </c>
      <c r="G213" s="524">
        <v>0</v>
      </c>
      <c r="H213" s="526">
        <v>4.9406564584124654E-324</v>
      </c>
      <c r="I213" s="523">
        <v>237.036</v>
      </c>
      <c r="J213" s="524">
        <v>237.036</v>
      </c>
      <c r="K213" s="533" t="s">
        <v>291</v>
      </c>
    </row>
    <row r="214" spans="1:11" ht="14.4" customHeight="1" thickBot="1" x14ac:dyDescent="0.35">
      <c r="A214" s="541" t="s">
        <v>497</v>
      </c>
      <c r="B214" s="523">
        <v>9775.9933890686607</v>
      </c>
      <c r="C214" s="523">
        <v>11675.446201630401</v>
      </c>
      <c r="D214" s="524">
        <v>1899.4528125617801</v>
      </c>
      <c r="E214" s="525">
        <v>1.1942976776850001</v>
      </c>
      <c r="F214" s="523">
        <v>10752.6530194631</v>
      </c>
      <c r="G214" s="524">
        <v>6272.3809280201704</v>
      </c>
      <c r="H214" s="526">
        <v>1056.9364599999999</v>
      </c>
      <c r="I214" s="523">
        <v>6061.6630500000001</v>
      </c>
      <c r="J214" s="524">
        <v>-210.717878020169</v>
      </c>
      <c r="K214" s="527">
        <v>0.56373650661100005</v>
      </c>
    </row>
    <row r="215" spans="1:11" ht="14.4" customHeight="1" thickBot="1" x14ac:dyDescent="0.35">
      <c r="A215" s="546" t="s">
        <v>498</v>
      </c>
      <c r="B215" s="528">
        <v>9775.9933890686607</v>
      </c>
      <c r="C215" s="528">
        <v>11675.446201630401</v>
      </c>
      <c r="D215" s="529">
        <v>1899.4528125617801</v>
      </c>
      <c r="E215" s="530">
        <v>1.1942976776850001</v>
      </c>
      <c r="F215" s="528">
        <v>10752.6530194631</v>
      </c>
      <c r="G215" s="529">
        <v>6272.3809280201704</v>
      </c>
      <c r="H215" s="531">
        <v>1056.9364599999999</v>
      </c>
      <c r="I215" s="528">
        <v>6061.6630500000001</v>
      </c>
      <c r="J215" s="529">
        <v>-210.717878020169</v>
      </c>
      <c r="K215" s="534">
        <v>0.56373650661100005</v>
      </c>
    </row>
    <row r="216" spans="1:11" ht="14.4" customHeight="1" thickBot="1" x14ac:dyDescent="0.35">
      <c r="A216" s="547" t="s">
        <v>71</v>
      </c>
      <c r="B216" s="528">
        <v>9775.9933890686607</v>
      </c>
      <c r="C216" s="528">
        <v>11675.446201630401</v>
      </c>
      <c r="D216" s="529">
        <v>1899.4528125617801</v>
      </c>
      <c r="E216" s="530">
        <v>1.1942976776850001</v>
      </c>
      <c r="F216" s="528">
        <v>10752.6530194631</v>
      </c>
      <c r="G216" s="529">
        <v>6272.3809280201704</v>
      </c>
      <c r="H216" s="531">
        <v>1056.9364599999999</v>
      </c>
      <c r="I216" s="528">
        <v>6061.6630500000001</v>
      </c>
      <c r="J216" s="529">
        <v>-210.717878020169</v>
      </c>
      <c r="K216" s="534">
        <v>0.56373650661100005</v>
      </c>
    </row>
    <row r="217" spans="1:11" ht="14.4" customHeight="1" thickBot="1" x14ac:dyDescent="0.35">
      <c r="A217" s="544" t="s">
        <v>499</v>
      </c>
      <c r="B217" s="528">
        <v>126.999872038871</v>
      </c>
      <c r="C217" s="528">
        <v>82.569894492903003</v>
      </c>
      <c r="D217" s="529">
        <v>-44.429977545966999</v>
      </c>
      <c r="E217" s="530">
        <v>0.65015730462800003</v>
      </c>
      <c r="F217" s="528">
        <v>70.999999999999005</v>
      </c>
      <c r="G217" s="529">
        <v>41.416666666666003</v>
      </c>
      <c r="H217" s="531">
        <v>7.1515500000000003</v>
      </c>
      <c r="I217" s="528">
        <v>49.869750000000003</v>
      </c>
      <c r="J217" s="529">
        <v>8.4530833333329998</v>
      </c>
      <c r="K217" s="534">
        <v>0.70239084507000005</v>
      </c>
    </row>
    <row r="218" spans="1:11" ht="14.4" customHeight="1" thickBot="1" x14ac:dyDescent="0.35">
      <c r="A218" s="545" t="s">
        <v>500</v>
      </c>
      <c r="B218" s="523">
        <v>126.999872038871</v>
      </c>
      <c r="C218" s="523">
        <v>82.569894492903003</v>
      </c>
      <c r="D218" s="524">
        <v>-44.429977545966999</v>
      </c>
      <c r="E218" s="525">
        <v>0.65015730462800003</v>
      </c>
      <c r="F218" s="523">
        <v>70.999999999999005</v>
      </c>
      <c r="G218" s="524">
        <v>41.416666666666003</v>
      </c>
      <c r="H218" s="526">
        <v>7.1515500000000003</v>
      </c>
      <c r="I218" s="523">
        <v>49.869750000000003</v>
      </c>
      <c r="J218" s="524">
        <v>8.4530833333329998</v>
      </c>
      <c r="K218" s="527">
        <v>0.70239084507000005</v>
      </c>
    </row>
    <row r="219" spans="1:11" ht="14.4" customHeight="1" thickBot="1" x14ac:dyDescent="0.35">
      <c r="A219" s="544" t="s">
        <v>501</v>
      </c>
      <c r="B219" s="528">
        <v>175.999918101047</v>
      </c>
      <c r="C219" s="528">
        <v>85.210994352089998</v>
      </c>
      <c r="D219" s="529">
        <v>-90.788923748955995</v>
      </c>
      <c r="E219" s="530">
        <v>0.48415360229400001</v>
      </c>
      <c r="F219" s="528">
        <v>167.19667146743299</v>
      </c>
      <c r="G219" s="529">
        <v>97.531391689334995</v>
      </c>
      <c r="H219" s="531">
        <v>10.198</v>
      </c>
      <c r="I219" s="528">
        <v>39.781999999999996</v>
      </c>
      <c r="J219" s="529">
        <v>-57.749391689334999</v>
      </c>
      <c r="K219" s="534">
        <v>0.23793535870499999</v>
      </c>
    </row>
    <row r="220" spans="1:11" ht="14.4" customHeight="1" thickBot="1" x14ac:dyDescent="0.35">
      <c r="A220" s="545" t="s">
        <v>502</v>
      </c>
      <c r="B220" s="523">
        <v>175.999918101047</v>
      </c>
      <c r="C220" s="523">
        <v>85.210994352089998</v>
      </c>
      <c r="D220" s="524">
        <v>-90.788923748955995</v>
      </c>
      <c r="E220" s="525">
        <v>0.48415360229400001</v>
      </c>
      <c r="F220" s="523">
        <v>167.19667146743299</v>
      </c>
      <c r="G220" s="524">
        <v>97.531391689334995</v>
      </c>
      <c r="H220" s="526">
        <v>10.198</v>
      </c>
      <c r="I220" s="523">
        <v>39.781999999999996</v>
      </c>
      <c r="J220" s="524">
        <v>-57.749391689334999</v>
      </c>
      <c r="K220" s="527">
        <v>0.23793535870499999</v>
      </c>
    </row>
    <row r="221" spans="1:11" ht="14.4" customHeight="1" thickBot="1" x14ac:dyDescent="0.35">
      <c r="A221" s="544" t="s">
        <v>503</v>
      </c>
      <c r="B221" s="528">
        <v>1165.99923241959</v>
      </c>
      <c r="C221" s="528">
        <v>1218.03551682283</v>
      </c>
      <c r="D221" s="529">
        <v>52.036284403240003</v>
      </c>
      <c r="E221" s="530">
        <v>1.0446280605989999</v>
      </c>
      <c r="F221" s="528">
        <v>1231.4563479958299</v>
      </c>
      <c r="G221" s="529">
        <v>718.34953633090402</v>
      </c>
      <c r="H221" s="531">
        <v>97.397199999999998</v>
      </c>
      <c r="I221" s="528">
        <v>697.91830000000004</v>
      </c>
      <c r="J221" s="529">
        <v>-20.431236330903001</v>
      </c>
      <c r="K221" s="534">
        <v>0.56674221634800004</v>
      </c>
    </row>
    <row r="222" spans="1:11" ht="14.4" customHeight="1" thickBot="1" x14ac:dyDescent="0.35">
      <c r="A222" s="545" t="s">
        <v>504</v>
      </c>
      <c r="B222" s="523">
        <v>1165.99923241959</v>
      </c>
      <c r="C222" s="523">
        <v>1218.03551682283</v>
      </c>
      <c r="D222" s="524">
        <v>52.036284403240003</v>
      </c>
      <c r="E222" s="525">
        <v>1.0446280605989999</v>
      </c>
      <c r="F222" s="523">
        <v>1231.4563479958299</v>
      </c>
      <c r="G222" s="524">
        <v>718.34953633090402</v>
      </c>
      <c r="H222" s="526">
        <v>97.397199999999998</v>
      </c>
      <c r="I222" s="523">
        <v>697.91830000000004</v>
      </c>
      <c r="J222" s="524">
        <v>-20.431236330903001</v>
      </c>
      <c r="K222" s="527">
        <v>0.56674221634800004</v>
      </c>
    </row>
    <row r="223" spans="1:11" ht="14.4" customHeight="1" thickBot="1" x14ac:dyDescent="0.35">
      <c r="A223" s="544" t="s">
        <v>505</v>
      </c>
      <c r="B223" s="528">
        <v>4.9406564584124654E-324</v>
      </c>
      <c r="C223" s="528">
        <v>3.5469997306600001</v>
      </c>
      <c r="D223" s="529">
        <v>3.5469997306600001</v>
      </c>
      <c r="E223" s="536" t="s">
        <v>297</v>
      </c>
      <c r="F223" s="528">
        <v>0</v>
      </c>
      <c r="G223" s="529">
        <v>0</v>
      </c>
      <c r="H223" s="531">
        <v>0.33</v>
      </c>
      <c r="I223" s="528">
        <v>2.4580000000000002</v>
      </c>
      <c r="J223" s="529">
        <v>2.4580000000000002</v>
      </c>
      <c r="K223" s="532" t="s">
        <v>291</v>
      </c>
    </row>
    <row r="224" spans="1:11" ht="14.4" customHeight="1" thickBot="1" x14ac:dyDescent="0.35">
      <c r="A224" s="545" t="s">
        <v>506</v>
      </c>
      <c r="B224" s="523">
        <v>4.9406564584124654E-324</v>
      </c>
      <c r="C224" s="523">
        <v>3.5469997306600001</v>
      </c>
      <c r="D224" s="524">
        <v>3.5469997306600001</v>
      </c>
      <c r="E224" s="535" t="s">
        <v>297</v>
      </c>
      <c r="F224" s="523">
        <v>0</v>
      </c>
      <c r="G224" s="524">
        <v>0</v>
      </c>
      <c r="H224" s="526">
        <v>0.33</v>
      </c>
      <c r="I224" s="523">
        <v>2.4580000000000002</v>
      </c>
      <c r="J224" s="524">
        <v>2.4580000000000002</v>
      </c>
      <c r="K224" s="533" t="s">
        <v>291</v>
      </c>
    </row>
    <row r="225" spans="1:11" ht="14.4" customHeight="1" thickBot="1" x14ac:dyDescent="0.35">
      <c r="A225" s="544" t="s">
        <v>507</v>
      </c>
      <c r="B225" s="528">
        <v>1243.9991783962</v>
      </c>
      <c r="C225" s="528">
        <v>1108.6753568627601</v>
      </c>
      <c r="D225" s="529">
        <v>-135.32382153344699</v>
      </c>
      <c r="E225" s="530">
        <v>0.89121872113400002</v>
      </c>
      <c r="F225" s="528">
        <v>1108.99999999999</v>
      </c>
      <c r="G225" s="529">
        <v>646.91666666665799</v>
      </c>
      <c r="H225" s="531">
        <v>47.464210000000001</v>
      </c>
      <c r="I225" s="528">
        <v>593.90661999999998</v>
      </c>
      <c r="J225" s="529">
        <v>-53.010046666657999</v>
      </c>
      <c r="K225" s="534">
        <v>0.53553347159599995</v>
      </c>
    </row>
    <row r="226" spans="1:11" ht="14.4" customHeight="1" thickBot="1" x14ac:dyDescent="0.35">
      <c r="A226" s="545" t="s">
        <v>508</v>
      </c>
      <c r="B226" s="523">
        <v>1241.99925978136</v>
      </c>
      <c r="C226" s="523">
        <v>1107.17662697879</v>
      </c>
      <c r="D226" s="524">
        <v>-134.82263280257499</v>
      </c>
      <c r="E226" s="525">
        <v>0.89144709085700002</v>
      </c>
      <c r="F226" s="523">
        <v>1107.99999999999</v>
      </c>
      <c r="G226" s="524">
        <v>646.33333333332496</v>
      </c>
      <c r="H226" s="526">
        <v>47.435859999999998</v>
      </c>
      <c r="I226" s="523">
        <v>593.70817</v>
      </c>
      <c r="J226" s="524">
        <v>-52.625163333323997</v>
      </c>
      <c r="K226" s="527">
        <v>0.53583769855499996</v>
      </c>
    </row>
    <row r="227" spans="1:11" ht="14.4" customHeight="1" thickBot="1" x14ac:dyDescent="0.35">
      <c r="A227" s="545" t="s">
        <v>509</v>
      </c>
      <c r="B227" s="523">
        <v>1.9999186148400001</v>
      </c>
      <c r="C227" s="523">
        <v>1.4987298839659999</v>
      </c>
      <c r="D227" s="524">
        <v>-0.50118873087299998</v>
      </c>
      <c r="E227" s="525">
        <v>0.74939543681700005</v>
      </c>
      <c r="F227" s="523">
        <v>0.99999999999900002</v>
      </c>
      <c r="G227" s="524">
        <v>0.58333333333299997</v>
      </c>
      <c r="H227" s="526">
        <v>2.835E-2</v>
      </c>
      <c r="I227" s="523">
        <v>0.19844999999999999</v>
      </c>
      <c r="J227" s="524">
        <v>-0.38488333333300001</v>
      </c>
      <c r="K227" s="527">
        <v>0.19844999999999999</v>
      </c>
    </row>
    <row r="228" spans="1:11" ht="14.4" customHeight="1" thickBot="1" x14ac:dyDescent="0.35">
      <c r="A228" s="544" t="s">
        <v>510</v>
      </c>
      <c r="B228" s="528">
        <v>4.9406564584124654E-324</v>
      </c>
      <c r="C228" s="528">
        <v>1294.01933192152</v>
      </c>
      <c r="D228" s="529">
        <v>1294.01933192152</v>
      </c>
      <c r="E228" s="536" t="s">
        <v>297</v>
      </c>
      <c r="F228" s="528">
        <v>0</v>
      </c>
      <c r="G228" s="529">
        <v>0</v>
      </c>
      <c r="H228" s="531">
        <v>105.08813000000001</v>
      </c>
      <c r="I228" s="528">
        <v>659.12498000000005</v>
      </c>
      <c r="J228" s="529">
        <v>659.12498000000005</v>
      </c>
      <c r="K228" s="532" t="s">
        <v>291</v>
      </c>
    </row>
    <row r="229" spans="1:11" ht="14.4" customHeight="1" thickBot="1" x14ac:dyDescent="0.35">
      <c r="A229" s="545" t="s">
        <v>511</v>
      </c>
      <c r="B229" s="523">
        <v>4.9406564584124654E-324</v>
      </c>
      <c r="C229" s="523">
        <v>0.23518998106200001</v>
      </c>
      <c r="D229" s="524">
        <v>0.23518998106200001</v>
      </c>
      <c r="E229" s="535" t="s">
        <v>297</v>
      </c>
      <c r="F229" s="523">
        <v>0</v>
      </c>
      <c r="G229" s="524">
        <v>0</v>
      </c>
      <c r="H229" s="526">
        <v>4.9406564584124654E-324</v>
      </c>
      <c r="I229" s="523">
        <v>3.4584595208887258E-323</v>
      </c>
      <c r="J229" s="524">
        <v>3.4584595208887258E-323</v>
      </c>
      <c r="K229" s="533" t="s">
        <v>291</v>
      </c>
    </row>
    <row r="230" spans="1:11" ht="14.4" customHeight="1" thickBot="1" x14ac:dyDescent="0.35">
      <c r="A230" s="545" t="s">
        <v>512</v>
      </c>
      <c r="B230" s="523">
        <v>4.9406564584124654E-324</v>
      </c>
      <c r="C230" s="523">
        <v>1223.3539429899499</v>
      </c>
      <c r="D230" s="524">
        <v>1223.3539429899499</v>
      </c>
      <c r="E230" s="535" t="s">
        <v>297</v>
      </c>
      <c r="F230" s="523">
        <v>0</v>
      </c>
      <c r="G230" s="524">
        <v>0</v>
      </c>
      <c r="H230" s="526">
        <v>105.08813000000001</v>
      </c>
      <c r="I230" s="523">
        <v>659.12498000000005</v>
      </c>
      <c r="J230" s="524">
        <v>659.12498000000005</v>
      </c>
      <c r="K230" s="533" t="s">
        <v>291</v>
      </c>
    </row>
    <row r="231" spans="1:11" ht="14.4" customHeight="1" thickBot="1" x14ac:dyDescent="0.35">
      <c r="A231" s="545" t="s">
        <v>513</v>
      </c>
      <c r="B231" s="523">
        <v>4.9406564584124654E-324</v>
      </c>
      <c r="C231" s="523">
        <v>70.430198950502998</v>
      </c>
      <c r="D231" s="524">
        <v>70.430198950502998</v>
      </c>
      <c r="E231" s="535" t="s">
        <v>297</v>
      </c>
      <c r="F231" s="523">
        <v>0</v>
      </c>
      <c r="G231" s="524">
        <v>0</v>
      </c>
      <c r="H231" s="526">
        <v>4.9406564584124654E-324</v>
      </c>
      <c r="I231" s="523">
        <v>3.4584595208887258E-323</v>
      </c>
      <c r="J231" s="524">
        <v>3.4584595208887258E-323</v>
      </c>
      <c r="K231" s="533" t="s">
        <v>291</v>
      </c>
    </row>
    <row r="232" spans="1:11" ht="14.4" customHeight="1" thickBot="1" x14ac:dyDescent="0.35">
      <c r="A232" s="544" t="s">
        <v>514</v>
      </c>
      <c r="B232" s="528">
        <v>7062.99518811295</v>
      </c>
      <c r="C232" s="528">
        <v>7883.3881074476803</v>
      </c>
      <c r="D232" s="529">
        <v>820.39291933472998</v>
      </c>
      <c r="E232" s="530">
        <v>1.116153685155</v>
      </c>
      <c r="F232" s="528">
        <v>8173.9999999999</v>
      </c>
      <c r="G232" s="529">
        <v>4768.1666666666097</v>
      </c>
      <c r="H232" s="531">
        <v>789.30736999999999</v>
      </c>
      <c r="I232" s="528">
        <v>4018.6034</v>
      </c>
      <c r="J232" s="529">
        <v>-749.56326666660595</v>
      </c>
      <c r="K232" s="534">
        <v>0.49163241986700001</v>
      </c>
    </row>
    <row r="233" spans="1:11" ht="14.4" customHeight="1" thickBot="1" x14ac:dyDescent="0.35">
      <c r="A233" s="545" t="s">
        <v>515</v>
      </c>
      <c r="B233" s="523">
        <v>7062.99518811295</v>
      </c>
      <c r="C233" s="523">
        <v>7883.3881074476803</v>
      </c>
      <c r="D233" s="524">
        <v>820.39291933472998</v>
      </c>
      <c r="E233" s="525">
        <v>1.116153685155</v>
      </c>
      <c r="F233" s="523">
        <v>8173.9999999999</v>
      </c>
      <c r="G233" s="524">
        <v>4768.1666666666097</v>
      </c>
      <c r="H233" s="526">
        <v>789.30736999999999</v>
      </c>
      <c r="I233" s="523">
        <v>4018.6034</v>
      </c>
      <c r="J233" s="524">
        <v>-749.56326666660595</v>
      </c>
      <c r="K233" s="527">
        <v>0.49163241986700001</v>
      </c>
    </row>
    <row r="234" spans="1:11" ht="14.4" customHeight="1" thickBot="1" x14ac:dyDescent="0.35">
      <c r="A234" s="548" t="s">
        <v>516</v>
      </c>
      <c r="B234" s="528">
        <v>4.9406564584124654E-324</v>
      </c>
      <c r="C234" s="528">
        <v>15.258869118188001</v>
      </c>
      <c r="D234" s="529">
        <v>15.258869118188001</v>
      </c>
      <c r="E234" s="536" t="s">
        <v>297</v>
      </c>
      <c r="F234" s="528">
        <v>0</v>
      </c>
      <c r="G234" s="529">
        <v>0</v>
      </c>
      <c r="H234" s="531">
        <v>2.47838</v>
      </c>
      <c r="I234" s="528">
        <v>8.33657</v>
      </c>
      <c r="J234" s="529">
        <v>8.33657</v>
      </c>
      <c r="K234" s="532" t="s">
        <v>291</v>
      </c>
    </row>
    <row r="235" spans="1:11" ht="14.4" customHeight="1" thickBot="1" x14ac:dyDescent="0.35">
      <c r="A235" s="546" t="s">
        <v>517</v>
      </c>
      <c r="B235" s="528">
        <v>4.9406564584124654E-324</v>
      </c>
      <c r="C235" s="528">
        <v>15.258869118188001</v>
      </c>
      <c r="D235" s="529">
        <v>15.258869118188001</v>
      </c>
      <c r="E235" s="536" t="s">
        <v>297</v>
      </c>
      <c r="F235" s="528">
        <v>0</v>
      </c>
      <c r="G235" s="529">
        <v>0</v>
      </c>
      <c r="H235" s="531">
        <v>2.47838</v>
      </c>
      <c r="I235" s="528">
        <v>8.33657</v>
      </c>
      <c r="J235" s="529">
        <v>8.33657</v>
      </c>
      <c r="K235" s="532" t="s">
        <v>291</v>
      </c>
    </row>
    <row r="236" spans="1:11" ht="14.4" customHeight="1" thickBot="1" x14ac:dyDescent="0.35">
      <c r="A236" s="547" t="s">
        <v>518</v>
      </c>
      <c r="B236" s="528">
        <v>4.9406564584124654E-324</v>
      </c>
      <c r="C236" s="528">
        <v>15.258869118188001</v>
      </c>
      <c r="D236" s="529">
        <v>15.258869118188001</v>
      </c>
      <c r="E236" s="536" t="s">
        <v>297</v>
      </c>
      <c r="F236" s="528">
        <v>0</v>
      </c>
      <c r="G236" s="529">
        <v>0</v>
      </c>
      <c r="H236" s="531">
        <v>2.47838</v>
      </c>
      <c r="I236" s="528">
        <v>8.33657</v>
      </c>
      <c r="J236" s="529">
        <v>8.33657</v>
      </c>
      <c r="K236" s="532" t="s">
        <v>291</v>
      </c>
    </row>
    <row r="237" spans="1:11" ht="14.4" customHeight="1" thickBot="1" x14ac:dyDescent="0.35">
      <c r="A237" s="544" t="s">
        <v>519</v>
      </c>
      <c r="B237" s="528">
        <v>4.9406564584124654E-324</v>
      </c>
      <c r="C237" s="528">
        <v>15.258869118188001</v>
      </c>
      <c r="D237" s="529">
        <v>15.258869118188001</v>
      </c>
      <c r="E237" s="536" t="s">
        <v>297</v>
      </c>
      <c r="F237" s="528">
        <v>0</v>
      </c>
      <c r="G237" s="529">
        <v>0</v>
      </c>
      <c r="H237" s="531">
        <v>2.47838</v>
      </c>
      <c r="I237" s="528">
        <v>8.33657</v>
      </c>
      <c r="J237" s="529">
        <v>8.33657</v>
      </c>
      <c r="K237" s="532" t="s">
        <v>291</v>
      </c>
    </row>
    <row r="238" spans="1:11" ht="14.4" customHeight="1" thickBot="1" x14ac:dyDescent="0.35">
      <c r="A238" s="545" t="s">
        <v>520</v>
      </c>
      <c r="B238" s="523">
        <v>4.9406564584124654E-324</v>
      </c>
      <c r="C238" s="523">
        <v>12.009469127046</v>
      </c>
      <c r="D238" s="524">
        <v>12.009469127046</v>
      </c>
      <c r="E238" s="535" t="s">
        <v>297</v>
      </c>
      <c r="F238" s="523">
        <v>0</v>
      </c>
      <c r="G238" s="524">
        <v>0</v>
      </c>
      <c r="H238" s="526">
        <v>1.3783799999999999</v>
      </c>
      <c r="I238" s="523">
        <v>7.2365700000000004</v>
      </c>
      <c r="J238" s="524">
        <v>7.2365700000000004</v>
      </c>
      <c r="K238" s="533" t="s">
        <v>291</v>
      </c>
    </row>
    <row r="239" spans="1:11" ht="14.4" customHeight="1" thickBot="1" x14ac:dyDescent="0.35">
      <c r="A239" s="545" t="s">
        <v>521</v>
      </c>
      <c r="B239" s="523">
        <v>4.9406564584124654E-324</v>
      </c>
      <c r="C239" s="523">
        <v>3.249399991142</v>
      </c>
      <c r="D239" s="524">
        <v>3.249399991142</v>
      </c>
      <c r="E239" s="535" t="s">
        <v>297</v>
      </c>
      <c r="F239" s="523">
        <v>0</v>
      </c>
      <c r="G239" s="524">
        <v>0</v>
      </c>
      <c r="H239" s="526">
        <v>1.1000000000000001</v>
      </c>
      <c r="I239" s="523">
        <v>1.1000000000000001</v>
      </c>
      <c r="J239" s="524">
        <v>1.1000000000000001</v>
      </c>
      <c r="K239" s="533" t="s">
        <v>291</v>
      </c>
    </row>
    <row r="240" spans="1:11" ht="14.4" customHeight="1" thickBot="1" x14ac:dyDescent="0.35">
      <c r="A240" s="549"/>
      <c r="B240" s="523">
        <v>36541.639813042901</v>
      </c>
      <c r="C240" s="523">
        <v>4.9406564584124654E-324</v>
      </c>
      <c r="D240" s="524">
        <v>-36541.639813042901</v>
      </c>
      <c r="E240" s="525">
        <v>0</v>
      </c>
      <c r="F240" s="523">
        <v>-3897.4579272843498</v>
      </c>
      <c r="G240" s="524">
        <v>-2273.5171242492102</v>
      </c>
      <c r="H240" s="526">
        <v>4496.2888599999997</v>
      </c>
      <c r="I240" s="523">
        <v>-1787.3640699999901</v>
      </c>
      <c r="J240" s="524">
        <v>486.15305424921502</v>
      </c>
      <c r="K240" s="527">
        <v>0.45859739947</v>
      </c>
    </row>
    <row r="241" spans="1:11" ht="14.4" customHeight="1" thickBot="1" x14ac:dyDescent="0.35">
      <c r="A241" s="550" t="s">
        <v>90</v>
      </c>
      <c r="B241" s="537">
        <v>36541.639813042901</v>
      </c>
      <c r="C241" s="537">
        <v>-11712.1517661992</v>
      </c>
      <c r="D241" s="538">
        <v>-48253.791579242097</v>
      </c>
      <c r="E241" s="539" t="s">
        <v>297</v>
      </c>
      <c r="F241" s="537">
        <v>-3897.4579272843498</v>
      </c>
      <c r="G241" s="538">
        <v>-2273.5171242492202</v>
      </c>
      <c r="H241" s="537">
        <v>4496.2888599999997</v>
      </c>
      <c r="I241" s="537">
        <v>-1787.3640699999801</v>
      </c>
      <c r="J241" s="538">
        <v>486.15305424924497</v>
      </c>
      <c r="K241" s="540">
        <v>0.45859739947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H31"/>
  <sheetViews>
    <sheetView showGridLines="0" showRowColHeaders="0" workbookViewId="0">
      <pane ySplit="3" topLeftCell="A4" activePane="bottomLeft" state="frozen"/>
      <selection activeCell="A2" sqref="A2:I2"/>
      <selection pane="bottomLeft" sqref="A1:G1"/>
    </sheetView>
  </sheetViews>
  <sheetFormatPr defaultRowHeight="14.4" customHeight="1" x14ac:dyDescent="0.3"/>
  <cols>
    <col min="1" max="1" width="5.33203125" style="89" bestFit="1" customWidth="1"/>
    <col min="2" max="2" width="9.33203125" style="89" customWidth="1"/>
    <col min="3" max="3" width="28.88671875" style="69" bestFit="1" customWidth="1"/>
    <col min="4" max="5" width="11.109375" style="90" customWidth="1"/>
    <col min="6" max="6" width="6.6640625" style="91" customWidth="1"/>
    <col min="7" max="7" width="12.21875" style="98" bestFit="1" customWidth="1"/>
    <col min="8" max="8" width="0" style="69" hidden="1" customWidth="1"/>
    <col min="9" max="16384" width="8.88671875" style="69"/>
  </cols>
  <sheetData>
    <row r="1" spans="1:8" ht="18.600000000000001" customHeight="1" thickBot="1" x14ac:dyDescent="0.4">
      <c r="A1" s="409" t="s">
        <v>269</v>
      </c>
      <c r="B1" s="410"/>
      <c r="C1" s="410"/>
      <c r="D1" s="410"/>
      <c r="E1" s="410"/>
      <c r="F1" s="410"/>
      <c r="G1" s="383"/>
    </row>
    <row r="2" spans="1:8" ht="14.4" customHeight="1" thickBot="1" x14ac:dyDescent="0.35">
      <c r="A2" s="522" t="s">
        <v>290</v>
      </c>
      <c r="B2" s="96"/>
      <c r="C2" s="96"/>
      <c r="D2" s="96"/>
      <c r="E2" s="96"/>
      <c r="F2" s="96"/>
    </row>
    <row r="3" spans="1:8" ht="14.4" customHeight="1" thickBot="1" x14ac:dyDescent="0.35">
      <c r="A3" s="184" t="s">
        <v>0</v>
      </c>
      <c r="B3" s="185" t="s">
        <v>1</v>
      </c>
      <c r="C3" s="336" t="s">
        <v>2</v>
      </c>
      <c r="D3" s="337" t="s">
        <v>3</v>
      </c>
      <c r="E3" s="337" t="s">
        <v>4</v>
      </c>
      <c r="F3" s="337" t="s">
        <v>5</v>
      </c>
      <c r="G3" s="338" t="s">
        <v>279</v>
      </c>
    </row>
    <row r="4" spans="1:8" ht="14.4" customHeight="1" x14ac:dyDescent="0.3">
      <c r="A4" s="551" t="s">
        <v>522</v>
      </c>
      <c r="B4" s="552" t="s">
        <v>523</v>
      </c>
      <c r="C4" s="553" t="s">
        <v>524</v>
      </c>
      <c r="D4" s="553" t="s">
        <v>523</v>
      </c>
      <c r="E4" s="553" t="s">
        <v>523</v>
      </c>
      <c r="F4" s="554" t="s">
        <v>523</v>
      </c>
      <c r="G4" s="553" t="s">
        <v>523</v>
      </c>
      <c r="H4" s="553" t="s">
        <v>158</v>
      </c>
    </row>
    <row r="5" spans="1:8" ht="14.4" customHeight="1" x14ac:dyDescent="0.3">
      <c r="A5" s="551" t="s">
        <v>522</v>
      </c>
      <c r="B5" s="552" t="s">
        <v>525</v>
      </c>
      <c r="C5" s="553" t="s">
        <v>526</v>
      </c>
      <c r="D5" s="553">
        <v>3326623.3488764488</v>
      </c>
      <c r="E5" s="553">
        <v>3316977.745463877</v>
      </c>
      <c r="F5" s="554">
        <v>0.99710048226053916</v>
      </c>
      <c r="G5" s="553">
        <v>-9645.6034125718288</v>
      </c>
      <c r="H5" s="553" t="s">
        <v>2</v>
      </c>
    </row>
    <row r="6" spans="1:8" ht="14.4" customHeight="1" x14ac:dyDescent="0.3">
      <c r="A6" s="551" t="s">
        <v>522</v>
      </c>
      <c r="B6" s="552" t="s">
        <v>527</v>
      </c>
      <c r="C6" s="553" t="s">
        <v>528</v>
      </c>
      <c r="D6" s="553">
        <v>393584.9669526334</v>
      </c>
      <c r="E6" s="553">
        <v>323192.33663387934</v>
      </c>
      <c r="F6" s="554">
        <v>0.82115010422330081</v>
      </c>
      <c r="G6" s="553">
        <v>-70392.630318754062</v>
      </c>
      <c r="H6" s="553" t="s">
        <v>2</v>
      </c>
    </row>
    <row r="7" spans="1:8" ht="14.4" customHeight="1" x14ac:dyDescent="0.3">
      <c r="A7" s="551" t="s">
        <v>522</v>
      </c>
      <c r="B7" s="552" t="s">
        <v>529</v>
      </c>
      <c r="C7" s="553" t="s">
        <v>530</v>
      </c>
      <c r="D7" s="553">
        <v>430832.25693211873</v>
      </c>
      <c r="E7" s="553">
        <v>363564.01657429256</v>
      </c>
      <c r="F7" s="554">
        <v>0.84386442919378513</v>
      </c>
      <c r="G7" s="553">
        <v>-67268.240357826173</v>
      </c>
      <c r="H7" s="553" t="s">
        <v>2</v>
      </c>
    </row>
    <row r="8" spans="1:8" ht="14.4" customHeight="1" x14ac:dyDescent="0.3">
      <c r="A8" s="551" t="s">
        <v>522</v>
      </c>
      <c r="B8" s="552" t="s">
        <v>531</v>
      </c>
      <c r="C8" s="553" t="s">
        <v>532</v>
      </c>
      <c r="D8" s="553">
        <v>32074.61757045671</v>
      </c>
      <c r="E8" s="553">
        <v>102417.42942057361</v>
      </c>
      <c r="F8" s="554">
        <v>3.1930990040831619</v>
      </c>
      <c r="G8" s="553">
        <v>70342.811850116894</v>
      </c>
      <c r="H8" s="553" t="s">
        <v>2</v>
      </c>
    </row>
    <row r="9" spans="1:8" ht="14.4" customHeight="1" x14ac:dyDescent="0.3">
      <c r="A9" s="551" t="s">
        <v>522</v>
      </c>
      <c r="B9" s="552" t="s">
        <v>6</v>
      </c>
      <c r="C9" s="553" t="s">
        <v>524</v>
      </c>
      <c r="D9" s="553">
        <v>4216934.5456477469</v>
      </c>
      <c r="E9" s="553">
        <v>4106151.5280926223</v>
      </c>
      <c r="F9" s="554">
        <v>0.97372901657450139</v>
      </c>
      <c r="G9" s="553">
        <v>-110783.01755512459</v>
      </c>
      <c r="H9" s="553" t="s">
        <v>533</v>
      </c>
    </row>
    <row r="11" spans="1:8" ht="14.4" customHeight="1" x14ac:dyDescent="0.3">
      <c r="A11" s="551" t="s">
        <v>522</v>
      </c>
      <c r="B11" s="552" t="s">
        <v>523</v>
      </c>
      <c r="C11" s="553" t="s">
        <v>524</v>
      </c>
      <c r="D11" s="553" t="s">
        <v>523</v>
      </c>
      <c r="E11" s="553" t="s">
        <v>523</v>
      </c>
      <c r="F11" s="554" t="s">
        <v>523</v>
      </c>
      <c r="G11" s="553" t="s">
        <v>523</v>
      </c>
      <c r="H11" s="553" t="s">
        <v>158</v>
      </c>
    </row>
    <row r="12" spans="1:8" ht="14.4" customHeight="1" x14ac:dyDescent="0.3">
      <c r="A12" s="551" t="s">
        <v>534</v>
      </c>
      <c r="B12" s="552" t="s">
        <v>525</v>
      </c>
      <c r="C12" s="553" t="s">
        <v>526</v>
      </c>
      <c r="D12" s="553">
        <v>633898.88399535243</v>
      </c>
      <c r="E12" s="553">
        <v>590215.04707678629</v>
      </c>
      <c r="F12" s="554">
        <v>0.93108705817048509</v>
      </c>
      <c r="G12" s="553">
        <v>-43683.836918566143</v>
      </c>
      <c r="H12" s="553" t="s">
        <v>2</v>
      </c>
    </row>
    <row r="13" spans="1:8" ht="14.4" customHeight="1" x14ac:dyDescent="0.3">
      <c r="A13" s="551" t="s">
        <v>534</v>
      </c>
      <c r="B13" s="552" t="s">
        <v>527</v>
      </c>
      <c r="C13" s="553" t="s">
        <v>528</v>
      </c>
      <c r="D13" s="553">
        <v>36310.262684831214</v>
      </c>
      <c r="E13" s="553">
        <v>33721.302680536195</v>
      </c>
      <c r="F13" s="554">
        <v>0.92869894589397806</v>
      </c>
      <c r="G13" s="553">
        <v>-2588.9600042950187</v>
      </c>
      <c r="H13" s="553" t="s">
        <v>2</v>
      </c>
    </row>
    <row r="14" spans="1:8" ht="14.4" customHeight="1" x14ac:dyDescent="0.3">
      <c r="A14" s="551" t="s">
        <v>534</v>
      </c>
      <c r="B14" s="552" t="s">
        <v>529</v>
      </c>
      <c r="C14" s="553" t="s">
        <v>530</v>
      </c>
      <c r="D14" s="553">
        <v>168811.7416837186</v>
      </c>
      <c r="E14" s="553">
        <v>144779.18197960593</v>
      </c>
      <c r="F14" s="554">
        <v>0.85763691870948489</v>
      </c>
      <c r="G14" s="553">
        <v>-24032.559704112675</v>
      </c>
      <c r="H14" s="553" t="s">
        <v>2</v>
      </c>
    </row>
    <row r="15" spans="1:8" ht="14.4" customHeight="1" x14ac:dyDescent="0.3">
      <c r="A15" s="551" t="s">
        <v>534</v>
      </c>
      <c r="B15" s="552" t="s">
        <v>531</v>
      </c>
      <c r="C15" s="553" t="s">
        <v>532</v>
      </c>
      <c r="D15" s="553">
        <v>5986.2822704132586</v>
      </c>
      <c r="E15" s="553">
        <v>2737.7895403432494</v>
      </c>
      <c r="F15" s="554">
        <v>0.45734387666190823</v>
      </c>
      <c r="G15" s="553">
        <v>-3248.4927300700092</v>
      </c>
      <c r="H15" s="553" t="s">
        <v>2</v>
      </c>
    </row>
    <row r="16" spans="1:8" ht="14.4" customHeight="1" x14ac:dyDescent="0.3">
      <c r="A16" s="551" t="s">
        <v>534</v>
      </c>
      <c r="B16" s="552" t="s">
        <v>6</v>
      </c>
      <c r="C16" s="553" t="s">
        <v>535</v>
      </c>
      <c r="D16" s="553">
        <v>845007.17063431547</v>
      </c>
      <c r="E16" s="553">
        <v>771453.32127727161</v>
      </c>
      <c r="F16" s="554">
        <v>0.9129547630917384</v>
      </c>
      <c r="G16" s="553">
        <v>-73553.849357043859</v>
      </c>
      <c r="H16" s="553" t="s">
        <v>536</v>
      </c>
    </row>
    <row r="17" spans="1:8" ht="14.4" customHeight="1" x14ac:dyDescent="0.3">
      <c r="A17" s="551" t="s">
        <v>523</v>
      </c>
      <c r="B17" s="552" t="s">
        <v>523</v>
      </c>
      <c r="C17" s="553" t="s">
        <v>523</v>
      </c>
      <c r="D17" s="553" t="s">
        <v>523</v>
      </c>
      <c r="E17" s="553" t="s">
        <v>523</v>
      </c>
      <c r="F17" s="554" t="s">
        <v>523</v>
      </c>
      <c r="G17" s="553" t="s">
        <v>523</v>
      </c>
      <c r="H17" s="553" t="s">
        <v>537</v>
      </c>
    </row>
    <row r="18" spans="1:8" ht="14.4" customHeight="1" x14ac:dyDescent="0.3">
      <c r="A18" s="551" t="s">
        <v>538</v>
      </c>
      <c r="B18" s="552" t="s">
        <v>525</v>
      </c>
      <c r="C18" s="553" t="s">
        <v>526</v>
      </c>
      <c r="D18" s="553">
        <v>7784.2753349401837</v>
      </c>
      <c r="E18" s="553">
        <v>4242.2441004467319</v>
      </c>
      <c r="F18" s="554">
        <v>0.54497611118727607</v>
      </c>
      <c r="G18" s="553">
        <v>-3542.0312344934518</v>
      </c>
      <c r="H18" s="553" t="s">
        <v>2</v>
      </c>
    </row>
    <row r="19" spans="1:8" ht="14.4" customHeight="1" x14ac:dyDescent="0.3">
      <c r="A19" s="551" t="s">
        <v>538</v>
      </c>
      <c r="B19" s="552" t="s">
        <v>6</v>
      </c>
      <c r="C19" s="553" t="s">
        <v>539</v>
      </c>
      <c r="D19" s="553">
        <v>7784.2753349401837</v>
      </c>
      <c r="E19" s="553">
        <v>4242.2441004467319</v>
      </c>
      <c r="F19" s="554">
        <v>0.54497611118727607</v>
      </c>
      <c r="G19" s="553">
        <v>-3542.0312344934518</v>
      </c>
      <c r="H19" s="553" t="s">
        <v>536</v>
      </c>
    </row>
    <row r="20" spans="1:8" ht="14.4" customHeight="1" x14ac:dyDescent="0.3">
      <c r="A20" s="551" t="s">
        <v>523</v>
      </c>
      <c r="B20" s="552" t="s">
        <v>523</v>
      </c>
      <c r="C20" s="553" t="s">
        <v>523</v>
      </c>
      <c r="D20" s="553" t="s">
        <v>523</v>
      </c>
      <c r="E20" s="553" t="s">
        <v>523</v>
      </c>
      <c r="F20" s="554" t="s">
        <v>523</v>
      </c>
      <c r="G20" s="553" t="s">
        <v>523</v>
      </c>
      <c r="H20" s="553" t="s">
        <v>537</v>
      </c>
    </row>
    <row r="21" spans="1:8" ht="14.4" customHeight="1" x14ac:dyDescent="0.3">
      <c r="A21" s="551" t="s">
        <v>540</v>
      </c>
      <c r="B21" s="552" t="s">
        <v>525</v>
      </c>
      <c r="C21" s="553" t="s">
        <v>526</v>
      </c>
      <c r="D21" s="553">
        <v>1721082.5749442207</v>
      </c>
      <c r="E21" s="553">
        <v>1753595.2585360629</v>
      </c>
      <c r="F21" s="554">
        <v>1.0188908330519213</v>
      </c>
      <c r="G21" s="553">
        <v>32512.683591842186</v>
      </c>
      <c r="H21" s="553" t="s">
        <v>2</v>
      </c>
    </row>
    <row r="22" spans="1:8" ht="14.4" customHeight="1" x14ac:dyDescent="0.3">
      <c r="A22" s="551" t="s">
        <v>540</v>
      </c>
      <c r="B22" s="552" t="s">
        <v>527</v>
      </c>
      <c r="C22" s="553" t="s">
        <v>528</v>
      </c>
      <c r="D22" s="553">
        <v>309352.41103753232</v>
      </c>
      <c r="E22" s="553">
        <v>289471.03395334317</v>
      </c>
      <c r="F22" s="554">
        <v>0.93573227046296714</v>
      </c>
      <c r="G22" s="553">
        <v>-19881.377084189153</v>
      </c>
      <c r="H22" s="553" t="s">
        <v>2</v>
      </c>
    </row>
    <row r="23" spans="1:8" ht="14.4" customHeight="1" x14ac:dyDescent="0.3">
      <c r="A23" s="551" t="s">
        <v>540</v>
      </c>
      <c r="B23" s="552" t="s">
        <v>529</v>
      </c>
      <c r="C23" s="553" t="s">
        <v>530</v>
      </c>
      <c r="D23" s="553">
        <v>243172.78806524083</v>
      </c>
      <c r="E23" s="553">
        <v>218131.42459468672</v>
      </c>
      <c r="F23" s="554">
        <v>0.89702234501733902</v>
      </c>
      <c r="G23" s="553">
        <v>-25041.363470554119</v>
      </c>
      <c r="H23" s="553" t="s">
        <v>2</v>
      </c>
    </row>
    <row r="24" spans="1:8" ht="14.4" customHeight="1" x14ac:dyDescent="0.3">
      <c r="A24" s="551" t="s">
        <v>540</v>
      </c>
      <c r="B24" s="552" t="s">
        <v>531</v>
      </c>
      <c r="C24" s="553" t="s">
        <v>532</v>
      </c>
      <c r="D24" s="553">
        <v>26088.335300043454</v>
      </c>
      <c r="E24" s="553">
        <v>99679.639880230359</v>
      </c>
      <c r="F24" s="554">
        <v>3.8208509179987549</v>
      </c>
      <c r="G24" s="553">
        <v>73591.304580186901</v>
      </c>
      <c r="H24" s="553" t="s">
        <v>2</v>
      </c>
    </row>
    <row r="25" spans="1:8" ht="14.4" customHeight="1" x14ac:dyDescent="0.3">
      <c r="A25" s="551" t="s">
        <v>540</v>
      </c>
      <c r="B25" s="552" t="s">
        <v>6</v>
      </c>
      <c r="C25" s="553" t="s">
        <v>541</v>
      </c>
      <c r="D25" s="553">
        <v>2333515.464663127</v>
      </c>
      <c r="E25" s="553">
        <v>2360877.3569643232</v>
      </c>
      <c r="F25" s="554">
        <v>1.0117256100143937</v>
      </c>
      <c r="G25" s="553">
        <v>27361.892301196232</v>
      </c>
      <c r="H25" s="553" t="s">
        <v>536</v>
      </c>
    </row>
    <row r="26" spans="1:8" ht="14.4" customHeight="1" x14ac:dyDescent="0.3">
      <c r="A26" s="551" t="s">
        <v>523</v>
      </c>
      <c r="B26" s="552" t="s">
        <v>523</v>
      </c>
      <c r="C26" s="553" t="s">
        <v>523</v>
      </c>
      <c r="D26" s="553" t="s">
        <v>523</v>
      </c>
      <c r="E26" s="553" t="s">
        <v>523</v>
      </c>
      <c r="F26" s="554" t="s">
        <v>523</v>
      </c>
      <c r="G26" s="553" t="s">
        <v>523</v>
      </c>
      <c r="H26" s="553" t="s">
        <v>537</v>
      </c>
    </row>
    <row r="27" spans="1:8" ht="14.4" customHeight="1" x14ac:dyDescent="0.3">
      <c r="A27" s="551" t="s">
        <v>542</v>
      </c>
      <c r="B27" s="552" t="s">
        <v>525</v>
      </c>
      <c r="C27" s="553" t="s">
        <v>526</v>
      </c>
      <c r="D27" s="553">
        <v>963473.07322220504</v>
      </c>
      <c r="E27" s="553">
        <v>968925.19575058483</v>
      </c>
      <c r="F27" s="554">
        <v>1.0056588219016291</v>
      </c>
      <c r="G27" s="553">
        <v>5452.122528379783</v>
      </c>
      <c r="H27" s="553" t="s">
        <v>2</v>
      </c>
    </row>
    <row r="28" spans="1:8" ht="14.4" customHeight="1" x14ac:dyDescent="0.3">
      <c r="A28" s="551" t="s">
        <v>542</v>
      </c>
      <c r="B28" s="552" t="s">
        <v>529</v>
      </c>
      <c r="C28" s="553" t="s">
        <v>530</v>
      </c>
      <c r="D28" s="553">
        <v>18847.727183159292</v>
      </c>
      <c r="E28" s="553">
        <v>653.41000000000008</v>
      </c>
      <c r="F28" s="554">
        <v>3.4667840512029008E-2</v>
      </c>
      <c r="G28" s="553">
        <v>-18194.317183159292</v>
      </c>
      <c r="H28" s="553" t="s">
        <v>2</v>
      </c>
    </row>
    <row r="29" spans="1:8" ht="14.4" customHeight="1" x14ac:dyDescent="0.3">
      <c r="A29" s="551" t="s">
        <v>542</v>
      </c>
      <c r="B29" s="552" t="s">
        <v>6</v>
      </c>
      <c r="C29" s="553" t="s">
        <v>543</v>
      </c>
      <c r="D29" s="553">
        <v>1030243.0936356341</v>
      </c>
      <c r="E29" s="553">
        <v>969578.60575058486</v>
      </c>
      <c r="F29" s="554">
        <v>0.94111633627072444</v>
      </c>
      <c r="G29" s="553">
        <v>-60664.487885049195</v>
      </c>
      <c r="H29" s="553" t="s">
        <v>536</v>
      </c>
    </row>
    <row r="30" spans="1:8" ht="14.4" customHeight="1" x14ac:dyDescent="0.3">
      <c r="A30" s="551" t="s">
        <v>523</v>
      </c>
      <c r="B30" s="552" t="s">
        <v>523</v>
      </c>
      <c r="C30" s="553" t="s">
        <v>523</v>
      </c>
      <c r="D30" s="553" t="s">
        <v>523</v>
      </c>
      <c r="E30" s="553" t="s">
        <v>523</v>
      </c>
      <c r="F30" s="554" t="s">
        <v>523</v>
      </c>
      <c r="G30" s="553" t="s">
        <v>523</v>
      </c>
      <c r="H30" s="553" t="s">
        <v>537</v>
      </c>
    </row>
    <row r="31" spans="1:8" ht="14.4" customHeight="1" x14ac:dyDescent="0.3">
      <c r="A31" s="551" t="s">
        <v>522</v>
      </c>
      <c r="B31" s="552" t="s">
        <v>6</v>
      </c>
      <c r="C31" s="553" t="s">
        <v>524</v>
      </c>
      <c r="D31" s="553">
        <v>4216934.5456477469</v>
      </c>
      <c r="E31" s="553">
        <v>4106151.528092626</v>
      </c>
      <c r="F31" s="554">
        <v>0.97372901657450228</v>
      </c>
      <c r="G31" s="553">
        <v>-110783.01755512087</v>
      </c>
      <c r="H31" s="553" t="s">
        <v>533</v>
      </c>
    </row>
  </sheetData>
  <autoFilter ref="A3:G3"/>
  <mergeCells count="1">
    <mergeCell ref="A1:G1"/>
  </mergeCells>
  <conditionalFormatting sqref="F10 F32:F65536">
    <cfRule type="cellIs" dxfId="71" priority="15" stopIfTrue="1" operator="greaterThan">
      <formula>1</formula>
    </cfRule>
  </conditionalFormatting>
  <conditionalFormatting sqref="F4:F9">
    <cfRule type="cellIs" dxfId="70" priority="10" operator="greaterThan">
      <formula>1</formula>
    </cfRule>
  </conditionalFormatting>
  <conditionalFormatting sqref="B4:B9">
    <cfRule type="expression" dxfId="69" priority="14">
      <formula>AND(LEFT(H4,6)&lt;&gt;"mezera",H4&lt;&gt;"")</formula>
    </cfRule>
  </conditionalFormatting>
  <conditionalFormatting sqref="A4:A9">
    <cfRule type="expression" dxfId="68" priority="11">
      <formula>AND(H4&lt;&gt;"",H4&lt;&gt;"mezeraKL")</formula>
    </cfRule>
  </conditionalFormatting>
  <conditionalFormatting sqref="B4:G9">
    <cfRule type="expression" dxfId="67" priority="12">
      <formula>$H4="SumaNS"</formula>
    </cfRule>
    <cfRule type="expression" dxfId="66" priority="13">
      <formula>OR($H4="KL",$H4="SumaKL")</formula>
    </cfRule>
  </conditionalFormatting>
  <conditionalFormatting sqref="A4:G9">
    <cfRule type="expression" dxfId="65" priority="9">
      <formula>$H4&lt;&gt;""</formula>
    </cfRule>
  </conditionalFormatting>
  <conditionalFormatting sqref="G4:G9">
    <cfRule type="cellIs" dxfId="64" priority="8" operator="greaterThan">
      <formula>0</formula>
    </cfRule>
  </conditionalFormatting>
  <conditionalFormatting sqref="F11:F31">
    <cfRule type="cellIs" dxfId="63" priority="3" operator="greaterThan">
      <formula>1</formula>
    </cfRule>
  </conditionalFormatting>
  <conditionalFormatting sqref="B11:B31">
    <cfRule type="expression" dxfId="62" priority="7">
      <formula>AND(LEFT(H11,6)&lt;&gt;"mezera",H11&lt;&gt;"")</formula>
    </cfRule>
  </conditionalFormatting>
  <conditionalFormatting sqref="A11:A31">
    <cfRule type="expression" dxfId="61" priority="4">
      <formula>AND(H11&lt;&gt;"",H11&lt;&gt;"mezeraKL")</formula>
    </cfRule>
  </conditionalFormatting>
  <conditionalFormatting sqref="B11:G31">
    <cfRule type="expression" dxfId="60" priority="5">
      <formula>$H11="SumaNS"</formula>
    </cfRule>
    <cfRule type="expression" dxfId="59" priority="6">
      <formula>OR($H11="KL",$H11="SumaKL")</formula>
    </cfRule>
  </conditionalFormatting>
  <conditionalFormatting sqref="A11:G31">
    <cfRule type="expression" dxfId="58" priority="2">
      <formula>$H11&lt;&gt;""</formula>
    </cfRule>
  </conditionalFormatting>
  <conditionalFormatting sqref="G11:G31">
    <cfRule type="cellIs" dxfId="57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801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x14ac:dyDescent="0.3"/>
  <cols>
    <col min="1" max="1" width="6.6640625" style="69" hidden="1" customWidth="1"/>
    <col min="2" max="2" width="28.33203125" style="69" hidden="1" customWidth="1"/>
    <col min="3" max="3" width="5.33203125" style="90" bestFit="1" customWidth="1"/>
    <col min="4" max="4" width="18.77734375" style="92" customWidth="1"/>
    <col min="5" max="5" width="9" style="90" bestFit="1" customWidth="1"/>
    <col min="6" max="6" width="18.77734375" style="92" customWidth="1"/>
    <col min="7" max="7" width="5" style="90" customWidth="1"/>
    <col min="8" max="8" width="12.44140625" style="90" hidden="1" customWidth="1"/>
    <col min="9" max="9" width="8.5546875" style="90" hidden="1" customWidth="1"/>
    <col min="10" max="10" width="25.77734375" style="90" customWidth="1"/>
    <col min="11" max="11" width="8.77734375" style="90" customWidth="1"/>
    <col min="12" max="13" width="7.77734375" style="98" customWidth="1"/>
    <col min="14" max="14" width="11.109375" style="98" customWidth="1"/>
    <col min="15" max="16384" width="8.88671875" style="69"/>
  </cols>
  <sheetData>
    <row r="1" spans="1:14" ht="18.600000000000001" customHeight="1" thickBot="1" x14ac:dyDescent="0.4">
      <c r="A1" s="415" t="s">
        <v>268</v>
      </c>
      <c r="B1" s="383"/>
      <c r="C1" s="383"/>
      <c r="D1" s="383"/>
      <c r="E1" s="383"/>
      <c r="F1" s="383"/>
      <c r="G1" s="383"/>
      <c r="H1" s="383"/>
      <c r="I1" s="383"/>
      <c r="J1" s="383"/>
      <c r="K1" s="383"/>
      <c r="L1" s="383"/>
      <c r="M1" s="383"/>
      <c r="N1" s="383"/>
    </row>
    <row r="2" spans="1:14" ht="14.4" customHeight="1" thickBot="1" x14ac:dyDescent="0.35">
      <c r="A2" s="522" t="s">
        <v>290</v>
      </c>
      <c r="B2" s="88"/>
      <c r="C2" s="339"/>
      <c r="D2" s="339"/>
      <c r="E2" s="339"/>
      <c r="F2" s="339"/>
      <c r="G2" s="339"/>
      <c r="H2" s="339"/>
      <c r="I2" s="339"/>
      <c r="J2" s="339"/>
      <c r="K2" s="339"/>
      <c r="L2" s="340"/>
      <c r="M2" s="340"/>
      <c r="N2" s="340"/>
    </row>
    <row r="3" spans="1:14" ht="14.4" customHeight="1" thickBot="1" x14ac:dyDescent="0.35">
      <c r="A3" s="88"/>
      <c r="B3" s="88"/>
      <c r="C3" s="411"/>
      <c r="D3" s="412"/>
      <c r="E3" s="412"/>
      <c r="F3" s="412"/>
      <c r="G3" s="412"/>
      <c r="H3" s="412"/>
      <c r="I3" s="412"/>
      <c r="J3" s="413" t="s">
        <v>253</v>
      </c>
      <c r="K3" s="414"/>
      <c r="L3" s="341">
        <f>IF(M3&lt;&gt;0,N3/M3,0)</f>
        <v>163.92609923481186</v>
      </c>
      <c r="M3" s="341">
        <f>SUBTOTAL(9,M5:M1048576)</f>
        <v>25048.796666666662</v>
      </c>
      <c r="N3" s="342">
        <f>SUBTOTAL(9,N5:N1048576)</f>
        <v>4106151.5280926237</v>
      </c>
    </row>
    <row r="4" spans="1:14" s="89" customFormat="1" ht="14.4" customHeight="1" thickBot="1" x14ac:dyDescent="0.35">
      <c r="A4" s="555" t="s">
        <v>7</v>
      </c>
      <c r="B4" s="556" t="s">
        <v>8</v>
      </c>
      <c r="C4" s="556" t="s">
        <v>0</v>
      </c>
      <c r="D4" s="556" t="s">
        <v>9</v>
      </c>
      <c r="E4" s="556" t="s">
        <v>10</v>
      </c>
      <c r="F4" s="556" t="s">
        <v>2</v>
      </c>
      <c r="G4" s="556" t="s">
        <v>11</v>
      </c>
      <c r="H4" s="556" t="s">
        <v>12</v>
      </c>
      <c r="I4" s="556" t="s">
        <v>13</v>
      </c>
      <c r="J4" s="557" t="s">
        <v>14</v>
      </c>
      <c r="K4" s="557" t="s">
        <v>15</v>
      </c>
      <c r="L4" s="558" t="s">
        <v>280</v>
      </c>
      <c r="M4" s="558" t="s">
        <v>16</v>
      </c>
      <c r="N4" s="559" t="s">
        <v>18</v>
      </c>
    </row>
    <row r="5" spans="1:14" ht="14.4" customHeight="1" x14ac:dyDescent="0.3">
      <c r="A5" s="560" t="s">
        <v>522</v>
      </c>
      <c r="B5" s="561" t="s">
        <v>524</v>
      </c>
      <c r="C5" s="562" t="s">
        <v>534</v>
      </c>
      <c r="D5" s="563" t="s">
        <v>535</v>
      </c>
      <c r="E5" s="562" t="s">
        <v>525</v>
      </c>
      <c r="F5" s="563" t="s">
        <v>526</v>
      </c>
      <c r="G5" s="562"/>
      <c r="H5" s="562">
        <v>102592</v>
      </c>
      <c r="I5" s="562">
        <v>2592</v>
      </c>
      <c r="J5" s="562" t="s">
        <v>544</v>
      </c>
      <c r="K5" s="562" t="s">
        <v>545</v>
      </c>
      <c r="L5" s="564">
        <v>61.939554079713503</v>
      </c>
      <c r="M5" s="564">
        <v>2</v>
      </c>
      <c r="N5" s="565">
        <v>123.87910815942701</v>
      </c>
    </row>
    <row r="6" spans="1:14" ht="14.4" customHeight="1" x14ac:dyDescent="0.3">
      <c r="A6" s="566" t="s">
        <v>522</v>
      </c>
      <c r="B6" s="567" t="s">
        <v>524</v>
      </c>
      <c r="C6" s="568" t="s">
        <v>534</v>
      </c>
      <c r="D6" s="569" t="s">
        <v>535</v>
      </c>
      <c r="E6" s="568" t="s">
        <v>525</v>
      </c>
      <c r="F6" s="569" t="s">
        <v>526</v>
      </c>
      <c r="G6" s="568"/>
      <c r="H6" s="568">
        <v>103078</v>
      </c>
      <c r="I6" s="568">
        <v>3078</v>
      </c>
      <c r="J6" s="568" t="s">
        <v>546</v>
      </c>
      <c r="K6" s="568" t="s">
        <v>547</v>
      </c>
      <c r="L6" s="570">
        <v>43.15</v>
      </c>
      <c r="M6" s="570">
        <v>1</v>
      </c>
      <c r="N6" s="571">
        <v>43.15</v>
      </c>
    </row>
    <row r="7" spans="1:14" ht="14.4" customHeight="1" x14ac:dyDescent="0.3">
      <c r="A7" s="566" t="s">
        <v>522</v>
      </c>
      <c r="B7" s="567" t="s">
        <v>524</v>
      </c>
      <c r="C7" s="568" t="s">
        <v>534</v>
      </c>
      <c r="D7" s="569" t="s">
        <v>535</v>
      </c>
      <c r="E7" s="568" t="s">
        <v>525</v>
      </c>
      <c r="F7" s="569" t="s">
        <v>526</v>
      </c>
      <c r="G7" s="568"/>
      <c r="H7" s="568">
        <v>103801</v>
      </c>
      <c r="I7" s="568">
        <v>3801</v>
      </c>
      <c r="J7" s="568" t="s">
        <v>548</v>
      </c>
      <c r="K7" s="568" t="s">
        <v>549</v>
      </c>
      <c r="L7" s="570">
        <v>70.776146881151107</v>
      </c>
      <c r="M7" s="570">
        <v>19</v>
      </c>
      <c r="N7" s="571">
        <v>1344.3598210380594</v>
      </c>
    </row>
    <row r="8" spans="1:14" ht="14.4" customHeight="1" x14ac:dyDescent="0.3">
      <c r="A8" s="566" t="s">
        <v>522</v>
      </c>
      <c r="B8" s="567" t="s">
        <v>524</v>
      </c>
      <c r="C8" s="568" t="s">
        <v>534</v>
      </c>
      <c r="D8" s="569" t="s">
        <v>535</v>
      </c>
      <c r="E8" s="568" t="s">
        <v>525</v>
      </c>
      <c r="F8" s="569" t="s">
        <v>526</v>
      </c>
      <c r="G8" s="568"/>
      <c r="H8" s="568">
        <v>111254</v>
      </c>
      <c r="I8" s="568">
        <v>111254</v>
      </c>
      <c r="J8" s="568" t="s">
        <v>550</v>
      </c>
      <c r="K8" s="568" t="s">
        <v>551</v>
      </c>
      <c r="L8" s="570">
        <v>206.24</v>
      </c>
      <c r="M8" s="570">
        <v>1</v>
      </c>
      <c r="N8" s="571">
        <v>206.24</v>
      </c>
    </row>
    <row r="9" spans="1:14" ht="14.4" customHeight="1" x14ac:dyDescent="0.3">
      <c r="A9" s="566" t="s">
        <v>522</v>
      </c>
      <c r="B9" s="567" t="s">
        <v>524</v>
      </c>
      <c r="C9" s="568" t="s">
        <v>534</v>
      </c>
      <c r="D9" s="569" t="s">
        <v>535</v>
      </c>
      <c r="E9" s="568" t="s">
        <v>525</v>
      </c>
      <c r="F9" s="569" t="s">
        <v>526</v>
      </c>
      <c r="G9" s="568"/>
      <c r="H9" s="568">
        <v>113316</v>
      </c>
      <c r="I9" s="568">
        <v>13316</v>
      </c>
      <c r="J9" s="568" t="s">
        <v>552</v>
      </c>
      <c r="K9" s="568" t="s">
        <v>553</v>
      </c>
      <c r="L9" s="570">
        <v>64.398730413988602</v>
      </c>
      <c r="M9" s="570">
        <v>10</v>
      </c>
      <c r="N9" s="571">
        <v>644.62973449255423</v>
      </c>
    </row>
    <row r="10" spans="1:14" ht="14.4" customHeight="1" x14ac:dyDescent="0.3">
      <c r="A10" s="566" t="s">
        <v>522</v>
      </c>
      <c r="B10" s="567" t="s">
        <v>524</v>
      </c>
      <c r="C10" s="568" t="s">
        <v>534</v>
      </c>
      <c r="D10" s="569" t="s">
        <v>535</v>
      </c>
      <c r="E10" s="568" t="s">
        <v>525</v>
      </c>
      <c r="F10" s="569" t="s">
        <v>526</v>
      </c>
      <c r="G10" s="568"/>
      <c r="H10" s="568">
        <v>117190</v>
      </c>
      <c r="I10" s="568">
        <v>17190</v>
      </c>
      <c r="J10" s="568" t="s">
        <v>554</v>
      </c>
      <c r="K10" s="568" t="s">
        <v>555</v>
      </c>
      <c r="L10" s="570">
        <v>92.313999999999993</v>
      </c>
      <c r="M10" s="570">
        <v>8</v>
      </c>
      <c r="N10" s="571">
        <v>734.13999999999987</v>
      </c>
    </row>
    <row r="11" spans="1:14" ht="14.4" customHeight="1" x14ac:dyDescent="0.3">
      <c r="A11" s="566" t="s">
        <v>522</v>
      </c>
      <c r="B11" s="567" t="s">
        <v>524</v>
      </c>
      <c r="C11" s="568" t="s">
        <v>534</v>
      </c>
      <c r="D11" s="569" t="s">
        <v>535</v>
      </c>
      <c r="E11" s="568" t="s">
        <v>525</v>
      </c>
      <c r="F11" s="569" t="s">
        <v>526</v>
      </c>
      <c r="G11" s="568"/>
      <c r="H11" s="568">
        <v>120132</v>
      </c>
      <c r="I11" s="568">
        <v>20132</v>
      </c>
      <c r="J11" s="568" t="s">
        <v>556</v>
      </c>
      <c r="K11" s="568" t="s">
        <v>557</v>
      </c>
      <c r="L11" s="570">
        <v>151.25001319373399</v>
      </c>
      <c r="M11" s="570">
        <v>1</v>
      </c>
      <c r="N11" s="571">
        <v>151.25001319373399</v>
      </c>
    </row>
    <row r="12" spans="1:14" ht="14.4" customHeight="1" x14ac:dyDescent="0.3">
      <c r="A12" s="566" t="s">
        <v>522</v>
      </c>
      <c r="B12" s="567" t="s">
        <v>524</v>
      </c>
      <c r="C12" s="568" t="s">
        <v>534</v>
      </c>
      <c r="D12" s="569" t="s">
        <v>535</v>
      </c>
      <c r="E12" s="568" t="s">
        <v>525</v>
      </c>
      <c r="F12" s="569" t="s">
        <v>526</v>
      </c>
      <c r="G12" s="568"/>
      <c r="H12" s="568">
        <v>123958</v>
      </c>
      <c r="I12" s="568">
        <v>23958</v>
      </c>
      <c r="J12" s="568" t="s">
        <v>558</v>
      </c>
      <c r="K12" s="568" t="s">
        <v>559</v>
      </c>
      <c r="L12" s="570">
        <v>56.49</v>
      </c>
      <c r="M12" s="570">
        <v>1</v>
      </c>
      <c r="N12" s="571">
        <v>56.49</v>
      </c>
    </row>
    <row r="13" spans="1:14" ht="14.4" customHeight="1" x14ac:dyDescent="0.3">
      <c r="A13" s="566" t="s">
        <v>522</v>
      </c>
      <c r="B13" s="567" t="s">
        <v>524</v>
      </c>
      <c r="C13" s="568" t="s">
        <v>534</v>
      </c>
      <c r="D13" s="569" t="s">
        <v>535</v>
      </c>
      <c r="E13" s="568" t="s">
        <v>525</v>
      </c>
      <c r="F13" s="569" t="s">
        <v>526</v>
      </c>
      <c r="G13" s="568"/>
      <c r="H13" s="568">
        <v>126554</v>
      </c>
      <c r="I13" s="568">
        <v>26554</v>
      </c>
      <c r="J13" s="568" t="s">
        <v>560</v>
      </c>
      <c r="K13" s="568" t="s">
        <v>561</v>
      </c>
      <c r="L13" s="570">
        <v>195.19</v>
      </c>
      <c r="M13" s="570">
        <v>2</v>
      </c>
      <c r="N13" s="571">
        <v>390.38</v>
      </c>
    </row>
    <row r="14" spans="1:14" ht="14.4" customHeight="1" x14ac:dyDescent="0.3">
      <c r="A14" s="566" t="s">
        <v>522</v>
      </c>
      <c r="B14" s="567" t="s">
        <v>524</v>
      </c>
      <c r="C14" s="568" t="s">
        <v>534</v>
      </c>
      <c r="D14" s="569" t="s">
        <v>535</v>
      </c>
      <c r="E14" s="568" t="s">
        <v>525</v>
      </c>
      <c r="F14" s="569" t="s">
        <v>526</v>
      </c>
      <c r="G14" s="568"/>
      <c r="H14" s="568">
        <v>129027</v>
      </c>
      <c r="I14" s="568">
        <v>129027</v>
      </c>
      <c r="J14" s="568" t="s">
        <v>562</v>
      </c>
      <c r="K14" s="568" t="s">
        <v>563</v>
      </c>
      <c r="L14" s="570">
        <v>1408.00235514478</v>
      </c>
      <c r="M14" s="570">
        <v>0.4</v>
      </c>
      <c r="N14" s="571">
        <v>563.20094205791202</v>
      </c>
    </row>
    <row r="15" spans="1:14" ht="14.4" customHeight="1" x14ac:dyDescent="0.3">
      <c r="A15" s="566" t="s">
        <v>522</v>
      </c>
      <c r="B15" s="567" t="s">
        <v>524</v>
      </c>
      <c r="C15" s="568" t="s">
        <v>534</v>
      </c>
      <c r="D15" s="569" t="s">
        <v>535</v>
      </c>
      <c r="E15" s="568" t="s">
        <v>525</v>
      </c>
      <c r="F15" s="569" t="s">
        <v>526</v>
      </c>
      <c r="G15" s="568"/>
      <c r="H15" s="568">
        <v>130187</v>
      </c>
      <c r="I15" s="568">
        <v>30187</v>
      </c>
      <c r="J15" s="568" t="s">
        <v>564</v>
      </c>
      <c r="K15" s="568" t="s">
        <v>565</v>
      </c>
      <c r="L15" s="570">
        <v>108.27</v>
      </c>
      <c r="M15" s="570">
        <v>3</v>
      </c>
      <c r="N15" s="571">
        <v>324.81</v>
      </c>
    </row>
    <row r="16" spans="1:14" ht="14.4" customHeight="1" x14ac:dyDescent="0.3">
      <c r="A16" s="566" t="s">
        <v>522</v>
      </c>
      <c r="B16" s="567" t="s">
        <v>524</v>
      </c>
      <c r="C16" s="568" t="s">
        <v>534</v>
      </c>
      <c r="D16" s="569" t="s">
        <v>535</v>
      </c>
      <c r="E16" s="568" t="s">
        <v>525</v>
      </c>
      <c r="F16" s="569" t="s">
        <v>526</v>
      </c>
      <c r="G16" s="568"/>
      <c r="H16" s="568">
        <v>131739</v>
      </c>
      <c r="I16" s="568">
        <v>31739</v>
      </c>
      <c r="J16" s="568" t="s">
        <v>566</v>
      </c>
      <c r="K16" s="568"/>
      <c r="L16" s="570">
        <v>81.540000000000006</v>
      </c>
      <c r="M16" s="570">
        <v>6</v>
      </c>
      <c r="N16" s="571">
        <v>489.24</v>
      </c>
    </row>
    <row r="17" spans="1:14" ht="14.4" customHeight="1" x14ac:dyDescent="0.3">
      <c r="A17" s="566" t="s">
        <v>522</v>
      </c>
      <c r="B17" s="567" t="s">
        <v>524</v>
      </c>
      <c r="C17" s="568" t="s">
        <v>534</v>
      </c>
      <c r="D17" s="569" t="s">
        <v>535</v>
      </c>
      <c r="E17" s="568" t="s">
        <v>525</v>
      </c>
      <c r="F17" s="569" t="s">
        <v>526</v>
      </c>
      <c r="G17" s="568"/>
      <c r="H17" s="568">
        <v>132963</v>
      </c>
      <c r="I17" s="568">
        <v>32963</v>
      </c>
      <c r="J17" s="568" t="s">
        <v>567</v>
      </c>
      <c r="K17" s="568" t="s">
        <v>568</v>
      </c>
      <c r="L17" s="570">
        <v>33.7200095192524</v>
      </c>
      <c r="M17" s="570">
        <v>1</v>
      </c>
      <c r="N17" s="571">
        <v>33.7200095192524</v>
      </c>
    </row>
    <row r="18" spans="1:14" ht="14.4" customHeight="1" x14ac:dyDescent="0.3">
      <c r="A18" s="566" t="s">
        <v>522</v>
      </c>
      <c r="B18" s="567" t="s">
        <v>524</v>
      </c>
      <c r="C18" s="568" t="s">
        <v>534</v>
      </c>
      <c r="D18" s="569" t="s">
        <v>535</v>
      </c>
      <c r="E18" s="568" t="s">
        <v>525</v>
      </c>
      <c r="F18" s="569" t="s">
        <v>526</v>
      </c>
      <c r="G18" s="568"/>
      <c r="H18" s="568">
        <v>147478</v>
      </c>
      <c r="I18" s="568">
        <v>47478</v>
      </c>
      <c r="J18" s="568" t="s">
        <v>569</v>
      </c>
      <c r="K18" s="568" t="s">
        <v>570</v>
      </c>
      <c r="L18" s="570">
        <v>54.37</v>
      </c>
      <c r="M18" s="570">
        <v>1</v>
      </c>
      <c r="N18" s="571">
        <v>54.37</v>
      </c>
    </row>
    <row r="19" spans="1:14" ht="14.4" customHeight="1" x14ac:dyDescent="0.3">
      <c r="A19" s="566" t="s">
        <v>522</v>
      </c>
      <c r="B19" s="567" t="s">
        <v>524</v>
      </c>
      <c r="C19" s="568" t="s">
        <v>534</v>
      </c>
      <c r="D19" s="569" t="s">
        <v>535</v>
      </c>
      <c r="E19" s="568" t="s">
        <v>525</v>
      </c>
      <c r="F19" s="569" t="s">
        <v>526</v>
      </c>
      <c r="G19" s="568"/>
      <c r="H19" s="568">
        <v>194804</v>
      </c>
      <c r="I19" s="568">
        <v>94804</v>
      </c>
      <c r="J19" s="568" t="s">
        <v>571</v>
      </c>
      <c r="K19" s="568" t="s">
        <v>572</v>
      </c>
      <c r="L19" s="570">
        <v>41.119825701306851</v>
      </c>
      <c r="M19" s="570">
        <v>2</v>
      </c>
      <c r="N19" s="571">
        <v>82.239651402613703</v>
      </c>
    </row>
    <row r="20" spans="1:14" ht="14.4" customHeight="1" x14ac:dyDescent="0.3">
      <c r="A20" s="566" t="s">
        <v>522</v>
      </c>
      <c r="B20" s="567" t="s">
        <v>524</v>
      </c>
      <c r="C20" s="568" t="s">
        <v>534</v>
      </c>
      <c r="D20" s="569" t="s">
        <v>535</v>
      </c>
      <c r="E20" s="568" t="s">
        <v>525</v>
      </c>
      <c r="F20" s="569" t="s">
        <v>526</v>
      </c>
      <c r="G20" s="568"/>
      <c r="H20" s="568">
        <v>198791</v>
      </c>
      <c r="I20" s="568">
        <v>98791</v>
      </c>
      <c r="J20" s="568" t="s">
        <v>573</v>
      </c>
      <c r="K20" s="568" t="s">
        <v>574</v>
      </c>
      <c r="L20" s="570">
        <v>337.26</v>
      </c>
      <c r="M20" s="570">
        <v>2</v>
      </c>
      <c r="N20" s="571">
        <v>674.52</v>
      </c>
    </row>
    <row r="21" spans="1:14" ht="14.4" customHeight="1" x14ac:dyDescent="0.3">
      <c r="A21" s="566" t="s">
        <v>522</v>
      </c>
      <c r="B21" s="567" t="s">
        <v>524</v>
      </c>
      <c r="C21" s="568" t="s">
        <v>534</v>
      </c>
      <c r="D21" s="569" t="s">
        <v>535</v>
      </c>
      <c r="E21" s="568" t="s">
        <v>525</v>
      </c>
      <c r="F21" s="569" t="s">
        <v>526</v>
      </c>
      <c r="G21" s="568"/>
      <c r="H21" s="568">
        <v>844651</v>
      </c>
      <c r="I21" s="568">
        <v>101205</v>
      </c>
      <c r="J21" s="568" t="s">
        <v>575</v>
      </c>
      <c r="K21" s="568" t="s">
        <v>551</v>
      </c>
      <c r="L21" s="570">
        <v>121.0097667095155</v>
      </c>
      <c r="M21" s="570">
        <v>2</v>
      </c>
      <c r="N21" s="571">
        <v>242.01953341903101</v>
      </c>
    </row>
    <row r="22" spans="1:14" ht="14.4" customHeight="1" x14ac:dyDescent="0.3">
      <c r="A22" s="566" t="s">
        <v>522</v>
      </c>
      <c r="B22" s="567" t="s">
        <v>524</v>
      </c>
      <c r="C22" s="568" t="s">
        <v>534</v>
      </c>
      <c r="D22" s="569" t="s">
        <v>535</v>
      </c>
      <c r="E22" s="568" t="s">
        <v>525</v>
      </c>
      <c r="F22" s="569" t="s">
        <v>526</v>
      </c>
      <c r="G22" s="568"/>
      <c r="H22" s="568">
        <v>845090</v>
      </c>
      <c r="I22" s="568">
        <v>109411</v>
      </c>
      <c r="J22" s="568" t="s">
        <v>576</v>
      </c>
      <c r="K22" s="568" t="s">
        <v>577</v>
      </c>
      <c r="L22" s="570">
        <v>139.35364251217629</v>
      </c>
      <c r="M22" s="570">
        <v>35</v>
      </c>
      <c r="N22" s="571">
        <v>4840.0236969230073</v>
      </c>
    </row>
    <row r="23" spans="1:14" ht="14.4" customHeight="1" x14ac:dyDescent="0.3">
      <c r="A23" s="566" t="s">
        <v>522</v>
      </c>
      <c r="B23" s="567" t="s">
        <v>524</v>
      </c>
      <c r="C23" s="568" t="s">
        <v>534</v>
      </c>
      <c r="D23" s="569" t="s">
        <v>535</v>
      </c>
      <c r="E23" s="568" t="s">
        <v>525</v>
      </c>
      <c r="F23" s="569" t="s">
        <v>526</v>
      </c>
      <c r="G23" s="568"/>
      <c r="H23" s="568">
        <v>845219</v>
      </c>
      <c r="I23" s="568">
        <v>101233</v>
      </c>
      <c r="J23" s="568" t="s">
        <v>578</v>
      </c>
      <c r="K23" s="568" t="s">
        <v>579</v>
      </c>
      <c r="L23" s="570">
        <v>460.97138234081302</v>
      </c>
      <c r="M23" s="570">
        <v>1</v>
      </c>
      <c r="N23" s="571">
        <v>460.97138234081302</v>
      </c>
    </row>
    <row r="24" spans="1:14" ht="14.4" customHeight="1" x14ac:dyDescent="0.3">
      <c r="A24" s="566" t="s">
        <v>522</v>
      </c>
      <c r="B24" s="567" t="s">
        <v>524</v>
      </c>
      <c r="C24" s="568" t="s">
        <v>534</v>
      </c>
      <c r="D24" s="569" t="s">
        <v>535</v>
      </c>
      <c r="E24" s="568" t="s">
        <v>525</v>
      </c>
      <c r="F24" s="569" t="s">
        <v>526</v>
      </c>
      <c r="G24" s="568"/>
      <c r="H24" s="568">
        <v>845220</v>
      </c>
      <c r="I24" s="568">
        <v>101211</v>
      </c>
      <c r="J24" s="568" t="s">
        <v>575</v>
      </c>
      <c r="K24" s="568" t="s">
        <v>580</v>
      </c>
      <c r="L24" s="570">
        <v>344.81333333333333</v>
      </c>
      <c r="M24" s="570">
        <v>3</v>
      </c>
      <c r="N24" s="571">
        <v>1034.44</v>
      </c>
    </row>
    <row r="25" spans="1:14" ht="14.4" customHeight="1" x14ac:dyDescent="0.3">
      <c r="A25" s="566" t="s">
        <v>522</v>
      </c>
      <c r="B25" s="567" t="s">
        <v>524</v>
      </c>
      <c r="C25" s="568" t="s">
        <v>534</v>
      </c>
      <c r="D25" s="569" t="s">
        <v>535</v>
      </c>
      <c r="E25" s="568" t="s">
        <v>525</v>
      </c>
      <c r="F25" s="569" t="s">
        <v>526</v>
      </c>
      <c r="G25" s="568"/>
      <c r="H25" s="568">
        <v>845592</v>
      </c>
      <c r="I25" s="568">
        <v>114287</v>
      </c>
      <c r="J25" s="568" t="s">
        <v>581</v>
      </c>
      <c r="K25" s="568" t="s">
        <v>582</v>
      </c>
      <c r="L25" s="570">
        <v>162.04</v>
      </c>
      <c r="M25" s="570">
        <v>2</v>
      </c>
      <c r="N25" s="571">
        <v>324.08</v>
      </c>
    </row>
    <row r="26" spans="1:14" ht="14.4" customHeight="1" x14ac:dyDescent="0.3">
      <c r="A26" s="566" t="s">
        <v>522</v>
      </c>
      <c r="B26" s="567" t="s">
        <v>524</v>
      </c>
      <c r="C26" s="568" t="s">
        <v>534</v>
      </c>
      <c r="D26" s="569" t="s">
        <v>535</v>
      </c>
      <c r="E26" s="568" t="s">
        <v>525</v>
      </c>
      <c r="F26" s="569" t="s">
        <v>526</v>
      </c>
      <c r="G26" s="568"/>
      <c r="H26" s="568">
        <v>846338</v>
      </c>
      <c r="I26" s="568">
        <v>122685</v>
      </c>
      <c r="J26" s="568" t="s">
        <v>583</v>
      </c>
      <c r="K26" s="568" t="s">
        <v>584</v>
      </c>
      <c r="L26" s="570">
        <v>121.44</v>
      </c>
      <c r="M26" s="570">
        <v>1</v>
      </c>
      <c r="N26" s="571">
        <v>121.44</v>
      </c>
    </row>
    <row r="27" spans="1:14" ht="14.4" customHeight="1" x14ac:dyDescent="0.3">
      <c r="A27" s="566" t="s">
        <v>522</v>
      </c>
      <c r="B27" s="567" t="s">
        <v>524</v>
      </c>
      <c r="C27" s="568" t="s">
        <v>534</v>
      </c>
      <c r="D27" s="569" t="s">
        <v>535</v>
      </c>
      <c r="E27" s="568" t="s">
        <v>525</v>
      </c>
      <c r="F27" s="569" t="s">
        <v>526</v>
      </c>
      <c r="G27" s="568"/>
      <c r="H27" s="568">
        <v>846340</v>
      </c>
      <c r="I27" s="568">
        <v>122690</v>
      </c>
      <c r="J27" s="568" t="s">
        <v>583</v>
      </c>
      <c r="K27" s="568" t="s">
        <v>585</v>
      </c>
      <c r="L27" s="570">
        <v>345.63980413229251</v>
      </c>
      <c r="M27" s="570">
        <v>2</v>
      </c>
      <c r="N27" s="571">
        <v>691.27960826458502</v>
      </c>
    </row>
    <row r="28" spans="1:14" ht="14.4" customHeight="1" x14ac:dyDescent="0.3">
      <c r="A28" s="566" t="s">
        <v>522</v>
      </c>
      <c r="B28" s="567" t="s">
        <v>524</v>
      </c>
      <c r="C28" s="568" t="s">
        <v>534</v>
      </c>
      <c r="D28" s="569" t="s">
        <v>535</v>
      </c>
      <c r="E28" s="568" t="s">
        <v>525</v>
      </c>
      <c r="F28" s="569" t="s">
        <v>526</v>
      </c>
      <c r="G28" s="568"/>
      <c r="H28" s="568">
        <v>848450</v>
      </c>
      <c r="I28" s="568">
        <v>119774</v>
      </c>
      <c r="J28" s="568" t="s">
        <v>586</v>
      </c>
      <c r="K28" s="568" t="s">
        <v>587</v>
      </c>
      <c r="L28" s="570">
        <v>42.04</v>
      </c>
      <c r="M28" s="570">
        <v>1</v>
      </c>
      <c r="N28" s="571">
        <v>42.04</v>
      </c>
    </row>
    <row r="29" spans="1:14" ht="14.4" customHeight="1" x14ac:dyDescent="0.3">
      <c r="A29" s="566" t="s">
        <v>522</v>
      </c>
      <c r="B29" s="567" t="s">
        <v>524</v>
      </c>
      <c r="C29" s="568" t="s">
        <v>534</v>
      </c>
      <c r="D29" s="569" t="s">
        <v>535</v>
      </c>
      <c r="E29" s="568" t="s">
        <v>525</v>
      </c>
      <c r="F29" s="569" t="s">
        <v>526</v>
      </c>
      <c r="G29" s="568"/>
      <c r="H29" s="568">
        <v>849578</v>
      </c>
      <c r="I29" s="568">
        <v>149480</v>
      </c>
      <c r="J29" s="568" t="s">
        <v>588</v>
      </c>
      <c r="K29" s="568" t="s">
        <v>589</v>
      </c>
      <c r="L29" s="570">
        <v>293.79499999999996</v>
      </c>
      <c r="M29" s="570">
        <v>4</v>
      </c>
      <c r="N29" s="571">
        <v>1175.1799999999998</v>
      </c>
    </row>
    <row r="30" spans="1:14" ht="14.4" customHeight="1" x14ac:dyDescent="0.3">
      <c r="A30" s="566" t="s">
        <v>522</v>
      </c>
      <c r="B30" s="567" t="s">
        <v>524</v>
      </c>
      <c r="C30" s="568" t="s">
        <v>534</v>
      </c>
      <c r="D30" s="569" t="s">
        <v>535</v>
      </c>
      <c r="E30" s="568" t="s">
        <v>525</v>
      </c>
      <c r="F30" s="569" t="s">
        <v>526</v>
      </c>
      <c r="G30" s="568"/>
      <c r="H30" s="568">
        <v>987484</v>
      </c>
      <c r="I30" s="568">
        <v>109415</v>
      </c>
      <c r="J30" s="568" t="s">
        <v>576</v>
      </c>
      <c r="K30" s="568" t="s">
        <v>590</v>
      </c>
      <c r="L30" s="570">
        <v>372.14</v>
      </c>
      <c r="M30" s="570">
        <v>1</v>
      </c>
      <c r="N30" s="571">
        <v>372.14</v>
      </c>
    </row>
    <row r="31" spans="1:14" ht="14.4" customHeight="1" x14ac:dyDescent="0.3">
      <c r="A31" s="566" t="s">
        <v>522</v>
      </c>
      <c r="B31" s="567" t="s">
        <v>524</v>
      </c>
      <c r="C31" s="568" t="s">
        <v>534</v>
      </c>
      <c r="D31" s="569" t="s">
        <v>535</v>
      </c>
      <c r="E31" s="568" t="s">
        <v>525</v>
      </c>
      <c r="F31" s="569" t="s">
        <v>526</v>
      </c>
      <c r="G31" s="568" t="s">
        <v>591</v>
      </c>
      <c r="H31" s="568">
        <v>31915</v>
      </c>
      <c r="I31" s="568">
        <v>31915</v>
      </c>
      <c r="J31" s="568" t="s">
        <v>592</v>
      </c>
      <c r="K31" s="568" t="s">
        <v>593</v>
      </c>
      <c r="L31" s="570">
        <v>181.58999925959847</v>
      </c>
      <c r="M31" s="570">
        <v>17</v>
      </c>
      <c r="N31" s="571">
        <v>3087.0299940767882</v>
      </c>
    </row>
    <row r="32" spans="1:14" ht="14.4" customHeight="1" x14ac:dyDescent="0.3">
      <c r="A32" s="566" t="s">
        <v>522</v>
      </c>
      <c r="B32" s="567" t="s">
        <v>524</v>
      </c>
      <c r="C32" s="568" t="s">
        <v>534</v>
      </c>
      <c r="D32" s="569" t="s">
        <v>535</v>
      </c>
      <c r="E32" s="568" t="s">
        <v>525</v>
      </c>
      <c r="F32" s="569" t="s">
        <v>526</v>
      </c>
      <c r="G32" s="568" t="s">
        <v>591</v>
      </c>
      <c r="H32" s="568">
        <v>47244</v>
      </c>
      <c r="I32" s="568">
        <v>47244</v>
      </c>
      <c r="J32" s="568" t="s">
        <v>594</v>
      </c>
      <c r="K32" s="568" t="s">
        <v>593</v>
      </c>
      <c r="L32" s="570">
        <v>162.15</v>
      </c>
      <c r="M32" s="570">
        <v>1</v>
      </c>
      <c r="N32" s="571">
        <v>162.15</v>
      </c>
    </row>
    <row r="33" spans="1:14" ht="14.4" customHeight="1" x14ac:dyDescent="0.3">
      <c r="A33" s="566" t="s">
        <v>522</v>
      </c>
      <c r="B33" s="567" t="s">
        <v>524</v>
      </c>
      <c r="C33" s="568" t="s">
        <v>534</v>
      </c>
      <c r="D33" s="569" t="s">
        <v>535</v>
      </c>
      <c r="E33" s="568" t="s">
        <v>525</v>
      </c>
      <c r="F33" s="569" t="s">
        <v>526</v>
      </c>
      <c r="G33" s="568" t="s">
        <v>591</v>
      </c>
      <c r="H33" s="568">
        <v>47256</v>
      </c>
      <c r="I33" s="568">
        <v>47256</v>
      </c>
      <c r="J33" s="568" t="s">
        <v>594</v>
      </c>
      <c r="K33" s="568" t="s">
        <v>595</v>
      </c>
      <c r="L33" s="570">
        <v>259.44261126358373</v>
      </c>
      <c r="M33" s="570">
        <v>3</v>
      </c>
      <c r="N33" s="571">
        <v>778.32783379075113</v>
      </c>
    </row>
    <row r="34" spans="1:14" ht="14.4" customHeight="1" x14ac:dyDescent="0.3">
      <c r="A34" s="566" t="s">
        <v>522</v>
      </c>
      <c r="B34" s="567" t="s">
        <v>524</v>
      </c>
      <c r="C34" s="568" t="s">
        <v>534</v>
      </c>
      <c r="D34" s="569" t="s">
        <v>535</v>
      </c>
      <c r="E34" s="568" t="s">
        <v>525</v>
      </c>
      <c r="F34" s="569" t="s">
        <v>526</v>
      </c>
      <c r="G34" s="568" t="s">
        <v>591</v>
      </c>
      <c r="H34" s="568">
        <v>49941</v>
      </c>
      <c r="I34" s="568">
        <v>49941</v>
      </c>
      <c r="J34" s="568" t="s">
        <v>596</v>
      </c>
      <c r="K34" s="568" t="s">
        <v>597</v>
      </c>
      <c r="L34" s="570">
        <v>313.779135456002</v>
      </c>
      <c r="M34" s="570">
        <v>1</v>
      </c>
      <c r="N34" s="571">
        <v>313.779135456002</v>
      </c>
    </row>
    <row r="35" spans="1:14" ht="14.4" customHeight="1" x14ac:dyDescent="0.3">
      <c r="A35" s="566" t="s">
        <v>522</v>
      </c>
      <c r="B35" s="567" t="s">
        <v>524</v>
      </c>
      <c r="C35" s="568" t="s">
        <v>534</v>
      </c>
      <c r="D35" s="569" t="s">
        <v>535</v>
      </c>
      <c r="E35" s="568" t="s">
        <v>525</v>
      </c>
      <c r="F35" s="569" t="s">
        <v>526</v>
      </c>
      <c r="G35" s="568" t="s">
        <v>591</v>
      </c>
      <c r="H35" s="568">
        <v>51366</v>
      </c>
      <c r="I35" s="568">
        <v>51366</v>
      </c>
      <c r="J35" s="568" t="s">
        <v>598</v>
      </c>
      <c r="K35" s="568" t="s">
        <v>599</v>
      </c>
      <c r="L35" s="570">
        <v>259.44045134351103</v>
      </c>
      <c r="M35" s="570">
        <v>13</v>
      </c>
      <c r="N35" s="571">
        <v>3372.7254161221322</v>
      </c>
    </row>
    <row r="36" spans="1:14" ht="14.4" customHeight="1" x14ac:dyDescent="0.3">
      <c r="A36" s="566" t="s">
        <v>522</v>
      </c>
      <c r="B36" s="567" t="s">
        <v>524</v>
      </c>
      <c r="C36" s="568" t="s">
        <v>534</v>
      </c>
      <c r="D36" s="569" t="s">
        <v>535</v>
      </c>
      <c r="E36" s="568" t="s">
        <v>525</v>
      </c>
      <c r="F36" s="569" t="s">
        <v>526</v>
      </c>
      <c r="G36" s="568" t="s">
        <v>591</v>
      </c>
      <c r="H36" s="568">
        <v>51367</v>
      </c>
      <c r="I36" s="568">
        <v>51367</v>
      </c>
      <c r="J36" s="568" t="s">
        <v>598</v>
      </c>
      <c r="K36" s="568" t="s">
        <v>600</v>
      </c>
      <c r="L36" s="570">
        <v>145.93933626686209</v>
      </c>
      <c r="M36" s="570">
        <v>36.099999999999994</v>
      </c>
      <c r="N36" s="571">
        <v>5268.4170870628586</v>
      </c>
    </row>
    <row r="37" spans="1:14" ht="14.4" customHeight="1" x14ac:dyDescent="0.3">
      <c r="A37" s="566" t="s">
        <v>522</v>
      </c>
      <c r="B37" s="567" t="s">
        <v>524</v>
      </c>
      <c r="C37" s="568" t="s">
        <v>534</v>
      </c>
      <c r="D37" s="569" t="s">
        <v>535</v>
      </c>
      <c r="E37" s="568" t="s">
        <v>525</v>
      </c>
      <c r="F37" s="569" t="s">
        <v>526</v>
      </c>
      <c r="G37" s="568" t="s">
        <v>591</v>
      </c>
      <c r="H37" s="568">
        <v>51383</v>
      </c>
      <c r="I37" s="568">
        <v>51383</v>
      </c>
      <c r="J37" s="568" t="s">
        <v>598</v>
      </c>
      <c r="K37" s="568" t="s">
        <v>601</v>
      </c>
      <c r="L37" s="570">
        <v>152.49</v>
      </c>
      <c r="M37" s="570">
        <v>3</v>
      </c>
      <c r="N37" s="571">
        <v>457.47</v>
      </c>
    </row>
    <row r="38" spans="1:14" ht="14.4" customHeight="1" x14ac:dyDescent="0.3">
      <c r="A38" s="566" t="s">
        <v>522</v>
      </c>
      <c r="B38" s="567" t="s">
        <v>524</v>
      </c>
      <c r="C38" s="568" t="s">
        <v>534</v>
      </c>
      <c r="D38" s="569" t="s">
        <v>535</v>
      </c>
      <c r="E38" s="568" t="s">
        <v>525</v>
      </c>
      <c r="F38" s="569" t="s">
        <v>526</v>
      </c>
      <c r="G38" s="568" t="s">
        <v>591</v>
      </c>
      <c r="H38" s="568">
        <v>51384</v>
      </c>
      <c r="I38" s="568">
        <v>51384</v>
      </c>
      <c r="J38" s="568" t="s">
        <v>598</v>
      </c>
      <c r="K38" s="568" t="s">
        <v>602</v>
      </c>
      <c r="L38" s="570">
        <v>275.66000000000003</v>
      </c>
      <c r="M38" s="570">
        <v>1</v>
      </c>
      <c r="N38" s="571">
        <v>275.66000000000003</v>
      </c>
    </row>
    <row r="39" spans="1:14" ht="14.4" customHeight="1" x14ac:dyDescent="0.3">
      <c r="A39" s="566" t="s">
        <v>522</v>
      </c>
      <c r="B39" s="567" t="s">
        <v>524</v>
      </c>
      <c r="C39" s="568" t="s">
        <v>534</v>
      </c>
      <c r="D39" s="569" t="s">
        <v>535</v>
      </c>
      <c r="E39" s="568" t="s">
        <v>525</v>
      </c>
      <c r="F39" s="569" t="s">
        <v>526</v>
      </c>
      <c r="G39" s="568" t="s">
        <v>591</v>
      </c>
      <c r="H39" s="568">
        <v>58880</v>
      </c>
      <c r="I39" s="568">
        <v>58880</v>
      </c>
      <c r="J39" s="568" t="s">
        <v>603</v>
      </c>
      <c r="K39" s="568" t="s">
        <v>604</v>
      </c>
      <c r="L39" s="570">
        <v>48.830058086192054</v>
      </c>
      <c r="M39" s="570">
        <v>3</v>
      </c>
      <c r="N39" s="571">
        <v>146.44023234476819</v>
      </c>
    </row>
    <row r="40" spans="1:14" ht="14.4" customHeight="1" x14ac:dyDescent="0.3">
      <c r="A40" s="566" t="s">
        <v>522</v>
      </c>
      <c r="B40" s="567" t="s">
        <v>524</v>
      </c>
      <c r="C40" s="568" t="s">
        <v>534</v>
      </c>
      <c r="D40" s="569" t="s">
        <v>535</v>
      </c>
      <c r="E40" s="568" t="s">
        <v>525</v>
      </c>
      <c r="F40" s="569" t="s">
        <v>526</v>
      </c>
      <c r="G40" s="568" t="s">
        <v>591</v>
      </c>
      <c r="H40" s="568">
        <v>96414</v>
      </c>
      <c r="I40" s="568">
        <v>96414</v>
      </c>
      <c r="J40" s="568" t="s">
        <v>605</v>
      </c>
      <c r="K40" s="568" t="s">
        <v>606</v>
      </c>
      <c r="L40" s="570">
        <v>72.83997079237561</v>
      </c>
      <c r="M40" s="570">
        <v>6</v>
      </c>
      <c r="N40" s="571">
        <v>437.03970792375605</v>
      </c>
    </row>
    <row r="41" spans="1:14" ht="14.4" customHeight="1" x14ac:dyDescent="0.3">
      <c r="A41" s="566" t="s">
        <v>522</v>
      </c>
      <c r="B41" s="567" t="s">
        <v>524</v>
      </c>
      <c r="C41" s="568" t="s">
        <v>534</v>
      </c>
      <c r="D41" s="569" t="s">
        <v>535</v>
      </c>
      <c r="E41" s="568" t="s">
        <v>525</v>
      </c>
      <c r="F41" s="569" t="s">
        <v>526</v>
      </c>
      <c r="G41" s="568" t="s">
        <v>591</v>
      </c>
      <c r="H41" s="568">
        <v>98236</v>
      </c>
      <c r="I41" s="568">
        <v>98236</v>
      </c>
      <c r="J41" s="568" t="s">
        <v>607</v>
      </c>
      <c r="K41" s="568" t="s">
        <v>608</v>
      </c>
      <c r="L41" s="570">
        <v>67.540000000000006</v>
      </c>
      <c r="M41" s="570">
        <v>2</v>
      </c>
      <c r="N41" s="571">
        <v>135.08000000000001</v>
      </c>
    </row>
    <row r="42" spans="1:14" ht="14.4" customHeight="1" x14ac:dyDescent="0.3">
      <c r="A42" s="566" t="s">
        <v>522</v>
      </c>
      <c r="B42" s="567" t="s">
        <v>524</v>
      </c>
      <c r="C42" s="568" t="s">
        <v>534</v>
      </c>
      <c r="D42" s="569" t="s">
        <v>535</v>
      </c>
      <c r="E42" s="568" t="s">
        <v>525</v>
      </c>
      <c r="F42" s="569" t="s">
        <v>526</v>
      </c>
      <c r="G42" s="568" t="s">
        <v>591</v>
      </c>
      <c r="H42" s="568">
        <v>100168</v>
      </c>
      <c r="I42" s="568">
        <v>168</v>
      </c>
      <c r="J42" s="568" t="s">
        <v>609</v>
      </c>
      <c r="K42" s="568" t="s">
        <v>610</v>
      </c>
      <c r="L42" s="570">
        <v>40.409661782573899</v>
      </c>
      <c r="M42" s="570">
        <v>1</v>
      </c>
      <c r="N42" s="571">
        <v>40.409661782573899</v>
      </c>
    </row>
    <row r="43" spans="1:14" ht="14.4" customHeight="1" x14ac:dyDescent="0.3">
      <c r="A43" s="566" t="s">
        <v>522</v>
      </c>
      <c r="B43" s="567" t="s">
        <v>524</v>
      </c>
      <c r="C43" s="568" t="s">
        <v>534</v>
      </c>
      <c r="D43" s="569" t="s">
        <v>535</v>
      </c>
      <c r="E43" s="568" t="s">
        <v>525</v>
      </c>
      <c r="F43" s="569" t="s">
        <v>526</v>
      </c>
      <c r="G43" s="568" t="s">
        <v>591</v>
      </c>
      <c r="H43" s="568">
        <v>100269</v>
      </c>
      <c r="I43" s="568">
        <v>269</v>
      </c>
      <c r="J43" s="568" t="s">
        <v>611</v>
      </c>
      <c r="K43" s="568" t="s">
        <v>612</v>
      </c>
      <c r="L43" s="570">
        <v>53.65</v>
      </c>
      <c r="M43" s="570">
        <v>1</v>
      </c>
      <c r="N43" s="571">
        <v>53.65</v>
      </c>
    </row>
    <row r="44" spans="1:14" ht="14.4" customHeight="1" x14ac:dyDescent="0.3">
      <c r="A44" s="566" t="s">
        <v>522</v>
      </c>
      <c r="B44" s="567" t="s">
        <v>524</v>
      </c>
      <c r="C44" s="568" t="s">
        <v>534</v>
      </c>
      <c r="D44" s="569" t="s">
        <v>535</v>
      </c>
      <c r="E44" s="568" t="s">
        <v>525</v>
      </c>
      <c r="F44" s="569" t="s">
        <v>526</v>
      </c>
      <c r="G44" s="568" t="s">
        <v>591</v>
      </c>
      <c r="H44" s="568">
        <v>100362</v>
      </c>
      <c r="I44" s="568">
        <v>362</v>
      </c>
      <c r="J44" s="568" t="s">
        <v>613</v>
      </c>
      <c r="K44" s="568" t="s">
        <v>614</v>
      </c>
      <c r="L44" s="570">
        <v>84.626720048387966</v>
      </c>
      <c r="M44" s="570">
        <v>11</v>
      </c>
      <c r="N44" s="571">
        <v>930.95049662271174</v>
      </c>
    </row>
    <row r="45" spans="1:14" ht="14.4" customHeight="1" x14ac:dyDescent="0.3">
      <c r="A45" s="566" t="s">
        <v>522</v>
      </c>
      <c r="B45" s="567" t="s">
        <v>524</v>
      </c>
      <c r="C45" s="568" t="s">
        <v>534</v>
      </c>
      <c r="D45" s="569" t="s">
        <v>535</v>
      </c>
      <c r="E45" s="568" t="s">
        <v>525</v>
      </c>
      <c r="F45" s="569" t="s">
        <v>526</v>
      </c>
      <c r="G45" s="568" t="s">
        <v>591</v>
      </c>
      <c r="H45" s="568">
        <v>100394</v>
      </c>
      <c r="I45" s="568">
        <v>394</v>
      </c>
      <c r="J45" s="568" t="s">
        <v>615</v>
      </c>
      <c r="K45" s="568" t="s">
        <v>616</v>
      </c>
      <c r="L45" s="570">
        <v>66.889893352812578</v>
      </c>
      <c r="M45" s="570">
        <v>5</v>
      </c>
      <c r="N45" s="571">
        <v>332.26957341125029</v>
      </c>
    </row>
    <row r="46" spans="1:14" ht="14.4" customHeight="1" x14ac:dyDescent="0.3">
      <c r="A46" s="566" t="s">
        <v>522</v>
      </c>
      <c r="B46" s="567" t="s">
        <v>524</v>
      </c>
      <c r="C46" s="568" t="s">
        <v>534</v>
      </c>
      <c r="D46" s="569" t="s">
        <v>535</v>
      </c>
      <c r="E46" s="568" t="s">
        <v>525</v>
      </c>
      <c r="F46" s="569" t="s">
        <v>526</v>
      </c>
      <c r="G46" s="568" t="s">
        <v>591</v>
      </c>
      <c r="H46" s="568">
        <v>100409</v>
      </c>
      <c r="I46" s="568">
        <v>409</v>
      </c>
      <c r="J46" s="568" t="s">
        <v>617</v>
      </c>
      <c r="K46" s="568" t="s">
        <v>618</v>
      </c>
      <c r="L46" s="570">
        <v>69.539974346000548</v>
      </c>
      <c r="M46" s="570">
        <v>5</v>
      </c>
      <c r="N46" s="571">
        <v>347.51984607600332</v>
      </c>
    </row>
    <row r="47" spans="1:14" ht="14.4" customHeight="1" x14ac:dyDescent="0.3">
      <c r="A47" s="566" t="s">
        <v>522</v>
      </c>
      <c r="B47" s="567" t="s">
        <v>524</v>
      </c>
      <c r="C47" s="568" t="s">
        <v>534</v>
      </c>
      <c r="D47" s="569" t="s">
        <v>535</v>
      </c>
      <c r="E47" s="568" t="s">
        <v>525</v>
      </c>
      <c r="F47" s="569" t="s">
        <v>526</v>
      </c>
      <c r="G47" s="568" t="s">
        <v>591</v>
      </c>
      <c r="H47" s="568">
        <v>100498</v>
      </c>
      <c r="I47" s="568">
        <v>498</v>
      </c>
      <c r="J47" s="568" t="s">
        <v>619</v>
      </c>
      <c r="K47" s="568" t="s">
        <v>618</v>
      </c>
      <c r="L47" s="570">
        <v>93.889767152687099</v>
      </c>
      <c r="M47" s="570">
        <v>2</v>
      </c>
      <c r="N47" s="571">
        <v>187.7795343053742</v>
      </c>
    </row>
    <row r="48" spans="1:14" ht="14.4" customHeight="1" x14ac:dyDescent="0.3">
      <c r="A48" s="566" t="s">
        <v>522</v>
      </c>
      <c r="B48" s="567" t="s">
        <v>524</v>
      </c>
      <c r="C48" s="568" t="s">
        <v>534</v>
      </c>
      <c r="D48" s="569" t="s">
        <v>535</v>
      </c>
      <c r="E48" s="568" t="s">
        <v>525</v>
      </c>
      <c r="F48" s="569" t="s">
        <v>526</v>
      </c>
      <c r="G48" s="568" t="s">
        <v>591</v>
      </c>
      <c r="H48" s="568">
        <v>100499</v>
      </c>
      <c r="I48" s="568">
        <v>499</v>
      </c>
      <c r="J48" s="568" t="s">
        <v>619</v>
      </c>
      <c r="K48" s="568" t="s">
        <v>620</v>
      </c>
      <c r="L48" s="570">
        <v>98.478541020896031</v>
      </c>
      <c r="M48" s="570">
        <v>108</v>
      </c>
      <c r="N48" s="571">
        <v>10646.014471232331</v>
      </c>
    </row>
    <row r="49" spans="1:14" ht="14.4" customHeight="1" x14ac:dyDescent="0.3">
      <c r="A49" s="566" t="s">
        <v>522</v>
      </c>
      <c r="B49" s="567" t="s">
        <v>524</v>
      </c>
      <c r="C49" s="568" t="s">
        <v>534</v>
      </c>
      <c r="D49" s="569" t="s">
        <v>535</v>
      </c>
      <c r="E49" s="568" t="s">
        <v>525</v>
      </c>
      <c r="F49" s="569" t="s">
        <v>526</v>
      </c>
      <c r="G49" s="568" t="s">
        <v>591</v>
      </c>
      <c r="H49" s="568">
        <v>100502</v>
      </c>
      <c r="I49" s="568">
        <v>502</v>
      </c>
      <c r="J49" s="568" t="s">
        <v>621</v>
      </c>
      <c r="K49" s="568" t="s">
        <v>622</v>
      </c>
      <c r="L49" s="570">
        <v>164.24666666666667</v>
      </c>
      <c r="M49" s="570">
        <v>8</v>
      </c>
      <c r="N49" s="571">
        <v>1314.45</v>
      </c>
    </row>
    <row r="50" spans="1:14" ht="14.4" customHeight="1" x14ac:dyDescent="0.3">
      <c r="A50" s="566" t="s">
        <v>522</v>
      </c>
      <c r="B50" s="567" t="s">
        <v>524</v>
      </c>
      <c r="C50" s="568" t="s">
        <v>534</v>
      </c>
      <c r="D50" s="569" t="s">
        <v>535</v>
      </c>
      <c r="E50" s="568" t="s">
        <v>525</v>
      </c>
      <c r="F50" s="569" t="s">
        <v>526</v>
      </c>
      <c r="G50" s="568" t="s">
        <v>591</v>
      </c>
      <c r="H50" s="568">
        <v>100536</v>
      </c>
      <c r="I50" s="568">
        <v>536</v>
      </c>
      <c r="J50" s="568" t="s">
        <v>623</v>
      </c>
      <c r="K50" s="568" t="s">
        <v>614</v>
      </c>
      <c r="L50" s="570">
        <v>117.9559456525471</v>
      </c>
      <c r="M50" s="570">
        <v>43</v>
      </c>
      <c r="N50" s="571">
        <v>5072.0478261018825</v>
      </c>
    </row>
    <row r="51" spans="1:14" ht="14.4" customHeight="1" x14ac:dyDescent="0.3">
      <c r="A51" s="566" t="s">
        <v>522</v>
      </c>
      <c r="B51" s="567" t="s">
        <v>524</v>
      </c>
      <c r="C51" s="568" t="s">
        <v>534</v>
      </c>
      <c r="D51" s="569" t="s">
        <v>535</v>
      </c>
      <c r="E51" s="568" t="s">
        <v>525</v>
      </c>
      <c r="F51" s="569" t="s">
        <v>526</v>
      </c>
      <c r="G51" s="568" t="s">
        <v>591</v>
      </c>
      <c r="H51" s="568">
        <v>100610</v>
      </c>
      <c r="I51" s="568">
        <v>610</v>
      </c>
      <c r="J51" s="568" t="s">
        <v>624</v>
      </c>
      <c r="K51" s="568" t="s">
        <v>625</v>
      </c>
      <c r="L51" s="570">
        <v>63.379734765893751</v>
      </c>
      <c r="M51" s="570">
        <v>7</v>
      </c>
      <c r="N51" s="571">
        <v>443.65787812715001</v>
      </c>
    </row>
    <row r="52" spans="1:14" ht="14.4" customHeight="1" x14ac:dyDescent="0.3">
      <c r="A52" s="566" t="s">
        <v>522</v>
      </c>
      <c r="B52" s="567" t="s">
        <v>524</v>
      </c>
      <c r="C52" s="568" t="s">
        <v>534</v>
      </c>
      <c r="D52" s="569" t="s">
        <v>535</v>
      </c>
      <c r="E52" s="568" t="s">
        <v>525</v>
      </c>
      <c r="F52" s="569" t="s">
        <v>526</v>
      </c>
      <c r="G52" s="568" t="s">
        <v>591</v>
      </c>
      <c r="H52" s="568">
        <v>100612</v>
      </c>
      <c r="I52" s="568">
        <v>612</v>
      </c>
      <c r="J52" s="568" t="s">
        <v>626</v>
      </c>
      <c r="K52" s="568" t="s">
        <v>627</v>
      </c>
      <c r="L52" s="570">
        <v>59.65</v>
      </c>
      <c r="M52" s="570">
        <v>2</v>
      </c>
      <c r="N52" s="571">
        <v>119.3</v>
      </c>
    </row>
    <row r="53" spans="1:14" ht="14.4" customHeight="1" x14ac:dyDescent="0.3">
      <c r="A53" s="566" t="s">
        <v>522</v>
      </c>
      <c r="B53" s="567" t="s">
        <v>524</v>
      </c>
      <c r="C53" s="568" t="s">
        <v>534</v>
      </c>
      <c r="D53" s="569" t="s">
        <v>535</v>
      </c>
      <c r="E53" s="568" t="s">
        <v>525</v>
      </c>
      <c r="F53" s="569" t="s">
        <v>526</v>
      </c>
      <c r="G53" s="568" t="s">
        <v>591</v>
      </c>
      <c r="H53" s="568">
        <v>100720</v>
      </c>
      <c r="I53" s="568">
        <v>720</v>
      </c>
      <c r="J53" s="568" t="s">
        <v>628</v>
      </c>
      <c r="K53" s="568" t="s">
        <v>629</v>
      </c>
      <c r="L53" s="570">
        <v>73.78</v>
      </c>
      <c r="M53" s="570">
        <v>1</v>
      </c>
      <c r="N53" s="571">
        <v>73.78</v>
      </c>
    </row>
    <row r="54" spans="1:14" ht="14.4" customHeight="1" x14ac:dyDescent="0.3">
      <c r="A54" s="566" t="s">
        <v>522</v>
      </c>
      <c r="B54" s="567" t="s">
        <v>524</v>
      </c>
      <c r="C54" s="568" t="s">
        <v>534</v>
      </c>
      <c r="D54" s="569" t="s">
        <v>535</v>
      </c>
      <c r="E54" s="568" t="s">
        <v>525</v>
      </c>
      <c r="F54" s="569" t="s">
        <v>526</v>
      </c>
      <c r="G54" s="568" t="s">
        <v>591</v>
      </c>
      <c r="H54" s="568">
        <v>100802</v>
      </c>
      <c r="I54" s="568">
        <v>802</v>
      </c>
      <c r="J54" s="568" t="s">
        <v>630</v>
      </c>
      <c r="K54" s="568" t="s">
        <v>631</v>
      </c>
      <c r="L54" s="570">
        <v>60.709241801165845</v>
      </c>
      <c r="M54" s="570">
        <v>3</v>
      </c>
      <c r="N54" s="571">
        <v>182.2569672046634</v>
      </c>
    </row>
    <row r="55" spans="1:14" ht="14.4" customHeight="1" x14ac:dyDescent="0.3">
      <c r="A55" s="566" t="s">
        <v>522</v>
      </c>
      <c r="B55" s="567" t="s">
        <v>524</v>
      </c>
      <c r="C55" s="568" t="s">
        <v>534</v>
      </c>
      <c r="D55" s="569" t="s">
        <v>535</v>
      </c>
      <c r="E55" s="568" t="s">
        <v>525</v>
      </c>
      <c r="F55" s="569" t="s">
        <v>526</v>
      </c>
      <c r="G55" s="568" t="s">
        <v>591</v>
      </c>
      <c r="H55" s="568">
        <v>100835</v>
      </c>
      <c r="I55" s="568">
        <v>835</v>
      </c>
      <c r="J55" s="568" t="s">
        <v>632</v>
      </c>
      <c r="K55" s="568" t="s">
        <v>633</v>
      </c>
      <c r="L55" s="570">
        <v>55.584413681685618</v>
      </c>
      <c r="M55" s="570">
        <v>26</v>
      </c>
      <c r="N55" s="571">
        <v>1444.9793526832859</v>
      </c>
    </row>
    <row r="56" spans="1:14" ht="14.4" customHeight="1" x14ac:dyDescent="0.3">
      <c r="A56" s="566" t="s">
        <v>522</v>
      </c>
      <c r="B56" s="567" t="s">
        <v>524</v>
      </c>
      <c r="C56" s="568" t="s">
        <v>534</v>
      </c>
      <c r="D56" s="569" t="s">
        <v>535</v>
      </c>
      <c r="E56" s="568" t="s">
        <v>525</v>
      </c>
      <c r="F56" s="569" t="s">
        <v>526</v>
      </c>
      <c r="G56" s="568" t="s">
        <v>591</v>
      </c>
      <c r="H56" s="568">
        <v>100874</v>
      </c>
      <c r="I56" s="568">
        <v>874</v>
      </c>
      <c r="J56" s="568" t="s">
        <v>634</v>
      </c>
      <c r="K56" s="568" t="s">
        <v>635</v>
      </c>
      <c r="L56" s="570">
        <v>41.739879470675902</v>
      </c>
      <c r="M56" s="570">
        <v>2</v>
      </c>
      <c r="N56" s="571">
        <v>83.479758941351804</v>
      </c>
    </row>
    <row r="57" spans="1:14" ht="14.4" customHeight="1" x14ac:dyDescent="0.3">
      <c r="A57" s="566" t="s">
        <v>522</v>
      </c>
      <c r="B57" s="567" t="s">
        <v>524</v>
      </c>
      <c r="C57" s="568" t="s">
        <v>534</v>
      </c>
      <c r="D57" s="569" t="s">
        <v>535</v>
      </c>
      <c r="E57" s="568" t="s">
        <v>525</v>
      </c>
      <c r="F57" s="569" t="s">
        <v>526</v>
      </c>
      <c r="G57" s="568" t="s">
        <v>591</v>
      </c>
      <c r="H57" s="568">
        <v>100966</v>
      </c>
      <c r="I57" s="568">
        <v>966</v>
      </c>
      <c r="J57" s="568" t="s">
        <v>636</v>
      </c>
      <c r="K57" s="568" t="s">
        <v>637</v>
      </c>
      <c r="L57" s="570">
        <v>39.545000000000002</v>
      </c>
      <c r="M57" s="570">
        <v>4</v>
      </c>
      <c r="N57" s="571">
        <v>158.18</v>
      </c>
    </row>
    <row r="58" spans="1:14" ht="14.4" customHeight="1" x14ac:dyDescent="0.3">
      <c r="A58" s="566" t="s">
        <v>522</v>
      </c>
      <c r="B58" s="567" t="s">
        <v>524</v>
      </c>
      <c r="C58" s="568" t="s">
        <v>534</v>
      </c>
      <c r="D58" s="569" t="s">
        <v>535</v>
      </c>
      <c r="E58" s="568" t="s">
        <v>525</v>
      </c>
      <c r="F58" s="569" t="s">
        <v>526</v>
      </c>
      <c r="G58" s="568" t="s">
        <v>591</v>
      </c>
      <c r="H58" s="568">
        <v>101125</v>
      </c>
      <c r="I58" s="568">
        <v>1125</v>
      </c>
      <c r="J58" s="568" t="s">
        <v>638</v>
      </c>
      <c r="K58" s="568" t="s">
        <v>639</v>
      </c>
      <c r="L58" s="570">
        <v>78.504218150155069</v>
      </c>
      <c r="M58" s="570">
        <v>22</v>
      </c>
      <c r="N58" s="571">
        <v>1728.0742449279908</v>
      </c>
    </row>
    <row r="59" spans="1:14" ht="14.4" customHeight="1" x14ac:dyDescent="0.3">
      <c r="A59" s="566" t="s">
        <v>522</v>
      </c>
      <c r="B59" s="567" t="s">
        <v>524</v>
      </c>
      <c r="C59" s="568" t="s">
        <v>534</v>
      </c>
      <c r="D59" s="569" t="s">
        <v>535</v>
      </c>
      <c r="E59" s="568" t="s">
        <v>525</v>
      </c>
      <c r="F59" s="569" t="s">
        <v>526</v>
      </c>
      <c r="G59" s="568" t="s">
        <v>591</v>
      </c>
      <c r="H59" s="568">
        <v>101290</v>
      </c>
      <c r="I59" s="568">
        <v>1290</v>
      </c>
      <c r="J59" s="568" t="s">
        <v>640</v>
      </c>
      <c r="K59" s="568" t="s">
        <v>641</v>
      </c>
      <c r="L59" s="570">
        <v>137.230591054771</v>
      </c>
      <c r="M59" s="570">
        <v>1</v>
      </c>
      <c r="N59" s="571">
        <v>137.230591054771</v>
      </c>
    </row>
    <row r="60" spans="1:14" ht="14.4" customHeight="1" x14ac:dyDescent="0.3">
      <c r="A60" s="566" t="s">
        <v>522</v>
      </c>
      <c r="B60" s="567" t="s">
        <v>524</v>
      </c>
      <c r="C60" s="568" t="s">
        <v>534</v>
      </c>
      <c r="D60" s="569" t="s">
        <v>535</v>
      </c>
      <c r="E60" s="568" t="s">
        <v>525</v>
      </c>
      <c r="F60" s="569" t="s">
        <v>526</v>
      </c>
      <c r="G60" s="568" t="s">
        <v>591</v>
      </c>
      <c r="H60" s="568">
        <v>102132</v>
      </c>
      <c r="I60" s="568">
        <v>2132</v>
      </c>
      <c r="J60" s="568" t="s">
        <v>642</v>
      </c>
      <c r="K60" s="568" t="s">
        <v>643</v>
      </c>
      <c r="L60" s="570">
        <v>133.6</v>
      </c>
      <c r="M60" s="570">
        <v>1</v>
      </c>
      <c r="N60" s="571">
        <v>133.6</v>
      </c>
    </row>
    <row r="61" spans="1:14" ht="14.4" customHeight="1" x14ac:dyDescent="0.3">
      <c r="A61" s="566" t="s">
        <v>522</v>
      </c>
      <c r="B61" s="567" t="s">
        <v>524</v>
      </c>
      <c r="C61" s="568" t="s">
        <v>534</v>
      </c>
      <c r="D61" s="569" t="s">
        <v>535</v>
      </c>
      <c r="E61" s="568" t="s">
        <v>525</v>
      </c>
      <c r="F61" s="569" t="s">
        <v>526</v>
      </c>
      <c r="G61" s="568" t="s">
        <v>591</v>
      </c>
      <c r="H61" s="568">
        <v>102133</v>
      </c>
      <c r="I61" s="568">
        <v>2133</v>
      </c>
      <c r="J61" s="568" t="s">
        <v>644</v>
      </c>
      <c r="K61" s="568" t="s">
        <v>645</v>
      </c>
      <c r="L61" s="570">
        <v>27.397517211852453</v>
      </c>
      <c r="M61" s="570">
        <v>122</v>
      </c>
      <c r="N61" s="571">
        <v>3341.0909323632641</v>
      </c>
    </row>
    <row r="62" spans="1:14" ht="14.4" customHeight="1" x14ac:dyDescent="0.3">
      <c r="A62" s="566" t="s">
        <v>522</v>
      </c>
      <c r="B62" s="567" t="s">
        <v>524</v>
      </c>
      <c r="C62" s="568" t="s">
        <v>534</v>
      </c>
      <c r="D62" s="569" t="s">
        <v>535</v>
      </c>
      <c r="E62" s="568" t="s">
        <v>525</v>
      </c>
      <c r="F62" s="569" t="s">
        <v>526</v>
      </c>
      <c r="G62" s="568" t="s">
        <v>591</v>
      </c>
      <c r="H62" s="568">
        <v>102360</v>
      </c>
      <c r="I62" s="568">
        <v>2360</v>
      </c>
      <c r="J62" s="568" t="s">
        <v>646</v>
      </c>
      <c r="K62" s="568" t="s">
        <v>612</v>
      </c>
      <c r="L62" s="570">
        <v>83.17</v>
      </c>
      <c r="M62" s="570">
        <v>1</v>
      </c>
      <c r="N62" s="571">
        <v>83.17</v>
      </c>
    </row>
    <row r="63" spans="1:14" ht="14.4" customHeight="1" x14ac:dyDescent="0.3">
      <c r="A63" s="566" t="s">
        <v>522</v>
      </c>
      <c r="B63" s="567" t="s">
        <v>524</v>
      </c>
      <c r="C63" s="568" t="s">
        <v>534</v>
      </c>
      <c r="D63" s="569" t="s">
        <v>535</v>
      </c>
      <c r="E63" s="568" t="s">
        <v>525</v>
      </c>
      <c r="F63" s="569" t="s">
        <v>526</v>
      </c>
      <c r="G63" s="568" t="s">
        <v>591</v>
      </c>
      <c r="H63" s="568">
        <v>102478</v>
      </c>
      <c r="I63" s="568">
        <v>2478</v>
      </c>
      <c r="J63" s="568" t="s">
        <v>647</v>
      </c>
      <c r="K63" s="568" t="s">
        <v>648</v>
      </c>
      <c r="L63" s="570">
        <v>81.263982671678164</v>
      </c>
      <c r="M63" s="570">
        <v>27</v>
      </c>
      <c r="N63" s="571">
        <v>2194.4401701844263</v>
      </c>
    </row>
    <row r="64" spans="1:14" ht="14.4" customHeight="1" x14ac:dyDescent="0.3">
      <c r="A64" s="566" t="s">
        <v>522</v>
      </c>
      <c r="B64" s="567" t="s">
        <v>524</v>
      </c>
      <c r="C64" s="568" t="s">
        <v>534</v>
      </c>
      <c r="D64" s="569" t="s">
        <v>535</v>
      </c>
      <c r="E64" s="568" t="s">
        <v>525</v>
      </c>
      <c r="F64" s="569" t="s">
        <v>526</v>
      </c>
      <c r="G64" s="568" t="s">
        <v>591</v>
      </c>
      <c r="H64" s="568">
        <v>102479</v>
      </c>
      <c r="I64" s="568">
        <v>2479</v>
      </c>
      <c r="J64" s="568" t="s">
        <v>649</v>
      </c>
      <c r="K64" s="568" t="s">
        <v>650</v>
      </c>
      <c r="L64" s="570">
        <v>61.159935098389802</v>
      </c>
      <c r="M64" s="570">
        <v>3</v>
      </c>
      <c r="N64" s="571">
        <v>183.4798052951694</v>
      </c>
    </row>
    <row r="65" spans="1:14" ht="14.4" customHeight="1" x14ac:dyDescent="0.3">
      <c r="A65" s="566" t="s">
        <v>522</v>
      </c>
      <c r="B65" s="567" t="s">
        <v>524</v>
      </c>
      <c r="C65" s="568" t="s">
        <v>534</v>
      </c>
      <c r="D65" s="569" t="s">
        <v>535</v>
      </c>
      <c r="E65" s="568" t="s">
        <v>525</v>
      </c>
      <c r="F65" s="569" t="s">
        <v>526</v>
      </c>
      <c r="G65" s="568" t="s">
        <v>591</v>
      </c>
      <c r="H65" s="568">
        <v>102486</v>
      </c>
      <c r="I65" s="568">
        <v>2486</v>
      </c>
      <c r="J65" s="568" t="s">
        <v>651</v>
      </c>
      <c r="K65" s="568" t="s">
        <v>652</v>
      </c>
      <c r="L65" s="570">
        <v>121.1658685255366</v>
      </c>
      <c r="M65" s="570">
        <v>10</v>
      </c>
      <c r="N65" s="571">
        <v>1211.658685255366</v>
      </c>
    </row>
    <row r="66" spans="1:14" ht="14.4" customHeight="1" x14ac:dyDescent="0.3">
      <c r="A66" s="566" t="s">
        <v>522</v>
      </c>
      <c r="B66" s="567" t="s">
        <v>524</v>
      </c>
      <c r="C66" s="568" t="s">
        <v>534</v>
      </c>
      <c r="D66" s="569" t="s">
        <v>535</v>
      </c>
      <c r="E66" s="568" t="s">
        <v>525</v>
      </c>
      <c r="F66" s="569" t="s">
        <v>526</v>
      </c>
      <c r="G66" s="568" t="s">
        <v>591</v>
      </c>
      <c r="H66" s="568">
        <v>102538</v>
      </c>
      <c r="I66" s="568">
        <v>2538</v>
      </c>
      <c r="J66" s="568" t="s">
        <v>653</v>
      </c>
      <c r="K66" s="568" t="s">
        <v>654</v>
      </c>
      <c r="L66" s="570">
        <v>55.489963489753301</v>
      </c>
      <c r="M66" s="570">
        <v>2</v>
      </c>
      <c r="N66" s="571">
        <v>110.9799269795066</v>
      </c>
    </row>
    <row r="67" spans="1:14" ht="14.4" customHeight="1" x14ac:dyDescent="0.3">
      <c r="A67" s="566" t="s">
        <v>522</v>
      </c>
      <c r="B67" s="567" t="s">
        <v>524</v>
      </c>
      <c r="C67" s="568" t="s">
        <v>534</v>
      </c>
      <c r="D67" s="569" t="s">
        <v>535</v>
      </c>
      <c r="E67" s="568" t="s">
        <v>525</v>
      </c>
      <c r="F67" s="569" t="s">
        <v>526</v>
      </c>
      <c r="G67" s="568" t="s">
        <v>591</v>
      </c>
      <c r="H67" s="568">
        <v>102547</v>
      </c>
      <c r="I67" s="568">
        <v>2547</v>
      </c>
      <c r="J67" s="568" t="s">
        <v>655</v>
      </c>
      <c r="K67" s="568" t="s">
        <v>656</v>
      </c>
      <c r="L67" s="570">
        <v>37.700002892638402</v>
      </c>
      <c r="M67" s="570">
        <v>1</v>
      </c>
      <c r="N67" s="571">
        <v>37.700002892638402</v>
      </c>
    </row>
    <row r="68" spans="1:14" ht="14.4" customHeight="1" x14ac:dyDescent="0.3">
      <c r="A68" s="566" t="s">
        <v>522</v>
      </c>
      <c r="B68" s="567" t="s">
        <v>524</v>
      </c>
      <c r="C68" s="568" t="s">
        <v>534</v>
      </c>
      <c r="D68" s="569" t="s">
        <v>535</v>
      </c>
      <c r="E68" s="568" t="s">
        <v>525</v>
      </c>
      <c r="F68" s="569" t="s">
        <v>526</v>
      </c>
      <c r="G68" s="568" t="s">
        <v>591</v>
      </c>
      <c r="H68" s="568">
        <v>102679</v>
      </c>
      <c r="I68" s="568">
        <v>2679</v>
      </c>
      <c r="J68" s="568" t="s">
        <v>657</v>
      </c>
      <c r="K68" s="568" t="s">
        <v>658</v>
      </c>
      <c r="L68" s="570">
        <v>197.58850000000001</v>
      </c>
      <c r="M68" s="570">
        <v>2</v>
      </c>
      <c r="N68" s="571">
        <v>395.17700000000002</v>
      </c>
    </row>
    <row r="69" spans="1:14" ht="14.4" customHeight="1" x14ac:dyDescent="0.3">
      <c r="A69" s="566" t="s">
        <v>522</v>
      </c>
      <c r="B69" s="567" t="s">
        <v>524</v>
      </c>
      <c r="C69" s="568" t="s">
        <v>534</v>
      </c>
      <c r="D69" s="569" t="s">
        <v>535</v>
      </c>
      <c r="E69" s="568" t="s">
        <v>525</v>
      </c>
      <c r="F69" s="569" t="s">
        <v>526</v>
      </c>
      <c r="G69" s="568" t="s">
        <v>591</v>
      </c>
      <c r="H69" s="568">
        <v>102684</v>
      </c>
      <c r="I69" s="568">
        <v>2684</v>
      </c>
      <c r="J69" s="568" t="s">
        <v>621</v>
      </c>
      <c r="K69" s="568" t="s">
        <v>659</v>
      </c>
      <c r="L69" s="570">
        <v>44.967319305982564</v>
      </c>
      <c r="M69" s="570">
        <v>12</v>
      </c>
      <c r="N69" s="571">
        <v>539.60783167179079</v>
      </c>
    </row>
    <row r="70" spans="1:14" ht="14.4" customHeight="1" x14ac:dyDescent="0.3">
      <c r="A70" s="566" t="s">
        <v>522</v>
      </c>
      <c r="B70" s="567" t="s">
        <v>524</v>
      </c>
      <c r="C70" s="568" t="s">
        <v>534</v>
      </c>
      <c r="D70" s="569" t="s">
        <v>535</v>
      </c>
      <c r="E70" s="568" t="s">
        <v>525</v>
      </c>
      <c r="F70" s="569" t="s">
        <v>526</v>
      </c>
      <c r="G70" s="568" t="s">
        <v>591</v>
      </c>
      <c r="H70" s="568">
        <v>102963</v>
      </c>
      <c r="I70" s="568">
        <v>2963</v>
      </c>
      <c r="J70" s="568" t="s">
        <v>660</v>
      </c>
      <c r="K70" s="568" t="s">
        <v>661</v>
      </c>
      <c r="L70" s="570">
        <v>128.85666537615666</v>
      </c>
      <c r="M70" s="570">
        <v>4</v>
      </c>
      <c r="N70" s="571">
        <v>515.21999612847003</v>
      </c>
    </row>
    <row r="71" spans="1:14" ht="14.4" customHeight="1" x14ac:dyDescent="0.3">
      <c r="A71" s="566" t="s">
        <v>522</v>
      </c>
      <c r="B71" s="567" t="s">
        <v>524</v>
      </c>
      <c r="C71" s="568" t="s">
        <v>534</v>
      </c>
      <c r="D71" s="569" t="s">
        <v>535</v>
      </c>
      <c r="E71" s="568" t="s">
        <v>525</v>
      </c>
      <c r="F71" s="569" t="s">
        <v>526</v>
      </c>
      <c r="G71" s="568" t="s">
        <v>591</v>
      </c>
      <c r="H71" s="568">
        <v>103542</v>
      </c>
      <c r="I71" s="568">
        <v>3542</v>
      </c>
      <c r="J71" s="568" t="s">
        <v>662</v>
      </c>
      <c r="K71" s="568" t="s">
        <v>663</v>
      </c>
      <c r="L71" s="570">
        <v>37.190055071055149</v>
      </c>
      <c r="M71" s="570">
        <v>2</v>
      </c>
      <c r="N71" s="571">
        <v>74.380110142110297</v>
      </c>
    </row>
    <row r="72" spans="1:14" ht="14.4" customHeight="1" x14ac:dyDescent="0.3">
      <c r="A72" s="566" t="s">
        <v>522</v>
      </c>
      <c r="B72" s="567" t="s">
        <v>524</v>
      </c>
      <c r="C72" s="568" t="s">
        <v>534</v>
      </c>
      <c r="D72" s="569" t="s">
        <v>535</v>
      </c>
      <c r="E72" s="568" t="s">
        <v>525</v>
      </c>
      <c r="F72" s="569" t="s">
        <v>526</v>
      </c>
      <c r="G72" s="568" t="s">
        <v>591</v>
      </c>
      <c r="H72" s="568">
        <v>103575</v>
      </c>
      <c r="I72" s="568">
        <v>3575</v>
      </c>
      <c r="J72" s="568" t="s">
        <v>664</v>
      </c>
      <c r="K72" s="568" t="s">
        <v>633</v>
      </c>
      <c r="L72" s="570">
        <v>67.519948509107195</v>
      </c>
      <c r="M72" s="570">
        <v>23</v>
      </c>
      <c r="N72" s="571">
        <v>1553.0090639276746</v>
      </c>
    </row>
    <row r="73" spans="1:14" ht="14.4" customHeight="1" x14ac:dyDescent="0.3">
      <c r="A73" s="566" t="s">
        <v>522</v>
      </c>
      <c r="B73" s="567" t="s">
        <v>524</v>
      </c>
      <c r="C73" s="568" t="s">
        <v>534</v>
      </c>
      <c r="D73" s="569" t="s">
        <v>535</v>
      </c>
      <c r="E73" s="568" t="s">
        <v>525</v>
      </c>
      <c r="F73" s="569" t="s">
        <v>526</v>
      </c>
      <c r="G73" s="568" t="s">
        <v>591</v>
      </c>
      <c r="H73" s="568">
        <v>103688</v>
      </c>
      <c r="I73" s="568">
        <v>3688</v>
      </c>
      <c r="J73" s="568" t="s">
        <v>665</v>
      </c>
      <c r="K73" s="568" t="s">
        <v>666</v>
      </c>
      <c r="L73" s="570">
        <v>59.23994427055726</v>
      </c>
      <c r="M73" s="570">
        <v>5</v>
      </c>
      <c r="N73" s="571">
        <v>296.23949029629517</v>
      </c>
    </row>
    <row r="74" spans="1:14" ht="14.4" customHeight="1" x14ac:dyDescent="0.3">
      <c r="A74" s="566" t="s">
        <v>522</v>
      </c>
      <c r="B74" s="567" t="s">
        <v>524</v>
      </c>
      <c r="C74" s="568" t="s">
        <v>534</v>
      </c>
      <c r="D74" s="569" t="s">
        <v>535</v>
      </c>
      <c r="E74" s="568" t="s">
        <v>525</v>
      </c>
      <c r="F74" s="569" t="s">
        <v>526</v>
      </c>
      <c r="G74" s="568" t="s">
        <v>591</v>
      </c>
      <c r="H74" s="568">
        <v>104307</v>
      </c>
      <c r="I74" s="568">
        <v>4307</v>
      </c>
      <c r="J74" s="568" t="s">
        <v>667</v>
      </c>
      <c r="K74" s="568" t="s">
        <v>668</v>
      </c>
      <c r="L74" s="570">
        <v>370.62152185057636</v>
      </c>
      <c r="M74" s="570">
        <v>34</v>
      </c>
      <c r="N74" s="571">
        <v>12598.869540329062</v>
      </c>
    </row>
    <row r="75" spans="1:14" ht="14.4" customHeight="1" x14ac:dyDescent="0.3">
      <c r="A75" s="566" t="s">
        <v>522</v>
      </c>
      <c r="B75" s="567" t="s">
        <v>524</v>
      </c>
      <c r="C75" s="568" t="s">
        <v>534</v>
      </c>
      <c r="D75" s="569" t="s">
        <v>535</v>
      </c>
      <c r="E75" s="568" t="s">
        <v>525</v>
      </c>
      <c r="F75" s="569" t="s">
        <v>526</v>
      </c>
      <c r="G75" s="568" t="s">
        <v>591</v>
      </c>
      <c r="H75" s="568">
        <v>107981</v>
      </c>
      <c r="I75" s="568">
        <v>7981</v>
      </c>
      <c r="J75" s="568" t="s">
        <v>669</v>
      </c>
      <c r="K75" s="568" t="s">
        <v>670</v>
      </c>
      <c r="L75" s="570">
        <v>60.350021476660999</v>
      </c>
      <c r="M75" s="570">
        <v>44</v>
      </c>
      <c r="N75" s="571">
        <v>2655.4014622540799</v>
      </c>
    </row>
    <row r="76" spans="1:14" ht="14.4" customHeight="1" x14ac:dyDescent="0.3">
      <c r="A76" s="566" t="s">
        <v>522</v>
      </c>
      <c r="B76" s="567" t="s">
        <v>524</v>
      </c>
      <c r="C76" s="568" t="s">
        <v>534</v>
      </c>
      <c r="D76" s="569" t="s">
        <v>535</v>
      </c>
      <c r="E76" s="568" t="s">
        <v>525</v>
      </c>
      <c r="F76" s="569" t="s">
        <v>526</v>
      </c>
      <c r="G76" s="568" t="s">
        <v>591</v>
      </c>
      <c r="H76" s="568">
        <v>108499</v>
      </c>
      <c r="I76" s="568">
        <v>8499</v>
      </c>
      <c r="J76" s="568" t="s">
        <v>671</v>
      </c>
      <c r="K76" s="568" t="s">
        <v>672</v>
      </c>
      <c r="L76" s="570">
        <v>117.73830094309639</v>
      </c>
      <c r="M76" s="570">
        <v>14</v>
      </c>
      <c r="N76" s="571">
        <v>1648.3370094309639</v>
      </c>
    </row>
    <row r="77" spans="1:14" ht="14.4" customHeight="1" x14ac:dyDescent="0.3">
      <c r="A77" s="566" t="s">
        <v>522</v>
      </c>
      <c r="B77" s="567" t="s">
        <v>524</v>
      </c>
      <c r="C77" s="568" t="s">
        <v>534</v>
      </c>
      <c r="D77" s="569" t="s">
        <v>535</v>
      </c>
      <c r="E77" s="568" t="s">
        <v>525</v>
      </c>
      <c r="F77" s="569" t="s">
        <v>526</v>
      </c>
      <c r="G77" s="568" t="s">
        <v>591</v>
      </c>
      <c r="H77" s="568">
        <v>109139</v>
      </c>
      <c r="I77" s="568">
        <v>9139</v>
      </c>
      <c r="J77" s="568" t="s">
        <v>673</v>
      </c>
      <c r="K77" s="568" t="s">
        <v>674</v>
      </c>
      <c r="L77" s="570">
        <v>647.06263008036501</v>
      </c>
      <c r="M77" s="570">
        <v>4</v>
      </c>
      <c r="N77" s="571">
        <v>2588.25052032146</v>
      </c>
    </row>
    <row r="78" spans="1:14" ht="14.4" customHeight="1" x14ac:dyDescent="0.3">
      <c r="A78" s="566" t="s">
        <v>522</v>
      </c>
      <c r="B78" s="567" t="s">
        <v>524</v>
      </c>
      <c r="C78" s="568" t="s">
        <v>534</v>
      </c>
      <c r="D78" s="569" t="s">
        <v>535</v>
      </c>
      <c r="E78" s="568" t="s">
        <v>525</v>
      </c>
      <c r="F78" s="569" t="s">
        <v>526</v>
      </c>
      <c r="G78" s="568" t="s">
        <v>591</v>
      </c>
      <c r="H78" s="568">
        <v>109159</v>
      </c>
      <c r="I78" s="568">
        <v>9159</v>
      </c>
      <c r="J78" s="568" t="s">
        <v>675</v>
      </c>
      <c r="K78" s="568" t="s">
        <v>676</v>
      </c>
      <c r="L78" s="570">
        <v>110.569469656454</v>
      </c>
      <c r="M78" s="570">
        <v>2</v>
      </c>
      <c r="N78" s="571">
        <v>221.13893931290801</v>
      </c>
    </row>
    <row r="79" spans="1:14" ht="14.4" customHeight="1" x14ac:dyDescent="0.3">
      <c r="A79" s="566" t="s">
        <v>522</v>
      </c>
      <c r="B79" s="567" t="s">
        <v>524</v>
      </c>
      <c r="C79" s="568" t="s">
        <v>534</v>
      </c>
      <c r="D79" s="569" t="s">
        <v>535</v>
      </c>
      <c r="E79" s="568" t="s">
        <v>525</v>
      </c>
      <c r="F79" s="569" t="s">
        <v>526</v>
      </c>
      <c r="G79" s="568" t="s">
        <v>591</v>
      </c>
      <c r="H79" s="568">
        <v>109201</v>
      </c>
      <c r="I79" s="568">
        <v>9201</v>
      </c>
      <c r="J79" s="568" t="s">
        <v>677</v>
      </c>
      <c r="K79" s="568" t="s">
        <v>678</v>
      </c>
      <c r="L79" s="570">
        <v>49.95</v>
      </c>
      <c r="M79" s="570">
        <v>2</v>
      </c>
      <c r="N79" s="571">
        <v>99.9</v>
      </c>
    </row>
    <row r="80" spans="1:14" ht="14.4" customHeight="1" x14ac:dyDescent="0.3">
      <c r="A80" s="566" t="s">
        <v>522</v>
      </c>
      <c r="B80" s="567" t="s">
        <v>524</v>
      </c>
      <c r="C80" s="568" t="s">
        <v>534</v>
      </c>
      <c r="D80" s="569" t="s">
        <v>535</v>
      </c>
      <c r="E80" s="568" t="s">
        <v>525</v>
      </c>
      <c r="F80" s="569" t="s">
        <v>526</v>
      </c>
      <c r="G80" s="568" t="s">
        <v>591</v>
      </c>
      <c r="H80" s="568">
        <v>110086</v>
      </c>
      <c r="I80" s="568">
        <v>10086</v>
      </c>
      <c r="J80" s="568" t="s">
        <v>679</v>
      </c>
      <c r="K80" s="568" t="s">
        <v>680</v>
      </c>
      <c r="L80" s="570">
        <v>1665.1999916527486</v>
      </c>
      <c r="M80" s="570">
        <v>6</v>
      </c>
      <c r="N80" s="571">
        <v>9991.1999499164922</v>
      </c>
    </row>
    <row r="81" spans="1:14" ht="14.4" customHeight="1" x14ac:dyDescent="0.3">
      <c r="A81" s="566" t="s">
        <v>522</v>
      </c>
      <c r="B81" s="567" t="s">
        <v>524</v>
      </c>
      <c r="C81" s="568" t="s">
        <v>534</v>
      </c>
      <c r="D81" s="569" t="s">
        <v>535</v>
      </c>
      <c r="E81" s="568" t="s">
        <v>525</v>
      </c>
      <c r="F81" s="569" t="s">
        <v>526</v>
      </c>
      <c r="G81" s="568" t="s">
        <v>591</v>
      </c>
      <c r="H81" s="568">
        <v>110151</v>
      </c>
      <c r="I81" s="568">
        <v>10151</v>
      </c>
      <c r="J81" s="568" t="s">
        <v>681</v>
      </c>
      <c r="K81" s="568" t="s">
        <v>682</v>
      </c>
      <c r="L81" s="570">
        <v>64.313205739104276</v>
      </c>
      <c r="M81" s="570">
        <v>5</v>
      </c>
      <c r="N81" s="571">
        <v>321.60923443462559</v>
      </c>
    </row>
    <row r="82" spans="1:14" ht="14.4" customHeight="1" x14ac:dyDescent="0.3">
      <c r="A82" s="566" t="s">
        <v>522</v>
      </c>
      <c r="B82" s="567" t="s">
        <v>524</v>
      </c>
      <c r="C82" s="568" t="s">
        <v>534</v>
      </c>
      <c r="D82" s="569" t="s">
        <v>535</v>
      </c>
      <c r="E82" s="568" t="s">
        <v>525</v>
      </c>
      <c r="F82" s="569" t="s">
        <v>526</v>
      </c>
      <c r="G82" s="568" t="s">
        <v>591</v>
      </c>
      <c r="H82" s="568">
        <v>110538</v>
      </c>
      <c r="I82" s="568">
        <v>10538</v>
      </c>
      <c r="J82" s="568" t="s">
        <v>683</v>
      </c>
      <c r="K82" s="568" t="s">
        <v>684</v>
      </c>
      <c r="L82" s="570">
        <v>1122.8399999999999</v>
      </c>
      <c r="M82" s="570">
        <v>1</v>
      </c>
      <c r="N82" s="571">
        <v>1122.8399999999999</v>
      </c>
    </row>
    <row r="83" spans="1:14" ht="14.4" customHeight="1" x14ac:dyDescent="0.3">
      <c r="A83" s="566" t="s">
        <v>522</v>
      </c>
      <c r="B83" s="567" t="s">
        <v>524</v>
      </c>
      <c r="C83" s="568" t="s">
        <v>534</v>
      </c>
      <c r="D83" s="569" t="s">
        <v>535</v>
      </c>
      <c r="E83" s="568" t="s">
        <v>525</v>
      </c>
      <c r="F83" s="569" t="s">
        <v>526</v>
      </c>
      <c r="G83" s="568" t="s">
        <v>591</v>
      </c>
      <c r="H83" s="568">
        <v>111337</v>
      </c>
      <c r="I83" s="568">
        <v>11337</v>
      </c>
      <c r="J83" s="568" t="s">
        <v>685</v>
      </c>
      <c r="K83" s="568" t="s">
        <v>686</v>
      </c>
      <c r="L83" s="570">
        <v>78.430000000000007</v>
      </c>
      <c r="M83" s="570">
        <v>2</v>
      </c>
      <c r="N83" s="571">
        <v>156.86000000000001</v>
      </c>
    </row>
    <row r="84" spans="1:14" ht="14.4" customHeight="1" x14ac:dyDescent="0.3">
      <c r="A84" s="566" t="s">
        <v>522</v>
      </c>
      <c r="B84" s="567" t="s">
        <v>524</v>
      </c>
      <c r="C84" s="568" t="s">
        <v>534</v>
      </c>
      <c r="D84" s="569" t="s">
        <v>535</v>
      </c>
      <c r="E84" s="568" t="s">
        <v>525</v>
      </c>
      <c r="F84" s="569" t="s">
        <v>526</v>
      </c>
      <c r="G84" s="568" t="s">
        <v>591</v>
      </c>
      <c r="H84" s="568">
        <v>111671</v>
      </c>
      <c r="I84" s="568">
        <v>11671</v>
      </c>
      <c r="J84" s="568" t="s">
        <v>687</v>
      </c>
      <c r="K84" s="568" t="s">
        <v>688</v>
      </c>
      <c r="L84" s="570">
        <v>284.53059585075999</v>
      </c>
      <c r="M84" s="570">
        <v>7</v>
      </c>
      <c r="N84" s="571">
        <v>1967.1835751045598</v>
      </c>
    </row>
    <row r="85" spans="1:14" ht="14.4" customHeight="1" x14ac:dyDescent="0.3">
      <c r="A85" s="566" t="s">
        <v>522</v>
      </c>
      <c r="B85" s="567" t="s">
        <v>524</v>
      </c>
      <c r="C85" s="568" t="s">
        <v>534</v>
      </c>
      <c r="D85" s="569" t="s">
        <v>535</v>
      </c>
      <c r="E85" s="568" t="s">
        <v>525</v>
      </c>
      <c r="F85" s="569" t="s">
        <v>526</v>
      </c>
      <c r="G85" s="568" t="s">
        <v>591</v>
      </c>
      <c r="H85" s="568">
        <v>112770</v>
      </c>
      <c r="I85" s="568">
        <v>12770</v>
      </c>
      <c r="J85" s="568" t="s">
        <v>689</v>
      </c>
      <c r="K85" s="568" t="s">
        <v>690</v>
      </c>
      <c r="L85" s="570">
        <v>150.84666666666666</v>
      </c>
      <c r="M85" s="570">
        <v>4</v>
      </c>
      <c r="N85" s="571">
        <v>603.67999999999995</v>
      </c>
    </row>
    <row r="86" spans="1:14" ht="14.4" customHeight="1" x14ac:dyDescent="0.3">
      <c r="A86" s="566" t="s">
        <v>522</v>
      </c>
      <c r="B86" s="567" t="s">
        <v>524</v>
      </c>
      <c r="C86" s="568" t="s">
        <v>534</v>
      </c>
      <c r="D86" s="569" t="s">
        <v>535</v>
      </c>
      <c r="E86" s="568" t="s">
        <v>525</v>
      </c>
      <c r="F86" s="569" t="s">
        <v>526</v>
      </c>
      <c r="G86" s="568" t="s">
        <v>591</v>
      </c>
      <c r="H86" s="568">
        <v>114075</v>
      </c>
      <c r="I86" s="568">
        <v>14075</v>
      </c>
      <c r="J86" s="568" t="s">
        <v>691</v>
      </c>
      <c r="K86" s="568" t="s">
        <v>692</v>
      </c>
      <c r="L86" s="570">
        <v>311.36093369554499</v>
      </c>
      <c r="M86" s="570">
        <v>2</v>
      </c>
      <c r="N86" s="571">
        <v>622.72186739108997</v>
      </c>
    </row>
    <row r="87" spans="1:14" ht="14.4" customHeight="1" x14ac:dyDescent="0.3">
      <c r="A87" s="566" t="s">
        <v>522</v>
      </c>
      <c r="B87" s="567" t="s">
        <v>524</v>
      </c>
      <c r="C87" s="568" t="s">
        <v>534</v>
      </c>
      <c r="D87" s="569" t="s">
        <v>535</v>
      </c>
      <c r="E87" s="568" t="s">
        <v>525</v>
      </c>
      <c r="F87" s="569" t="s">
        <v>526</v>
      </c>
      <c r="G87" s="568" t="s">
        <v>591</v>
      </c>
      <c r="H87" s="568">
        <v>116055</v>
      </c>
      <c r="I87" s="568">
        <v>16055</v>
      </c>
      <c r="J87" s="568" t="s">
        <v>693</v>
      </c>
      <c r="K87" s="568" t="s">
        <v>694</v>
      </c>
      <c r="L87" s="570">
        <v>175.49</v>
      </c>
      <c r="M87" s="570">
        <v>1</v>
      </c>
      <c r="N87" s="571">
        <v>175.49</v>
      </c>
    </row>
    <row r="88" spans="1:14" ht="14.4" customHeight="1" x14ac:dyDescent="0.3">
      <c r="A88" s="566" t="s">
        <v>522</v>
      </c>
      <c r="B88" s="567" t="s">
        <v>524</v>
      </c>
      <c r="C88" s="568" t="s">
        <v>534</v>
      </c>
      <c r="D88" s="569" t="s">
        <v>535</v>
      </c>
      <c r="E88" s="568" t="s">
        <v>525</v>
      </c>
      <c r="F88" s="569" t="s">
        <v>526</v>
      </c>
      <c r="G88" s="568" t="s">
        <v>591</v>
      </c>
      <c r="H88" s="568">
        <v>116322</v>
      </c>
      <c r="I88" s="568">
        <v>16322</v>
      </c>
      <c r="J88" s="568" t="s">
        <v>695</v>
      </c>
      <c r="K88" s="568" t="s">
        <v>696</v>
      </c>
      <c r="L88" s="570">
        <v>221.13405021802498</v>
      </c>
      <c r="M88" s="570">
        <v>3</v>
      </c>
      <c r="N88" s="571">
        <v>664.61620087209997</v>
      </c>
    </row>
    <row r="89" spans="1:14" ht="14.4" customHeight="1" x14ac:dyDescent="0.3">
      <c r="A89" s="566" t="s">
        <v>522</v>
      </c>
      <c r="B89" s="567" t="s">
        <v>524</v>
      </c>
      <c r="C89" s="568" t="s">
        <v>534</v>
      </c>
      <c r="D89" s="569" t="s">
        <v>535</v>
      </c>
      <c r="E89" s="568" t="s">
        <v>525</v>
      </c>
      <c r="F89" s="569" t="s">
        <v>526</v>
      </c>
      <c r="G89" s="568" t="s">
        <v>591</v>
      </c>
      <c r="H89" s="568">
        <v>117011</v>
      </c>
      <c r="I89" s="568">
        <v>17011</v>
      </c>
      <c r="J89" s="568" t="s">
        <v>697</v>
      </c>
      <c r="K89" s="568" t="s">
        <v>698</v>
      </c>
      <c r="L89" s="570">
        <v>106.93</v>
      </c>
      <c r="M89" s="570">
        <v>1</v>
      </c>
      <c r="N89" s="571">
        <v>106.93</v>
      </c>
    </row>
    <row r="90" spans="1:14" ht="14.4" customHeight="1" x14ac:dyDescent="0.3">
      <c r="A90" s="566" t="s">
        <v>522</v>
      </c>
      <c r="B90" s="567" t="s">
        <v>524</v>
      </c>
      <c r="C90" s="568" t="s">
        <v>534</v>
      </c>
      <c r="D90" s="569" t="s">
        <v>535</v>
      </c>
      <c r="E90" s="568" t="s">
        <v>525</v>
      </c>
      <c r="F90" s="569" t="s">
        <v>526</v>
      </c>
      <c r="G90" s="568" t="s">
        <v>591</v>
      </c>
      <c r="H90" s="568">
        <v>117189</v>
      </c>
      <c r="I90" s="568">
        <v>17189</v>
      </c>
      <c r="J90" s="568" t="s">
        <v>699</v>
      </c>
      <c r="K90" s="568" t="s">
        <v>700</v>
      </c>
      <c r="L90" s="570">
        <v>39.760003741453893</v>
      </c>
      <c r="M90" s="570">
        <v>3</v>
      </c>
      <c r="N90" s="571">
        <v>119.28001122436169</v>
      </c>
    </row>
    <row r="91" spans="1:14" ht="14.4" customHeight="1" x14ac:dyDescent="0.3">
      <c r="A91" s="566" t="s">
        <v>522</v>
      </c>
      <c r="B91" s="567" t="s">
        <v>524</v>
      </c>
      <c r="C91" s="568" t="s">
        <v>534</v>
      </c>
      <c r="D91" s="569" t="s">
        <v>535</v>
      </c>
      <c r="E91" s="568" t="s">
        <v>525</v>
      </c>
      <c r="F91" s="569" t="s">
        <v>526</v>
      </c>
      <c r="G91" s="568" t="s">
        <v>591</v>
      </c>
      <c r="H91" s="568">
        <v>118305</v>
      </c>
      <c r="I91" s="568">
        <v>18305</v>
      </c>
      <c r="J91" s="568" t="s">
        <v>701</v>
      </c>
      <c r="K91" s="568" t="s">
        <v>702</v>
      </c>
      <c r="L91" s="570">
        <v>270.34562495683099</v>
      </c>
      <c r="M91" s="570">
        <v>48</v>
      </c>
      <c r="N91" s="571">
        <v>12817.231020249394</v>
      </c>
    </row>
    <row r="92" spans="1:14" ht="14.4" customHeight="1" x14ac:dyDescent="0.3">
      <c r="A92" s="566" t="s">
        <v>522</v>
      </c>
      <c r="B92" s="567" t="s">
        <v>524</v>
      </c>
      <c r="C92" s="568" t="s">
        <v>534</v>
      </c>
      <c r="D92" s="569" t="s">
        <v>535</v>
      </c>
      <c r="E92" s="568" t="s">
        <v>525</v>
      </c>
      <c r="F92" s="569" t="s">
        <v>526</v>
      </c>
      <c r="G92" s="568" t="s">
        <v>591</v>
      </c>
      <c r="H92" s="568">
        <v>118630</v>
      </c>
      <c r="I92" s="568">
        <v>18630</v>
      </c>
      <c r="J92" s="568" t="s">
        <v>703</v>
      </c>
      <c r="K92" s="568" t="s">
        <v>704</v>
      </c>
      <c r="L92" s="570">
        <v>103.944</v>
      </c>
      <c r="M92" s="570">
        <v>6</v>
      </c>
      <c r="N92" s="571">
        <v>623.69000000000005</v>
      </c>
    </row>
    <row r="93" spans="1:14" ht="14.4" customHeight="1" x14ac:dyDescent="0.3">
      <c r="A93" s="566" t="s">
        <v>522</v>
      </c>
      <c r="B93" s="567" t="s">
        <v>524</v>
      </c>
      <c r="C93" s="568" t="s">
        <v>534</v>
      </c>
      <c r="D93" s="569" t="s">
        <v>535</v>
      </c>
      <c r="E93" s="568" t="s">
        <v>525</v>
      </c>
      <c r="F93" s="569" t="s">
        <v>526</v>
      </c>
      <c r="G93" s="568" t="s">
        <v>591</v>
      </c>
      <c r="H93" s="568">
        <v>119372</v>
      </c>
      <c r="I93" s="568">
        <v>19372</v>
      </c>
      <c r="J93" s="568" t="s">
        <v>705</v>
      </c>
      <c r="K93" s="568" t="s">
        <v>706</v>
      </c>
      <c r="L93" s="570">
        <v>137.29</v>
      </c>
      <c r="M93" s="570">
        <v>1</v>
      </c>
      <c r="N93" s="571">
        <v>137.29</v>
      </c>
    </row>
    <row r="94" spans="1:14" ht="14.4" customHeight="1" x14ac:dyDescent="0.3">
      <c r="A94" s="566" t="s">
        <v>522</v>
      </c>
      <c r="B94" s="567" t="s">
        <v>524</v>
      </c>
      <c r="C94" s="568" t="s">
        <v>534</v>
      </c>
      <c r="D94" s="569" t="s">
        <v>535</v>
      </c>
      <c r="E94" s="568" t="s">
        <v>525</v>
      </c>
      <c r="F94" s="569" t="s">
        <v>526</v>
      </c>
      <c r="G94" s="568" t="s">
        <v>591</v>
      </c>
      <c r="H94" s="568">
        <v>119378</v>
      </c>
      <c r="I94" s="568">
        <v>19378</v>
      </c>
      <c r="J94" s="568" t="s">
        <v>707</v>
      </c>
      <c r="K94" s="568" t="s">
        <v>708</v>
      </c>
      <c r="L94" s="570">
        <v>101.91499999999999</v>
      </c>
      <c r="M94" s="570">
        <v>2</v>
      </c>
      <c r="N94" s="571">
        <v>203.82999999999998</v>
      </c>
    </row>
    <row r="95" spans="1:14" ht="14.4" customHeight="1" x14ac:dyDescent="0.3">
      <c r="A95" s="566" t="s">
        <v>522</v>
      </c>
      <c r="B95" s="567" t="s">
        <v>524</v>
      </c>
      <c r="C95" s="568" t="s">
        <v>534</v>
      </c>
      <c r="D95" s="569" t="s">
        <v>535</v>
      </c>
      <c r="E95" s="568" t="s">
        <v>525</v>
      </c>
      <c r="F95" s="569" t="s">
        <v>526</v>
      </c>
      <c r="G95" s="568" t="s">
        <v>591</v>
      </c>
      <c r="H95" s="568">
        <v>121221</v>
      </c>
      <c r="I95" s="568">
        <v>21221</v>
      </c>
      <c r="J95" s="568" t="s">
        <v>709</v>
      </c>
      <c r="K95" s="568" t="s">
        <v>710</v>
      </c>
      <c r="L95" s="570">
        <v>1211.5800908805199</v>
      </c>
      <c r="M95" s="570">
        <v>-2</v>
      </c>
      <c r="N95" s="571">
        <v>-2423.1601817610399</v>
      </c>
    </row>
    <row r="96" spans="1:14" ht="14.4" customHeight="1" x14ac:dyDescent="0.3">
      <c r="A96" s="566" t="s">
        <v>522</v>
      </c>
      <c r="B96" s="567" t="s">
        <v>524</v>
      </c>
      <c r="C96" s="568" t="s">
        <v>534</v>
      </c>
      <c r="D96" s="569" t="s">
        <v>535</v>
      </c>
      <c r="E96" s="568" t="s">
        <v>525</v>
      </c>
      <c r="F96" s="569" t="s">
        <v>526</v>
      </c>
      <c r="G96" s="568" t="s">
        <v>591</v>
      </c>
      <c r="H96" s="568">
        <v>123700</v>
      </c>
      <c r="I96" s="568">
        <v>23700</v>
      </c>
      <c r="J96" s="568" t="s">
        <v>711</v>
      </c>
      <c r="K96" s="568" t="s">
        <v>712</v>
      </c>
      <c r="L96" s="570">
        <v>571.05999999999995</v>
      </c>
      <c r="M96" s="570">
        <v>4</v>
      </c>
      <c r="N96" s="571">
        <v>2284.2399999999998</v>
      </c>
    </row>
    <row r="97" spans="1:14" ht="14.4" customHeight="1" x14ac:dyDescent="0.3">
      <c r="A97" s="566" t="s">
        <v>522</v>
      </c>
      <c r="B97" s="567" t="s">
        <v>524</v>
      </c>
      <c r="C97" s="568" t="s">
        <v>534</v>
      </c>
      <c r="D97" s="569" t="s">
        <v>535</v>
      </c>
      <c r="E97" s="568" t="s">
        <v>525</v>
      </c>
      <c r="F97" s="569" t="s">
        <v>526</v>
      </c>
      <c r="G97" s="568" t="s">
        <v>591</v>
      </c>
      <c r="H97" s="568">
        <v>124067</v>
      </c>
      <c r="I97" s="568">
        <v>124067</v>
      </c>
      <c r="J97" s="568" t="s">
        <v>713</v>
      </c>
      <c r="K97" s="568" t="s">
        <v>714</v>
      </c>
      <c r="L97" s="570">
        <v>38.07</v>
      </c>
      <c r="M97" s="570">
        <v>11</v>
      </c>
      <c r="N97" s="571">
        <v>418.87</v>
      </c>
    </row>
    <row r="98" spans="1:14" ht="14.4" customHeight="1" x14ac:dyDescent="0.3">
      <c r="A98" s="566" t="s">
        <v>522</v>
      </c>
      <c r="B98" s="567" t="s">
        <v>524</v>
      </c>
      <c r="C98" s="568" t="s">
        <v>534</v>
      </c>
      <c r="D98" s="569" t="s">
        <v>535</v>
      </c>
      <c r="E98" s="568" t="s">
        <v>525</v>
      </c>
      <c r="F98" s="569" t="s">
        <v>526</v>
      </c>
      <c r="G98" s="568" t="s">
        <v>591</v>
      </c>
      <c r="H98" s="568">
        <v>125366</v>
      </c>
      <c r="I98" s="568">
        <v>25366</v>
      </c>
      <c r="J98" s="568" t="s">
        <v>715</v>
      </c>
      <c r="K98" s="568" t="s">
        <v>716</v>
      </c>
      <c r="L98" s="570">
        <v>271.4187872812609</v>
      </c>
      <c r="M98" s="570">
        <v>14</v>
      </c>
      <c r="N98" s="571">
        <v>3799.8630219376528</v>
      </c>
    </row>
    <row r="99" spans="1:14" ht="14.4" customHeight="1" x14ac:dyDescent="0.3">
      <c r="A99" s="566" t="s">
        <v>522</v>
      </c>
      <c r="B99" s="567" t="s">
        <v>524</v>
      </c>
      <c r="C99" s="568" t="s">
        <v>534</v>
      </c>
      <c r="D99" s="569" t="s">
        <v>535</v>
      </c>
      <c r="E99" s="568" t="s">
        <v>525</v>
      </c>
      <c r="F99" s="569" t="s">
        <v>526</v>
      </c>
      <c r="G99" s="568" t="s">
        <v>591</v>
      </c>
      <c r="H99" s="568">
        <v>126329</v>
      </c>
      <c r="I99" s="568">
        <v>26329</v>
      </c>
      <c r="J99" s="568" t="s">
        <v>717</v>
      </c>
      <c r="K99" s="568" t="s">
        <v>551</v>
      </c>
      <c r="L99" s="570">
        <v>125.79</v>
      </c>
      <c r="M99" s="570">
        <v>1</v>
      </c>
      <c r="N99" s="571">
        <v>125.79</v>
      </c>
    </row>
    <row r="100" spans="1:14" ht="14.4" customHeight="1" x14ac:dyDescent="0.3">
      <c r="A100" s="566" t="s">
        <v>522</v>
      </c>
      <c r="B100" s="567" t="s">
        <v>524</v>
      </c>
      <c r="C100" s="568" t="s">
        <v>534</v>
      </c>
      <c r="D100" s="569" t="s">
        <v>535</v>
      </c>
      <c r="E100" s="568" t="s">
        <v>525</v>
      </c>
      <c r="F100" s="569" t="s">
        <v>526</v>
      </c>
      <c r="G100" s="568" t="s">
        <v>591</v>
      </c>
      <c r="H100" s="568">
        <v>126578</v>
      </c>
      <c r="I100" s="568">
        <v>26578</v>
      </c>
      <c r="J100" s="568" t="s">
        <v>718</v>
      </c>
      <c r="K100" s="568" t="s">
        <v>719</v>
      </c>
      <c r="L100" s="570">
        <v>184.73755192907799</v>
      </c>
      <c r="M100" s="570">
        <v>1</v>
      </c>
      <c r="N100" s="571">
        <v>184.73755192907799</v>
      </c>
    </row>
    <row r="101" spans="1:14" ht="14.4" customHeight="1" x14ac:dyDescent="0.3">
      <c r="A101" s="566" t="s">
        <v>522</v>
      </c>
      <c r="B101" s="567" t="s">
        <v>524</v>
      </c>
      <c r="C101" s="568" t="s">
        <v>534</v>
      </c>
      <c r="D101" s="569" t="s">
        <v>535</v>
      </c>
      <c r="E101" s="568" t="s">
        <v>525</v>
      </c>
      <c r="F101" s="569" t="s">
        <v>526</v>
      </c>
      <c r="G101" s="568" t="s">
        <v>591</v>
      </c>
      <c r="H101" s="568">
        <v>127506</v>
      </c>
      <c r="I101" s="568">
        <v>27506</v>
      </c>
      <c r="J101" s="568" t="s">
        <v>720</v>
      </c>
      <c r="K101" s="568" t="s">
        <v>721</v>
      </c>
      <c r="L101" s="570">
        <v>1327.82</v>
      </c>
      <c r="M101" s="570">
        <v>1</v>
      </c>
      <c r="N101" s="571">
        <v>1327.82</v>
      </c>
    </row>
    <row r="102" spans="1:14" ht="14.4" customHeight="1" x14ac:dyDescent="0.3">
      <c r="A102" s="566" t="s">
        <v>522</v>
      </c>
      <c r="B102" s="567" t="s">
        <v>524</v>
      </c>
      <c r="C102" s="568" t="s">
        <v>534</v>
      </c>
      <c r="D102" s="569" t="s">
        <v>535</v>
      </c>
      <c r="E102" s="568" t="s">
        <v>525</v>
      </c>
      <c r="F102" s="569" t="s">
        <v>526</v>
      </c>
      <c r="G102" s="568" t="s">
        <v>591</v>
      </c>
      <c r="H102" s="568">
        <v>127953</v>
      </c>
      <c r="I102" s="568">
        <v>27953</v>
      </c>
      <c r="J102" s="568" t="s">
        <v>722</v>
      </c>
      <c r="K102" s="568" t="s">
        <v>723</v>
      </c>
      <c r="L102" s="570">
        <v>1314.24</v>
      </c>
      <c r="M102" s="570">
        <v>0</v>
      </c>
      <c r="N102" s="571">
        <v>0</v>
      </c>
    </row>
    <row r="103" spans="1:14" ht="14.4" customHeight="1" x14ac:dyDescent="0.3">
      <c r="A103" s="566" t="s">
        <v>522</v>
      </c>
      <c r="B103" s="567" t="s">
        <v>524</v>
      </c>
      <c r="C103" s="568" t="s">
        <v>534</v>
      </c>
      <c r="D103" s="569" t="s">
        <v>535</v>
      </c>
      <c r="E103" s="568" t="s">
        <v>525</v>
      </c>
      <c r="F103" s="569" t="s">
        <v>526</v>
      </c>
      <c r="G103" s="568" t="s">
        <v>591</v>
      </c>
      <c r="H103" s="568">
        <v>128816</v>
      </c>
      <c r="I103" s="568">
        <v>28816</v>
      </c>
      <c r="J103" s="568" t="s">
        <v>724</v>
      </c>
      <c r="K103" s="568" t="s">
        <v>725</v>
      </c>
      <c r="L103" s="570">
        <v>126.03</v>
      </c>
      <c r="M103" s="570">
        <v>1</v>
      </c>
      <c r="N103" s="571">
        <v>126.03</v>
      </c>
    </row>
    <row r="104" spans="1:14" ht="14.4" customHeight="1" x14ac:dyDescent="0.3">
      <c r="A104" s="566" t="s">
        <v>522</v>
      </c>
      <c r="B104" s="567" t="s">
        <v>524</v>
      </c>
      <c r="C104" s="568" t="s">
        <v>534</v>
      </c>
      <c r="D104" s="569" t="s">
        <v>535</v>
      </c>
      <c r="E104" s="568" t="s">
        <v>525</v>
      </c>
      <c r="F104" s="569" t="s">
        <v>526</v>
      </c>
      <c r="G104" s="568" t="s">
        <v>591</v>
      </c>
      <c r="H104" s="568">
        <v>130434</v>
      </c>
      <c r="I104" s="568">
        <v>30434</v>
      </c>
      <c r="J104" s="568" t="s">
        <v>726</v>
      </c>
      <c r="K104" s="568" t="s">
        <v>727</v>
      </c>
      <c r="L104" s="570">
        <v>164.76875862789899</v>
      </c>
      <c r="M104" s="570">
        <v>10</v>
      </c>
      <c r="N104" s="571">
        <v>1647.778827651091</v>
      </c>
    </row>
    <row r="105" spans="1:14" ht="14.4" customHeight="1" x14ac:dyDescent="0.3">
      <c r="A105" s="566" t="s">
        <v>522</v>
      </c>
      <c r="B105" s="567" t="s">
        <v>524</v>
      </c>
      <c r="C105" s="568" t="s">
        <v>534</v>
      </c>
      <c r="D105" s="569" t="s">
        <v>535</v>
      </c>
      <c r="E105" s="568" t="s">
        <v>525</v>
      </c>
      <c r="F105" s="569" t="s">
        <v>526</v>
      </c>
      <c r="G105" s="568" t="s">
        <v>591</v>
      </c>
      <c r="H105" s="568">
        <v>131536</v>
      </c>
      <c r="I105" s="568">
        <v>31536</v>
      </c>
      <c r="J105" s="568" t="s">
        <v>728</v>
      </c>
      <c r="K105" s="568" t="s">
        <v>729</v>
      </c>
      <c r="L105" s="570">
        <v>221.54688638074663</v>
      </c>
      <c r="M105" s="570">
        <v>6</v>
      </c>
      <c r="N105" s="571">
        <v>1329.2813182844798</v>
      </c>
    </row>
    <row r="106" spans="1:14" ht="14.4" customHeight="1" x14ac:dyDescent="0.3">
      <c r="A106" s="566" t="s">
        <v>522</v>
      </c>
      <c r="B106" s="567" t="s">
        <v>524</v>
      </c>
      <c r="C106" s="568" t="s">
        <v>534</v>
      </c>
      <c r="D106" s="569" t="s">
        <v>535</v>
      </c>
      <c r="E106" s="568" t="s">
        <v>525</v>
      </c>
      <c r="F106" s="569" t="s">
        <v>526</v>
      </c>
      <c r="G106" s="568" t="s">
        <v>591</v>
      </c>
      <c r="H106" s="568">
        <v>131654</v>
      </c>
      <c r="I106" s="568">
        <v>131654</v>
      </c>
      <c r="J106" s="568" t="s">
        <v>730</v>
      </c>
      <c r="K106" s="568" t="s">
        <v>731</v>
      </c>
      <c r="L106" s="570">
        <v>476.58</v>
      </c>
      <c r="M106" s="570">
        <v>1</v>
      </c>
      <c r="N106" s="571">
        <v>476.58</v>
      </c>
    </row>
    <row r="107" spans="1:14" ht="14.4" customHeight="1" x14ac:dyDescent="0.3">
      <c r="A107" s="566" t="s">
        <v>522</v>
      </c>
      <c r="B107" s="567" t="s">
        <v>524</v>
      </c>
      <c r="C107" s="568" t="s">
        <v>534</v>
      </c>
      <c r="D107" s="569" t="s">
        <v>535</v>
      </c>
      <c r="E107" s="568" t="s">
        <v>525</v>
      </c>
      <c r="F107" s="569" t="s">
        <v>526</v>
      </c>
      <c r="G107" s="568" t="s">
        <v>591</v>
      </c>
      <c r="H107" s="568">
        <v>132302</v>
      </c>
      <c r="I107" s="568">
        <v>32302</v>
      </c>
      <c r="J107" s="568" t="s">
        <v>732</v>
      </c>
      <c r="K107" s="568" t="s">
        <v>733</v>
      </c>
      <c r="L107" s="570">
        <v>28.029963879405202</v>
      </c>
      <c r="M107" s="570">
        <v>2</v>
      </c>
      <c r="N107" s="571">
        <v>56.059927758810403</v>
      </c>
    </row>
    <row r="108" spans="1:14" ht="14.4" customHeight="1" x14ac:dyDescent="0.3">
      <c r="A108" s="566" t="s">
        <v>522</v>
      </c>
      <c r="B108" s="567" t="s">
        <v>524</v>
      </c>
      <c r="C108" s="568" t="s">
        <v>534</v>
      </c>
      <c r="D108" s="569" t="s">
        <v>535</v>
      </c>
      <c r="E108" s="568" t="s">
        <v>525</v>
      </c>
      <c r="F108" s="569" t="s">
        <v>526</v>
      </c>
      <c r="G108" s="568" t="s">
        <v>591</v>
      </c>
      <c r="H108" s="568">
        <v>132992</v>
      </c>
      <c r="I108" s="568">
        <v>32992</v>
      </c>
      <c r="J108" s="568" t="s">
        <v>734</v>
      </c>
      <c r="K108" s="568" t="s">
        <v>735</v>
      </c>
      <c r="L108" s="570">
        <v>135.14833333333334</v>
      </c>
      <c r="M108" s="570">
        <v>6</v>
      </c>
      <c r="N108" s="571">
        <v>810.8900000000001</v>
      </c>
    </row>
    <row r="109" spans="1:14" ht="14.4" customHeight="1" x14ac:dyDescent="0.3">
      <c r="A109" s="566" t="s">
        <v>522</v>
      </c>
      <c r="B109" s="567" t="s">
        <v>524</v>
      </c>
      <c r="C109" s="568" t="s">
        <v>534</v>
      </c>
      <c r="D109" s="569" t="s">
        <v>535</v>
      </c>
      <c r="E109" s="568" t="s">
        <v>525</v>
      </c>
      <c r="F109" s="569" t="s">
        <v>526</v>
      </c>
      <c r="G109" s="568" t="s">
        <v>591</v>
      </c>
      <c r="H109" s="568">
        <v>138839</v>
      </c>
      <c r="I109" s="568">
        <v>138839</v>
      </c>
      <c r="J109" s="568" t="s">
        <v>736</v>
      </c>
      <c r="K109" s="568" t="s">
        <v>737</v>
      </c>
      <c r="L109" s="570">
        <v>40.049999999999997</v>
      </c>
      <c r="M109" s="570">
        <v>1</v>
      </c>
      <c r="N109" s="571">
        <v>40.049999999999997</v>
      </c>
    </row>
    <row r="110" spans="1:14" ht="14.4" customHeight="1" x14ac:dyDescent="0.3">
      <c r="A110" s="566" t="s">
        <v>522</v>
      </c>
      <c r="B110" s="567" t="s">
        <v>524</v>
      </c>
      <c r="C110" s="568" t="s">
        <v>534</v>
      </c>
      <c r="D110" s="569" t="s">
        <v>535</v>
      </c>
      <c r="E110" s="568" t="s">
        <v>525</v>
      </c>
      <c r="F110" s="569" t="s">
        <v>526</v>
      </c>
      <c r="G110" s="568" t="s">
        <v>591</v>
      </c>
      <c r="H110" s="568">
        <v>140122</v>
      </c>
      <c r="I110" s="568">
        <v>40122</v>
      </c>
      <c r="J110" s="568" t="s">
        <v>738</v>
      </c>
      <c r="K110" s="568" t="s">
        <v>714</v>
      </c>
      <c r="L110" s="570">
        <v>38.53</v>
      </c>
      <c r="M110" s="570">
        <v>14</v>
      </c>
      <c r="N110" s="571">
        <v>539.42000000000007</v>
      </c>
    </row>
    <row r="111" spans="1:14" ht="14.4" customHeight="1" x14ac:dyDescent="0.3">
      <c r="A111" s="566" t="s">
        <v>522</v>
      </c>
      <c r="B111" s="567" t="s">
        <v>524</v>
      </c>
      <c r="C111" s="568" t="s">
        <v>534</v>
      </c>
      <c r="D111" s="569" t="s">
        <v>535</v>
      </c>
      <c r="E111" s="568" t="s">
        <v>525</v>
      </c>
      <c r="F111" s="569" t="s">
        <v>526</v>
      </c>
      <c r="G111" s="568" t="s">
        <v>591</v>
      </c>
      <c r="H111" s="568">
        <v>144303</v>
      </c>
      <c r="I111" s="568">
        <v>44303</v>
      </c>
      <c r="J111" s="568" t="s">
        <v>739</v>
      </c>
      <c r="K111" s="568" t="s">
        <v>740</v>
      </c>
      <c r="L111" s="570">
        <v>59.3201100582408</v>
      </c>
      <c r="M111" s="570">
        <v>1</v>
      </c>
      <c r="N111" s="571">
        <v>59.3201100582408</v>
      </c>
    </row>
    <row r="112" spans="1:14" ht="14.4" customHeight="1" x14ac:dyDescent="0.3">
      <c r="A112" s="566" t="s">
        <v>522</v>
      </c>
      <c r="B112" s="567" t="s">
        <v>524</v>
      </c>
      <c r="C112" s="568" t="s">
        <v>534</v>
      </c>
      <c r="D112" s="569" t="s">
        <v>535</v>
      </c>
      <c r="E112" s="568" t="s">
        <v>525</v>
      </c>
      <c r="F112" s="569" t="s">
        <v>526</v>
      </c>
      <c r="G112" s="568" t="s">
        <v>591</v>
      </c>
      <c r="H112" s="568">
        <v>144305</v>
      </c>
      <c r="I112" s="568">
        <v>44305</v>
      </c>
      <c r="J112" s="568" t="s">
        <v>741</v>
      </c>
      <c r="K112" s="568" t="s">
        <v>742</v>
      </c>
      <c r="L112" s="570">
        <v>85.689829880978877</v>
      </c>
      <c r="M112" s="570">
        <v>3</v>
      </c>
      <c r="N112" s="571">
        <v>257.06948964293662</v>
      </c>
    </row>
    <row r="113" spans="1:14" ht="14.4" customHeight="1" x14ac:dyDescent="0.3">
      <c r="A113" s="566" t="s">
        <v>522</v>
      </c>
      <c r="B113" s="567" t="s">
        <v>524</v>
      </c>
      <c r="C113" s="568" t="s">
        <v>534</v>
      </c>
      <c r="D113" s="569" t="s">
        <v>535</v>
      </c>
      <c r="E113" s="568" t="s">
        <v>525</v>
      </c>
      <c r="F113" s="569" t="s">
        <v>526</v>
      </c>
      <c r="G113" s="568" t="s">
        <v>591</v>
      </c>
      <c r="H113" s="568">
        <v>145499</v>
      </c>
      <c r="I113" s="568">
        <v>45499</v>
      </c>
      <c r="J113" s="568" t="s">
        <v>596</v>
      </c>
      <c r="K113" s="568" t="s">
        <v>743</v>
      </c>
      <c r="L113" s="570">
        <v>109.44904796263049</v>
      </c>
      <c r="M113" s="570">
        <v>2</v>
      </c>
      <c r="N113" s="571">
        <v>218.89809592526098</v>
      </c>
    </row>
    <row r="114" spans="1:14" ht="14.4" customHeight="1" x14ac:dyDescent="0.3">
      <c r="A114" s="566" t="s">
        <v>522</v>
      </c>
      <c r="B114" s="567" t="s">
        <v>524</v>
      </c>
      <c r="C114" s="568" t="s">
        <v>534</v>
      </c>
      <c r="D114" s="569" t="s">
        <v>535</v>
      </c>
      <c r="E114" s="568" t="s">
        <v>525</v>
      </c>
      <c r="F114" s="569" t="s">
        <v>526</v>
      </c>
      <c r="G114" s="568" t="s">
        <v>591</v>
      </c>
      <c r="H114" s="568">
        <v>146117</v>
      </c>
      <c r="I114" s="568">
        <v>146117</v>
      </c>
      <c r="J114" s="568" t="s">
        <v>744</v>
      </c>
      <c r="K114" s="568" t="s">
        <v>745</v>
      </c>
      <c r="L114" s="570">
        <v>66.908892717431328</v>
      </c>
      <c r="M114" s="570">
        <v>14</v>
      </c>
      <c r="N114" s="571">
        <v>934.02003445688194</v>
      </c>
    </row>
    <row r="115" spans="1:14" ht="14.4" customHeight="1" x14ac:dyDescent="0.3">
      <c r="A115" s="566" t="s">
        <v>522</v>
      </c>
      <c r="B115" s="567" t="s">
        <v>524</v>
      </c>
      <c r="C115" s="568" t="s">
        <v>534</v>
      </c>
      <c r="D115" s="569" t="s">
        <v>535</v>
      </c>
      <c r="E115" s="568" t="s">
        <v>525</v>
      </c>
      <c r="F115" s="569" t="s">
        <v>526</v>
      </c>
      <c r="G115" s="568" t="s">
        <v>591</v>
      </c>
      <c r="H115" s="568">
        <v>146692</v>
      </c>
      <c r="I115" s="568">
        <v>46692</v>
      </c>
      <c r="J115" s="568" t="s">
        <v>746</v>
      </c>
      <c r="K115" s="568" t="s">
        <v>747</v>
      </c>
      <c r="L115" s="570">
        <v>78.25</v>
      </c>
      <c r="M115" s="570">
        <v>1</v>
      </c>
      <c r="N115" s="571">
        <v>78.25</v>
      </c>
    </row>
    <row r="116" spans="1:14" ht="14.4" customHeight="1" x14ac:dyDescent="0.3">
      <c r="A116" s="566" t="s">
        <v>522</v>
      </c>
      <c r="B116" s="567" t="s">
        <v>524</v>
      </c>
      <c r="C116" s="568" t="s">
        <v>534</v>
      </c>
      <c r="D116" s="569" t="s">
        <v>535</v>
      </c>
      <c r="E116" s="568" t="s">
        <v>525</v>
      </c>
      <c r="F116" s="569" t="s">
        <v>526</v>
      </c>
      <c r="G116" s="568" t="s">
        <v>591</v>
      </c>
      <c r="H116" s="568">
        <v>147193</v>
      </c>
      <c r="I116" s="568">
        <v>47193</v>
      </c>
      <c r="J116" s="568" t="s">
        <v>748</v>
      </c>
      <c r="K116" s="568" t="s">
        <v>749</v>
      </c>
      <c r="L116" s="570">
        <v>339.88759916903723</v>
      </c>
      <c r="M116" s="570">
        <v>8</v>
      </c>
      <c r="N116" s="571">
        <v>2718.2984365726534</v>
      </c>
    </row>
    <row r="117" spans="1:14" ht="14.4" customHeight="1" x14ac:dyDescent="0.3">
      <c r="A117" s="566" t="s">
        <v>522</v>
      </c>
      <c r="B117" s="567" t="s">
        <v>524</v>
      </c>
      <c r="C117" s="568" t="s">
        <v>534</v>
      </c>
      <c r="D117" s="569" t="s">
        <v>535</v>
      </c>
      <c r="E117" s="568" t="s">
        <v>525</v>
      </c>
      <c r="F117" s="569" t="s">
        <v>526</v>
      </c>
      <c r="G117" s="568" t="s">
        <v>591</v>
      </c>
      <c r="H117" s="568">
        <v>147195</v>
      </c>
      <c r="I117" s="568">
        <v>47195</v>
      </c>
      <c r="J117" s="568" t="s">
        <v>750</v>
      </c>
      <c r="K117" s="568" t="s">
        <v>749</v>
      </c>
      <c r="L117" s="570">
        <v>342.18787816586894</v>
      </c>
      <c r="M117" s="570">
        <v>9</v>
      </c>
      <c r="N117" s="571">
        <v>3074.979390829345</v>
      </c>
    </row>
    <row r="118" spans="1:14" ht="14.4" customHeight="1" x14ac:dyDescent="0.3">
      <c r="A118" s="566" t="s">
        <v>522</v>
      </c>
      <c r="B118" s="567" t="s">
        <v>524</v>
      </c>
      <c r="C118" s="568" t="s">
        <v>534</v>
      </c>
      <c r="D118" s="569" t="s">
        <v>535</v>
      </c>
      <c r="E118" s="568" t="s">
        <v>525</v>
      </c>
      <c r="F118" s="569" t="s">
        <v>526</v>
      </c>
      <c r="G118" s="568" t="s">
        <v>591</v>
      </c>
      <c r="H118" s="568">
        <v>147252</v>
      </c>
      <c r="I118" s="568">
        <v>47252</v>
      </c>
      <c r="J118" s="568" t="s">
        <v>751</v>
      </c>
      <c r="K118" s="568" t="s">
        <v>752</v>
      </c>
      <c r="L118" s="570">
        <v>136.14959686794771</v>
      </c>
      <c r="M118" s="570">
        <v>40</v>
      </c>
      <c r="N118" s="571">
        <v>5445.9838747179083</v>
      </c>
    </row>
    <row r="119" spans="1:14" ht="14.4" customHeight="1" x14ac:dyDescent="0.3">
      <c r="A119" s="566" t="s">
        <v>522</v>
      </c>
      <c r="B119" s="567" t="s">
        <v>524</v>
      </c>
      <c r="C119" s="568" t="s">
        <v>534</v>
      </c>
      <c r="D119" s="569" t="s">
        <v>535</v>
      </c>
      <c r="E119" s="568" t="s">
        <v>525</v>
      </c>
      <c r="F119" s="569" t="s">
        <v>526</v>
      </c>
      <c r="G119" s="568" t="s">
        <v>591</v>
      </c>
      <c r="H119" s="568">
        <v>148578</v>
      </c>
      <c r="I119" s="568">
        <v>48578</v>
      </c>
      <c r="J119" s="568" t="s">
        <v>753</v>
      </c>
      <c r="K119" s="568" t="s">
        <v>754</v>
      </c>
      <c r="L119" s="570">
        <v>76.92</v>
      </c>
      <c r="M119" s="570">
        <v>3</v>
      </c>
      <c r="N119" s="571">
        <v>230.76</v>
      </c>
    </row>
    <row r="120" spans="1:14" ht="14.4" customHeight="1" x14ac:dyDescent="0.3">
      <c r="A120" s="566" t="s">
        <v>522</v>
      </c>
      <c r="B120" s="567" t="s">
        <v>524</v>
      </c>
      <c r="C120" s="568" t="s">
        <v>534</v>
      </c>
      <c r="D120" s="569" t="s">
        <v>535</v>
      </c>
      <c r="E120" s="568" t="s">
        <v>525</v>
      </c>
      <c r="F120" s="569" t="s">
        <v>526</v>
      </c>
      <c r="G120" s="568" t="s">
        <v>591</v>
      </c>
      <c r="H120" s="568">
        <v>149317</v>
      </c>
      <c r="I120" s="568">
        <v>49317</v>
      </c>
      <c r="J120" s="568" t="s">
        <v>755</v>
      </c>
      <c r="K120" s="568" t="s">
        <v>756</v>
      </c>
      <c r="L120" s="570">
        <v>335.1964989086955</v>
      </c>
      <c r="M120" s="570">
        <v>11</v>
      </c>
      <c r="N120" s="571">
        <v>3670.4845471510903</v>
      </c>
    </row>
    <row r="121" spans="1:14" ht="14.4" customHeight="1" x14ac:dyDescent="0.3">
      <c r="A121" s="566" t="s">
        <v>522</v>
      </c>
      <c r="B121" s="567" t="s">
        <v>524</v>
      </c>
      <c r="C121" s="568" t="s">
        <v>534</v>
      </c>
      <c r="D121" s="569" t="s">
        <v>535</v>
      </c>
      <c r="E121" s="568" t="s">
        <v>525</v>
      </c>
      <c r="F121" s="569" t="s">
        <v>526</v>
      </c>
      <c r="G121" s="568" t="s">
        <v>591</v>
      </c>
      <c r="H121" s="568">
        <v>149560</v>
      </c>
      <c r="I121" s="568">
        <v>49560</v>
      </c>
      <c r="J121" s="568" t="s">
        <v>757</v>
      </c>
      <c r="K121" s="568" t="s">
        <v>758</v>
      </c>
      <c r="L121" s="570">
        <v>67.13</v>
      </c>
      <c r="M121" s="570">
        <v>2</v>
      </c>
      <c r="N121" s="571">
        <v>134.26</v>
      </c>
    </row>
    <row r="122" spans="1:14" ht="14.4" customHeight="1" x14ac:dyDescent="0.3">
      <c r="A122" s="566" t="s">
        <v>522</v>
      </c>
      <c r="B122" s="567" t="s">
        <v>524</v>
      </c>
      <c r="C122" s="568" t="s">
        <v>534</v>
      </c>
      <c r="D122" s="569" t="s">
        <v>535</v>
      </c>
      <c r="E122" s="568" t="s">
        <v>525</v>
      </c>
      <c r="F122" s="569" t="s">
        <v>526</v>
      </c>
      <c r="G122" s="568" t="s">
        <v>591</v>
      </c>
      <c r="H122" s="568">
        <v>150335</v>
      </c>
      <c r="I122" s="568">
        <v>50335</v>
      </c>
      <c r="J122" s="568" t="s">
        <v>759</v>
      </c>
      <c r="K122" s="568" t="s">
        <v>760</v>
      </c>
      <c r="L122" s="570">
        <v>45.81</v>
      </c>
      <c r="M122" s="570">
        <v>6</v>
      </c>
      <c r="N122" s="571">
        <v>275.24</v>
      </c>
    </row>
    <row r="123" spans="1:14" ht="14.4" customHeight="1" x14ac:dyDescent="0.3">
      <c r="A123" s="566" t="s">
        <v>522</v>
      </c>
      <c r="B123" s="567" t="s">
        <v>524</v>
      </c>
      <c r="C123" s="568" t="s">
        <v>534</v>
      </c>
      <c r="D123" s="569" t="s">
        <v>535</v>
      </c>
      <c r="E123" s="568" t="s">
        <v>525</v>
      </c>
      <c r="F123" s="569" t="s">
        <v>526</v>
      </c>
      <c r="G123" s="568" t="s">
        <v>591</v>
      </c>
      <c r="H123" s="568">
        <v>151365</v>
      </c>
      <c r="I123" s="568">
        <v>51365</v>
      </c>
      <c r="J123" s="568" t="s">
        <v>761</v>
      </c>
      <c r="K123" s="568" t="s">
        <v>762</v>
      </c>
      <c r="L123" s="570">
        <v>177.24639791196515</v>
      </c>
      <c r="M123" s="570">
        <v>23</v>
      </c>
      <c r="N123" s="571">
        <v>1035.503874717908</v>
      </c>
    </row>
    <row r="124" spans="1:14" ht="14.4" customHeight="1" x14ac:dyDescent="0.3">
      <c r="A124" s="566" t="s">
        <v>522</v>
      </c>
      <c r="B124" s="567" t="s">
        <v>524</v>
      </c>
      <c r="C124" s="568" t="s">
        <v>534</v>
      </c>
      <c r="D124" s="569" t="s">
        <v>535</v>
      </c>
      <c r="E124" s="568" t="s">
        <v>525</v>
      </c>
      <c r="F124" s="569" t="s">
        <v>526</v>
      </c>
      <c r="G124" s="568" t="s">
        <v>591</v>
      </c>
      <c r="H124" s="568">
        <v>154150</v>
      </c>
      <c r="I124" s="568">
        <v>54150</v>
      </c>
      <c r="J124" s="568" t="s">
        <v>763</v>
      </c>
      <c r="K124" s="568" t="s">
        <v>764</v>
      </c>
      <c r="L124" s="570">
        <v>87.520409190189852</v>
      </c>
      <c r="M124" s="570">
        <v>3</v>
      </c>
      <c r="N124" s="571">
        <v>262.85081838037968</v>
      </c>
    </row>
    <row r="125" spans="1:14" ht="14.4" customHeight="1" x14ac:dyDescent="0.3">
      <c r="A125" s="566" t="s">
        <v>522</v>
      </c>
      <c r="B125" s="567" t="s">
        <v>524</v>
      </c>
      <c r="C125" s="568" t="s">
        <v>534</v>
      </c>
      <c r="D125" s="569" t="s">
        <v>535</v>
      </c>
      <c r="E125" s="568" t="s">
        <v>525</v>
      </c>
      <c r="F125" s="569" t="s">
        <v>526</v>
      </c>
      <c r="G125" s="568" t="s">
        <v>591</v>
      </c>
      <c r="H125" s="568">
        <v>154539</v>
      </c>
      <c r="I125" s="568">
        <v>54539</v>
      </c>
      <c r="J125" s="568" t="s">
        <v>765</v>
      </c>
      <c r="K125" s="568" t="s">
        <v>766</v>
      </c>
      <c r="L125" s="570">
        <v>63.265000000000001</v>
      </c>
      <c r="M125" s="570">
        <v>4</v>
      </c>
      <c r="N125" s="571">
        <v>253.06</v>
      </c>
    </row>
    <row r="126" spans="1:14" ht="14.4" customHeight="1" x14ac:dyDescent="0.3">
      <c r="A126" s="566" t="s">
        <v>522</v>
      </c>
      <c r="B126" s="567" t="s">
        <v>524</v>
      </c>
      <c r="C126" s="568" t="s">
        <v>534</v>
      </c>
      <c r="D126" s="569" t="s">
        <v>535</v>
      </c>
      <c r="E126" s="568" t="s">
        <v>525</v>
      </c>
      <c r="F126" s="569" t="s">
        <v>526</v>
      </c>
      <c r="G126" s="568" t="s">
        <v>591</v>
      </c>
      <c r="H126" s="568">
        <v>155823</v>
      </c>
      <c r="I126" s="568">
        <v>55823</v>
      </c>
      <c r="J126" s="568" t="s">
        <v>669</v>
      </c>
      <c r="K126" s="568" t="s">
        <v>767</v>
      </c>
      <c r="L126" s="570">
        <v>22.75571275121397</v>
      </c>
      <c r="M126" s="570">
        <v>31</v>
      </c>
      <c r="N126" s="571">
        <v>705.26993567928571</v>
      </c>
    </row>
    <row r="127" spans="1:14" ht="14.4" customHeight="1" x14ac:dyDescent="0.3">
      <c r="A127" s="566" t="s">
        <v>522</v>
      </c>
      <c r="B127" s="567" t="s">
        <v>524</v>
      </c>
      <c r="C127" s="568" t="s">
        <v>534</v>
      </c>
      <c r="D127" s="569" t="s">
        <v>535</v>
      </c>
      <c r="E127" s="568" t="s">
        <v>525</v>
      </c>
      <c r="F127" s="569" t="s">
        <v>526</v>
      </c>
      <c r="G127" s="568" t="s">
        <v>591</v>
      </c>
      <c r="H127" s="568">
        <v>155824</v>
      </c>
      <c r="I127" s="568">
        <v>55824</v>
      </c>
      <c r="J127" s="568" t="s">
        <v>669</v>
      </c>
      <c r="K127" s="568" t="s">
        <v>768</v>
      </c>
      <c r="L127" s="570">
        <v>60.34993344025321</v>
      </c>
      <c r="M127" s="570">
        <v>16</v>
      </c>
      <c r="N127" s="571">
        <v>965.59893504405136</v>
      </c>
    </row>
    <row r="128" spans="1:14" ht="14.4" customHeight="1" x14ac:dyDescent="0.3">
      <c r="A128" s="566" t="s">
        <v>522</v>
      </c>
      <c r="B128" s="567" t="s">
        <v>524</v>
      </c>
      <c r="C128" s="568" t="s">
        <v>534</v>
      </c>
      <c r="D128" s="569" t="s">
        <v>535</v>
      </c>
      <c r="E128" s="568" t="s">
        <v>525</v>
      </c>
      <c r="F128" s="569" t="s">
        <v>526</v>
      </c>
      <c r="G128" s="568" t="s">
        <v>591</v>
      </c>
      <c r="H128" s="568">
        <v>155871</v>
      </c>
      <c r="I128" s="568">
        <v>155871</v>
      </c>
      <c r="J128" s="568" t="s">
        <v>769</v>
      </c>
      <c r="K128" s="568" t="s">
        <v>770</v>
      </c>
      <c r="L128" s="570">
        <v>48.14</v>
      </c>
      <c r="M128" s="570">
        <v>2</v>
      </c>
      <c r="N128" s="571">
        <v>96.28</v>
      </c>
    </row>
    <row r="129" spans="1:14" ht="14.4" customHeight="1" x14ac:dyDescent="0.3">
      <c r="A129" s="566" t="s">
        <v>522</v>
      </c>
      <c r="B129" s="567" t="s">
        <v>524</v>
      </c>
      <c r="C129" s="568" t="s">
        <v>534</v>
      </c>
      <c r="D129" s="569" t="s">
        <v>535</v>
      </c>
      <c r="E129" s="568" t="s">
        <v>525</v>
      </c>
      <c r="F129" s="569" t="s">
        <v>526</v>
      </c>
      <c r="G129" s="568" t="s">
        <v>591</v>
      </c>
      <c r="H129" s="568">
        <v>155911</v>
      </c>
      <c r="I129" s="568">
        <v>0</v>
      </c>
      <c r="J129" s="568" t="s">
        <v>771</v>
      </c>
      <c r="K129" s="568" t="s">
        <v>772</v>
      </c>
      <c r="L129" s="570">
        <v>33.993308224032141</v>
      </c>
      <c r="M129" s="570">
        <v>4</v>
      </c>
      <c r="N129" s="571">
        <v>136.13988700814463</v>
      </c>
    </row>
    <row r="130" spans="1:14" ht="14.4" customHeight="1" x14ac:dyDescent="0.3">
      <c r="A130" s="566" t="s">
        <v>522</v>
      </c>
      <c r="B130" s="567" t="s">
        <v>524</v>
      </c>
      <c r="C130" s="568" t="s">
        <v>534</v>
      </c>
      <c r="D130" s="569" t="s">
        <v>535</v>
      </c>
      <c r="E130" s="568" t="s">
        <v>525</v>
      </c>
      <c r="F130" s="569" t="s">
        <v>526</v>
      </c>
      <c r="G130" s="568" t="s">
        <v>591</v>
      </c>
      <c r="H130" s="568">
        <v>155947</v>
      </c>
      <c r="I130" s="568">
        <v>55947</v>
      </c>
      <c r="J130" s="568" t="s">
        <v>773</v>
      </c>
      <c r="K130" s="568"/>
      <c r="L130" s="570">
        <v>102.88891746953</v>
      </c>
      <c r="M130" s="570">
        <v>1</v>
      </c>
      <c r="N130" s="571">
        <v>102.88891746953</v>
      </c>
    </row>
    <row r="131" spans="1:14" ht="14.4" customHeight="1" x14ac:dyDescent="0.3">
      <c r="A131" s="566" t="s">
        <v>522</v>
      </c>
      <c r="B131" s="567" t="s">
        <v>524</v>
      </c>
      <c r="C131" s="568" t="s">
        <v>534</v>
      </c>
      <c r="D131" s="569" t="s">
        <v>535</v>
      </c>
      <c r="E131" s="568" t="s">
        <v>525</v>
      </c>
      <c r="F131" s="569" t="s">
        <v>526</v>
      </c>
      <c r="G131" s="568" t="s">
        <v>591</v>
      </c>
      <c r="H131" s="568">
        <v>156504</v>
      </c>
      <c r="I131" s="568">
        <v>56504</v>
      </c>
      <c r="J131" s="568" t="s">
        <v>774</v>
      </c>
      <c r="K131" s="568" t="s">
        <v>775</v>
      </c>
      <c r="L131" s="570">
        <v>98.460324304026301</v>
      </c>
      <c r="M131" s="570">
        <v>4</v>
      </c>
      <c r="N131" s="571">
        <v>393.90097291207894</v>
      </c>
    </row>
    <row r="132" spans="1:14" ht="14.4" customHeight="1" x14ac:dyDescent="0.3">
      <c r="A132" s="566" t="s">
        <v>522</v>
      </c>
      <c r="B132" s="567" t="s">
        <v>524</v>
      </c>
      <c r="C132" s="568" t="s">
        <v>534</v>
      </c>
      <c r="D132" s="569" t="s">
        <v>535</v>
      </c>
      <c r="E132" s="568" t="s">
        <v>525</v>
      </c>
      <c r="F132" s="569" t="s">
        <v>526</v>
      </c>
      <c r="G132" s="568" t="s">
        <v>591</v>
      </c>
      <c r="H132" s="568">
        <v>156810</v>
      </c>
      <c r="I132" s="568">
        <v>56810</v>
      </c>
      <c r="J132" s="568" t="s">
        <v>776</v>
      </c>
      <c r="K132" s="568" t="s">
        <v>777</v>
      </c>
      <c r="L132" s="570">
        <v>83.548333333333403</v>
      </c>
      <c r="M132" s="570">
        <v>1</v>
      </c>
      <c r="N132" s="571">
        <v>83.548333333333403</v>
      </c>
    </row>
    <row r="133" spans="1:14" ht="14.4" customHeight="1" x14ac:dyDescent="0.3">
      <c r="A133" s="566" t="s">
        <v>522</v>
      </c>
      <c r="B133" s="567" t="s">
        <v>524</v>
      </c>
      <c r="C133" s="568" t="s">
        <v>534</v>
      </c>
      <c r="D133" s="569" t="s">
        <v>535</v>
      </c>
      <c r="E133" s="568" t="s">
        <v>525</v>
      </c>
      <c r="F133" s="569" t="s">
        <v>526</v>
      </c>
      <c r="G133" s="568" t="s">
        <v>591</v>
      </c>
      <c r="H133" s="568">
        <v>156993</v>
      </c>
      <c r="I133" s="568">
        <v>56993</v>
      </c>
      <c r="J133" s="568" t="s">
        <v>778</v>
      </c>
      <c r="K133" s="568" t="s">
        <v>779</v>
      </c>
      <c r="L133" s="570">
        <v>58.026656921618944</v>
      </c>
      <c r="M133" s="570">
        <v>51</v>
      </c>
      <c r="N133" s="571">
        <v>2957.9997197909961</v>
      </c>
    </row>
    <row r="134" spans="1:14" ht="14.4" customHeight="1" x14ac:dyDescent="0.3">
      <c r="A134" s="566" t="s">
        <v>522</v>
      </c>
      <c r="B134" s="567" t="s">
        <v>524</v>
      </c>
      <c r="C134" s="568" t="s">
        <v>534</v>
      </c>
      <c r="D134" s="569" t="s">
        <v>535</v>
      </c>
      <c r="E134" s="568" t="s">
        <v>525</v>
      </c>
      <c r="F134" s="569" t="s">
        <v>526</v>
      </c>
      <c r="G134" s="568" t="s">
        <v>591</v>
      </c>
      <c r="H134" s="568">
        <v>157396</v>
      </c>
      <c r="I134" s="568">
        <v>57396</v>
      </c>
      <c r="J134" s="568" t="s">
        <v>780</v>
      </c>
      <c r="K134" s="568" t="s">
        <v>781</v>
      </c>
      <c r="L134" s="570">
        <v>152.25908642662796</v>
      </c>
      <c r="M134" s="570">
        <v>43</v>
      </c>
      <c r="N134" s="571">
        <v>6546.7864227614309</v>
      </c>
    </row>
    <row r="135" spans="1:14" ht="14.4" customHeight="1" x14ac:dyDescent="0.3">
      <c r="A135" s="566" t="s">
        <v>522</v>
      </c>
      <c r="B135" s="567" t="s">
        <v>524</v>
      </c>
      <c r="C135" s="568" t="s">
        <v>534</v>
      </c>
      <c r="D135" s="569" t="s">
        <v>535</v>
      </c>
      <c r="E135" s="568" t="s">
        <v>525</v>
      </c>
      <c r="F135" s="569" t="s">
        <v>526</v>
      </c>
      <c r="G135" s="568" t="s">
        <v>591</v>
      </c>
      <c r="H135" s="568">
        <v>158037</v>
      </c>
      <c r="I135" s="568">
        <v>58037</v>
      </c>
      <c r="J135" s="568" t="s">
        <v>782</v>
      </c>
      <c r="K135" s="568" t="s">
        <v>783</v>
      </c>
      <c r="L135" s="570">
        <v>100.3582756001385</v>
      </c>
      <c r="M135" s="570">
        <v>8</v>
      </c>
      <c r="N135" s="571">
        <v>803.24884208515402</v>
      </c>
    </row>
    <row r="136" spans="1:14" ht="14.4" customHeight="1" x14ac:dyDescent="0.3">
      <c r="A136" s="566" t="s">
        <v>522</v>
      </c>
      <c r="B136" s="567" t="s">
        <v>524</v>
      </c>
      <c r="C136" s="568" t="s">
        <v>534</v>
      </c>
      <c r="D136" s="569" t="s">
        <v>535</v>
      </c>
      <c r="E136" s="568" t="s">
        <v>525</v>
      </c>
      <c r="F136" s="569" t="s">
        <v>526</v>
      </c>
      <c r="G136" s="568" t="s">
        <v>591</v>
      </c>
      <c r="H136" s="568">
        <v>158425</v>
      </c>
      <c r="I136" s="568">
        <v>58425</v>
      </c>
      <c r="J136" s="568" t="s">
        <v>784</v>
      </c>
      <c r="K136" s="568" t="s">
        <v>785</v>
      </c>
      <c r="L136" s="570">
        <v>83.86333333333333</v>
      </c>
      <c r="M136" s="570">
        <v>4</v>
      </c>
      <c r="N136" s="571">
        <v>335.56</v>
      </c>
    </row>
    <row r="137" spans="1:14" ht="14.4" customHeight="1" x14ac:dyDescent="0.3">
      <c r="A137" s="566" t="s">
        <v>522</v>
      </c>
      <c r="B137" s="567" t="s">
        <v>524</v>
      </c>
      <c r="C137" s="568" t="s">
        <v>534</v>
      </c>
      <c r="D137" s="569" t="s">
        <v>535</v>
      </c>
      <c r="E137" s="568" t="s">
        <v>525</v>
      </c>
      <c r="F137" s="569" t="s">
        <v>526</v>
      </c>
      <c r="G137" s="568" t="s">
        <v>591</v>
      </c>
      <c r="H137" s="568">
        <v>159357</v>
      </c>
      <c r="I137" s="568">
        <v>59357</v>
      </c>
      <c r="J137" s="568" t="s">
        <v>786</v>
      </c>
      <c r="K137" s="568" t="s">
        <v>787</v>
      </c>
      <c r="L137" s="570">
        <v>197.04000000000002</v>
      </c>
      <c r="M137" s="570">
        <v>4</v>
      </c>
      <c r="N137" s="571">
        <v>788.16000000000008</v>
      </c>
    </row>
    <row r="138" spans="1:14" ht="14.4" customHeight="1" x14ac:dyDescent="0.3">
      <c r="A138" s="566" t="s">
        <v>522</v>
      </c>
      <c r="B138" s="567" t="s">
        <v>524</v>
      </c>
      <c r="C138" s="568" t="s">
        <v>534</v>
      </c>
      <c r="D138" s="569" t="s">
        <v>535</v>
      </c>
      <c r="E138" s="568" t="s">
        <v>525</v>
      </c>
      <c r="F138" s="569" t="s">
        <v>526</v>
      </c>
      <c r="G138" s="568" t="s">
        <v>591</v>
      </c>
      <c r="H138" s="568">
        <v>159941</v>
      </c>
      <c r="I138" s="568">
        <v>59941</v>
      </c>
      <c r="J138" s="568" t="s">
        <v>788</v>
      </c>
      <c r="K138" s="568" t="s">
        <v>789</v>
      </c>
      <c r="L138" s="570">
        <v>223.91</v>
      </c>
      <c r="M138" s="570">
        <v>1</v>
      </c>
      <c r="N138" s="571">
        <v>223.91</v>
      </c>
    </row>
    <row r="139" spans="1:14" ht="14.4" customHeight="1" x14ac:dyDescent="0.3">
      <c r="A139" s="566" t="s">
        <v>522</v>
      </c>
      <c r="B139" s="567" t="s">
        <v>524</v>
      </c>
      <c r="C139" s="568" t="s">
        <v>534</v>
      </c>
      <c r="D139" s="569" t="s">
        <v>535</v>
      </c>
      <c r="E139" s="568" t="s">
        <v>525</v>
      </c>
      <c r="F139" s="569" t="s">
        <v>526</v>
      </c>
      <c r="G139" s="568" t="s">
        <v>591</v>
      </c>
      <c r="H139" s="568">
        <v>166555</v>
      </c>
      <c r="I139" s="568">
        <v>66555</v>
      </c>
      <c r="J139" s="568" t="s">
        <v>790</v>
      </c>
      <c r="K139" s="568" t="s">
        <v>791</v>
      </c>
      <c r="L139" s="570">
        <v>117.09013181041568</v>
      </c>
      <c r="M139" s="570">
        <v>5</v>
      </c>
      <c r="N139" s="571">
        <v>579.79042276406108</v>
      </c>
    </row>
    <row r="140" spans="1:14" ht="14.4" customHeight="1" x14ac:dyDescent="0.3">
      <c r="A140" s="566" t="s">
        <v>522</v>
      </c>
      <c r="B140" s="567" t="s">
        <v>524</v>
      </c>
      <c r="C140" s="568" t="s">
        <v>534</v>
      </c>
      <c r="D140" s="569" t="s">
        <v>535</v>
      </c>
      <c r="E140" s="568" t="s">
        <v>525</v>
      </c>
      <c r="F140" s="569" t="s">
        <v>526</v>
      </c>
      <c r="G140" s="568" t="s">
        <v>591</v>
      </c>
      <c r="H140" s="568">
        <v>167939</v>
      </c>
      <c r="I140" s="568">
        <v>167939</v>
      </c>
      <c r="J140" s="568" t="s">
        <v>792</v>
      </c>
      <c r="K140" s="568" t="s">
        <v>793</v>
      </c>
      <c r="L140" s="570">
        <v>1799.73</v>
      </c>
      <c r="M140" s="570">
        <v>1</v>
      </c>
      <c r="N140" s="571">
        <v>1799.73</v>
      </c>
    </row>
    <row r="141" spans="1:14" ht="14.4" customHeight="1" x14ac:dyDescent="0.3">
      <c r="A141" s="566" t="s">
        <v>522</v>
      </c>
      <c r="B141" s="567" t="s">
        <v>524</v>
      </c>
      <c r="C141" s="568" t="s">
        <v>534</v>
      </c>
      <c r="D141" s="569" t="s">
        <v>535</v>
      </c>
      <c r="E141" s="568" t="s">
        <v>525</v>
      </c>
      <c r="F141" s="569" t="s">
        <v>526</v>
      </c>
      <c r="G141" s="568" t="s">
        <v>591</v>
      </c>
      <c r="H141" s="568">
        <v>169058</v>
      </c>
      <c r="I141" s="568">
        <v>69058</v>
      </c>
      <c r="J141" s="568" t="s">
        <v>794</v>
      </c>
      <c r="K141" s="568" t="s">
        <v>795</v>
      </c>
      <c r="L141" s="570">
        <v>493.58750027220998</v>
      </c>
      <c r="M141" s="570">
        <v>1</v>
      </c>
      <c r="N141" s="571">
        <v>493.58750027220998</v>
      </c>
    </row>
    <row r="142" spans="1:14" ht="14.4" customHeight="1" x14ac:dyDescent="0.3">
      <c r="A142" s="566" t="s">
        <v>522</v>
      </c>
      <c r="B142" s="567" t="s">
        <v>524</v>
      </c>
      <c r="C142" s="568" t="s">
        <v>534</v>
      </c>
      <c r="D142" s="569" t="s">
        <v>535</v>
      </c>
      <c r="E142" s="568" t="s">
        <v>525</v>
      </c>
      <c r="F142" s="569" t="s">
        <v>526</v>
      </c>
      <c r="G142" s="568" t="s">
        <v>591</v>
      </c>
      <c r="H142" s="568">
        <v>169189</v>
      </c>
      <c r="I142" s="568">
        <v>69189</v>
      </c>
      <c r="J142" s="568" t="s">
        <v>796</v>
      </c>
      <c r="K142" s="568" t="s">
        <v>797</v>
      </c>
      <c r="L142" s="570">
        <v>67.41</v>
      </c>
      <c r="M142" s="570">
        <v>1</v>
      </c>
      <c r="N142" s="571">
        <v>67.41</v>
      </c>
    </row>
    <row r="143" spans="1:14" ht="14.4" customHeight="1" x14ac:dyDescent="0.3">
      <c r="A143" s="566" t="s">
        <v>522</v>
      </c>
      <c r="B143" s="567" t="s">
        <v>524</v>
      </c>
      <c r="C143" s="568" t="s">
        <v>534</v>
      </c>
      <c r="D143" s="569" t="s">
        <v>535</v>
      </c>
      <c r="E143" s="568" t="s">
        <v>525</v>
      </c>
      <c r="F143" s="569" t="s">
        <v>526</v>
      </c>
      <c r="G143" s="568" t="s">
        <v>591</v>
      </c>
      <c r="H143" s="568">
        <v>169447</v>
      </c>
      <c r="I143" s="568">
        <v>69447</v>
      </c>
      <c r="J143" s="568" t="s">
        <v>798</v>
      </c>
      <c r="K143" s="568" t="s">
        <v>799</v>
      </c>
      <c r="L143" s="570">
        <v>88.839778746449568</v>
      </c>
      <c r="M143" s="570">
        <v>5</v>
      </c>
      <c r="N143" s="571">
        <v>454.81933623934873</v>
      </c>
    </row>
    <row r="144" spans="1:14" ht="14.4" customHeight="1" x14ac:dyDescent="0.3">
      <c r="A144" s="566" t="s">
        <v>522</v>
      </c>
      <c r="B144" s="567" t="s">
        <v>524</v>
      </c>
      <c r="C144" s="568" t="s">
        <v>534</v>
      </c>
      <c r="D144" s="569" t="s">
        <v>535</v>
      </c>
      <c r="E144" s="568" t="s">
        <v>525</v>
      </c>
      <c r="F144" s="569" t="s">
        <v>526</v>
      </c>
      <c r="G144" s="568" t="s">
        <v>591</v>
      </c>
      <c r="H144" s="568">
        <v>169671</v>
      </c>
      <c r="I144" s="568">
        <v>69671</v>
      </c>
      <c r="J144" s="568" t="s">
        <v>800</v>
      </c>
      <c r="K144" s="568" t="s">
        <v>801</v>
      </c>
      <c r="L144" s="570">
        <v>111.58</v>
      </c>
      <c r="M144" s="570">
        <v>7</v>
      </c>
      <c r="N144" s="571">
        <v>781.06</v>
      </c>
    </row>
    <row r="145" spans="1:14" ht="14.4" customHeight="1" x14ac:dyDescent="0.3">
      <c r="A145" s="566" t="s">
        <v>522</v>
      </c>
      <c r="B145" s="567" t="s">
        <v>524</v>
      </c>
      <c r="C145" s="568" t="s">
        <v>534</v>
      </c>
      <c r="D145" s="569" t="s">
        <v>535</v>
      </c>
      <c r="E145" s="568" t="s">
        <v>525</v>
      </c>
      <c r="F145" s="569" t="s">
        <v>526</v>
      </c>
      <c r="G145" s="568" t="s">
        <v>591</v>
      </c>
      <c r="H145" s="568">
        <v>169721</v>
      </c>
      <c r="I145" s="568">
        <v>169721</v>
      </c>
      <c r="J145" s="568" t="s">
        <v>802</v>
      </c>
      <c r="K145" s="568" t="s">
        <v>803</v>
      </c>
      <c r="L145" s="570">
        <v>584.48992748575097</v>
      </c>
      <c r="M145" s="570">
        <v>1</v>
      </c>
      <c r="N145" s="571">
        <v>584.48992748575097</v>
      </c>
    </row>
    <row r="146" spans="1:14" ht="14.4" customHeight="1" x14ac:dyDescent="0.3">
      <c r="A146" s="566" t="s">
        <v>522</v>
      </c>
      <c r="B146" s="567" t="s">
        <v>524</v>
      </c>
      <c r="C146" s="568" t="s">
        <v>534</v>
      </c>
      <c r="D146" s="569" t="s">
        <v>535</v>
      </c>
      <c r="E146" s="568" t="s">
        <v>525</v>
      </c>
      <c r="F146" s="569" t="s">
        <v>526</v>
      </c>
      <c r="G146" s="568" t="s">
        <v>591</v>
      </c>
      <c r="H146" s="568">
        <v>169724</v>
      </c>
      <c r="I146" s="568">
        <v>69724</v>
      </c>
      <c r="J146" s="568" t="s">
        <v>804</v>
      </c>
      <c r="K146" s="568" t="s">
        <v>805</v>
      </c>
      <c r="L146" s="570">
        <v>34.729999999999997</v>
      </c>
      <c r="M146" s="570">
        <v>2</v>
      </c>
      <c r="N146" s="571">
        <v>69.459999999999994</v>
      </c>
    </row>
    <row r="147" spans="1:14" ht="14.4" customHeight="1" x14ac:dyDescent="0.3">
      <c r="A147" s="566" t="s">
        <v>522</v>
      </c>
      <c r="B147" s="567" t="s">
        <v>524</v>
      </c>
      <c r="C147" s="568" t="s">
        <v>534</v>
      </c>
      <c r="D147" s="569" t="s">
        <v>535</v>
      </c>
      <c r="E147" s="568" t="s">
        <v>525</v>
      </c>
      <c r="F147" s="569" t="s">
        <v>526</v>
      </c>
      <c r="G147" s="568" t="s">
        <v>591</v>
      </c>
      <c r="H147" s="568">
        <v>169755</v>
      </c>
      <c r="I147" s="568">
        <v>69755</v>
      </c>
      <c r="J147" s="568" t="s">
        <v>806</v>
      </c>
      <c r="K147" s="568" t="s">
        <v>805</v>
      </c>
      <c r="L147" s="570">
        <v>38.93702952901225</v>
      </c>
      <c r="M147" s="570">
        <v>10</v>
      </c>
      <c r="N147" s="571">
        <v>389.37623623209799</v>
      </c>
    </row>
    <row r="148" spans="1:14" ht="14.4" customHeight="1" x14ac:dyDescent="0.3">
      <c r="A148" s="566" t="s">
        <v>522</v>
      </c>
      <c r="B148" s="567" t="s">
        <v>524</v>
      </c>
      <c r="C148" s="568" t="s">
        <v>534</v>
      </c>
      <c r="D148" s="569" t="s">
        <v>535</v>
      </c>
      <c r="E148" s="568" t="s">
        <v>525</v>
      </c>
      <c r="F148" s="569" t="s">
        <v>526</v>
      </c>
      <c r="G148" s="568" t="s">
        <v>591</v>
      </c>
      <c r="H148" s="568">
        <v>175631</v>
      </c>
      <c r="I148" s="568">
        <v>75631</v>
      </c>
      <c r="J148" s="568" t="s">
        <v>807</v>
      </c>
      <c r="K148" s="568" t="s">
        <v>808</v>
      </c>
      <c r="L148" s="570">
        <v>75.849999999999994</v>
      </c>
      <c r="M148" s="570">
        <v>1</v>
      </c>
      <c r="N148" s="571">
        <v>75.849999999999994</v>
      </c>
    </row>
    <row r="149" spans="1:14" ht="14.4" customHeight="1" x14ac:dyDescent="0.3">
      <c r="A149" s="566" t="s">
        <v>522</v>
      </c>
      <c r="B149" s="567" t="s">
        <v>524</v>
      </c>
      <c r="C149" s="568" t="s">
        <v>534</v>
      </c>
      <c r="D149" s="569" t="s">
        <v>535</v>
      </c>
      <c r="E149" s="568" t="s">
        <v>525</v>
      </c>
      <c r="F149" s="569" t="s">
        <v>526</v>
      </c>
      <c r="G149" s="568" t="s">
        <v>591</v>
      </c>
      <c r="H149" s="568">
        <v>176064</v>
      </c>
      <c r="I149" s="568">
        <v>76064</v>
      </c>
      <c r="J149" s="568" t="s">
        <v>809</v>
      </c>
      <c r="K149" s="568" t="s">
        <v>810</v>
      </c>
      <c r="L149" s="570">
        <v>69.559890553766053</v>
      </c>
      <c r="M149" s="570">
        <v>2</v>
      </c>
      <c r="N149" s="571">
        <v>139.11978110753211</v>
      </c>
    </row>
    <row r="150" spans="1:14" ht="14.4" customHeight="1" x14ac:dyDescent="0.3">
      <c r="A150" s="566" t="s">
        <v>522</v>
      </c>
      <c r="B150" s="567" t="s">
        <v>524</v>
      </c>
      <c r="C150" s="568" t="s">
        <v>534</v>
      </c>
      <c r="D150" s="569" t="s">
        <v>535</v>
      </c>
      <c r="E150" s="568" t="s">
        <v>525</v>
      </c>
      <c r="F150" s="569" t="s">
        <v>526</v>
      </c>
      <c r="G150" s="568" t="s">
        <v>591</v>
      </c>
      <c r="H150" s="568">
        <v>176205</v>
      </c>
      <c r="I150" s="568">
        <v>76205</v>
      </c>
      <c r="J150" s="568" t="s">
        <v>811</v>
      </c>
      <c r="K150" s="568" t="s">
        <v>648</v>
      </c>
      <c r="L150" s="570">
        <v>110.5</v>
      </c>
      <c r="M150" s="570">
        <v>3</v>
      </c>
      <c r="N150" s="571">
        <v>331.5</v>
      </c>
    </row>
    <row r="151" spans="1:14" ht="14.4" customHeight="1" x14ac:dyDescent="0.3">
      <c r="A151" s="566" t="s">
        <v>522</v>
      </c>
      <c r="B151" s="567" t="s">
        <v>524</v>
      </c>
      <c r="C151" s="568" t="s">
        <v>534</v>
      </c>
      <c r="D151" s="569" t="s">
        <v>535</v>
      </c>
      <c r="E151" s="568" t="s">
        <v>525</v>
      </c>
      <c r="F151" s="569" t="s">
        <v>526</v>
      </c>
      <c r="G151" s="568" t="s">
        <v>591</v>
      </c>
      <c r="H151" s="568">
        <v>183270</v>
      </c>
      <c r="I151" s="568">
        <v>83270</v>
      </c>
      <c r="J151" s="568" t="s">
        <v>812</v>
      </c>
      <c r="K151" s="568" t="s">
        <v>813</v>
      </c>
      <c r="L151" s="570">
        <v>129.84999756239233</v>
      </c>
      <c r="M151" s="570">
        <v>3</v>
      </c>
      <c r="N151" s="571">
        <v>389.549992687177</v>
      </c>
    </row>
    <row r="152" spans="1:14" ht="14.4" customHeight="1" x14ac:dyDescent="0.3">
      <c r="A152" s="566" t="s">
        <v>522</v>
      </c>
      <c r="B152" s="567" t="s">
        <v>524</v>
      </c>
      <c r="C152" s="568" t="s">
        <v>534</v>
      </c>
      <c r="D152" s="569" t="s">
        <v>535</v>
      </c>
      <c r="E152" s="568" t="s">
        <v>525</v>
      </c>
      <c r="F152" s="569" t="s">
        <v>526</v>
      </c>
      <c r="G152" s="568" t="s">
        <v>591</v>
      </c>
      <c r="H152" s="568">
        <v>183272</v>
      </c>
      <c r="I152" s="568">
        <v>83272</v>
      </c>
      <c r="J152" s="568" t="s">
        <v>814</v>
      </c>
      <c r="K152" s="568" t="s">
        <v>815</v>
      </c>
      <c r="L152" s="570">
        <v>184.25</v>
      </c>
      <c r="M152" s="570">
        <v>2</v>
      </c>
      <c r="N152" s="571">
        <v>368.5</v>
      </c>
    </row>
    <row r="153" spans="1:14" ht="14.4" customHeight="1" x14ac:dyDescent="0.3">
      <c r="A153" s="566" t="s">
        <v>522</v>
      </c>
      <c r="B153" s="567" t="s">
        <v>524</v>
      </c>
      <c r="C153" s="568" t="s">
        <v>534</v>
      </c>
      <c r="D153" s="569" t="s">
        <v>535</v>
      </c>
      <c r="E153" s="568" t="s">
        <v>525</v>
      </c>
      <c r="F153" s="569" t="s">
        <v>526</v>
      </c>
      <c r="G153" s="568" t="s">
        <v>591</v>
      </c>
      <c r="H153" s="568">
        <v>183318</v>
      </c>
      <c r="I153" s="568">
        <v>83318</v>
      </c>
      <c r="J153" s="568" t="s">
        <v>816</v>
      </c>
      <c r="K153" s="568" t="s">
        <v>817</v>
      </c>
      <c r="L153" s="570">
        <v>22.25</v>
      </c>
      <c r="M153" s="570">
        <v>1</v>
      </c>
      <c r="N153" s="571">
        <v>22.25</v>
      </c>
    </row>
    <row r="154" spans="1:14" ht="14.4" customHeight="1" x14ac:dyDescent="0.3">
      <c r="A154" s="566" t="s">
        <v>522</v>
      </c>
      <c r="B154" s="567" t="s">
        <v>524</v>
      </c>
      <c r="C154" s="568" t="s">
        <v>534</v>
      </c>
      <c r="D154" s="569" t="s">
        <v>535</v>
      </c>
      <c r="E154" s="568" t="s">
        <v>525</v>
      </c>
      <c r="F154" s="569" t="s">
        <v>526</v>
      </c>
      <c r="G154" s="568" t="s">
        <v>591</v>
      </c>
      <c r="H154" s="568">
        <v>183974</v>
      </c>
      <c r="I154" s="568">
        <v>83974</v>
      </c>
      <c r="J154" s="568" t="s">
        <v>818</v>
      </c>
      <c r="K154" s="568" t="s">
        <v>819</v>
      </c>
      <c r="L154" s="570">
        <v>377.65499999999997</v>
      </c>
      <c r="M154" s="570">
        <v>2</v>
      </c>
      <c r="N154" s="571">
        <v>755.31</v>
      </c>
    </row>
    <row r="155" spans="1:14" ht="14.4" customHeight="1" x14ac:dyDescent="0.3">
      <c r="A155" s="566" t="s">
        <v>522</v>
      </c>
      <c r="B155" s="567" t="s">
        <v>524</v>
      </c>
      <c r="C155" s="568" t="s">
        <v>534</v>
      </c>
      <c r="D155" s="569" t="s">
        <v>535</v>
      </c>
      <c r="E155" s="568" t="s">
        <v>525</v>
      </c>
      <c r="F155" s="569" t="s">
        <v>526</v>
      </c>
      <c r="G155" s="568" t="s">
        <v>591</v>
      </c>
      <c r="H155" s="568">
        <v>184090</v>
      </c>
      <c r="I155" s="568">
        <v>84090</v>
      </c>
      <c r="J155" s="568" t="s">
        <v>820</v>
      </c>
      <c r="K155" s="568" t="s">
        <v>821</v>
      </c>
      <c r="L155" s="570">
        <v>64.069401383979795</v>
      </c>
      <c r="M155" s="570">
        <v>1</v>
      </c>
      <c r="N155" s="571">
        <v>64.069401383979795</v>
      </c>
    </row>
    <row r="156" spans="1:14" ht="14.4" customHeight="1" x14ac:dyDescent="0.3">
      <c r="A156" s="566" t="s">
        <v>522</v>
      </c>
      <c r="B156" s="567" t="s">
        <v>524</v>
      </c>
      <c r="C156" s="568" t="s">
        <v>534</v>
      </c>
      <c r="D156" s="569" t="s">
        <v>535</v>
      </c>
      <c r="E156" s="568" t="s">
        <v>525</v>
      </c>
      <c r="F156" s="569" t="s">
        <v>526</v>
      </c>
      <c r="G156" s="568" t="s">
        <v>591</v>
      </c>
      <c r="H156" s="568">
        <v>184360</v>
      </c>
      <c r="I156" s="568">
        <v>84360</v>
      </c>
      <c r="J156" s="568" t="s">
        <v>822</v>
      </c>
      <c r="K156" s="568" t="s">
        <v>823</v>
      </c>
      <c r="L156" s="570">
        <v>143.51000279475099</v>
      </c>
      <c r="M156" s="570">
        <v>1</v>
      </c>
      <c r="N156" s="571">
        <v>143.51000279475099</v>
      </c>
    </row>
    <row r="157" spans="1:14" ht="14.4" customHeight="1" x14ac:dyDescent="0.3">
      <c r="A157" s="566" t="s">
        <v>522</v>
      </c>
      <c r="B157" s="567" t="s">
        <v>524</v>
      </c>
      <c r="C157" s="568" t="s">
        <v>534</v>
      </c>
      <c r="D157" s="569" t="s">
        <v>535</v>
      </c>
      <c r="E157" s="568" t="s">
        <v>525</v>
      </c>
      <c r="F157" s="569" t="s">
        <v>526</v>
      </c>
      <c r="G157" s="568" t="s">
        <v>591</v>
      </c>
      <c r="H157" s="568">
        <v>185266</v>
      </c>
      <c r="I157" s="568">
        <v>185266</v>
      </c>
      <c r="J157" s="568" t="s">
        <v>824</v>
      </c>
      <c r="K157" s="568" t="s">
        <v>825</v>
      </c>
      <c r="L157" s="570">
        <v>408.26</v>
      </c>
      <c r="M157" s="570">
        <v>1</v>
      </c>
      <c r="N157" s="571">
        <v>408.26</v>
      </c>
    </row>
    <row r="158" spans="1:14" ht="14.4" customHeight="1" x14ac:dyDescent="0.3">
      <c r="A158" s="566" t="s">
        <v>522</v>
      </c>
      <c r="B158" s="567" t="s">
        <v>524</v>
      </c>
      <c r="C158" s="568" t="s">
        <v>534</v>
      </c>
      <c r="D158" s="569" t="s">
        <v>535</v>
      </c>
      <c r="E158" s="568" t="s">
        <v>525</v>
      </c>
      <c r="F158" s="569" t="s">
        <v>526</v>
      </c>
      <c r="G158" s="568" t="s">
        <v>591</v>
      </c>
      <c r="H158" s="568">
        <v>185719</v>
      </c>
      <c r="I158" s="568">
        <v>85719</v>
      </c>
      <c r="J158" s="568" t="s">
        <v>826</v>
      </c>
      <c r="K158" s="568" t="s">
        <v>827</v>
      </c>
      <c r="L158" s="570">
        <v>169.64</v>
      </c>
      <c r="M158" s="570">
        <v>1</v>
      </c>
      <c r="N158" s="571">
        <v>169.64</v>
      </c>
    </row>
    <row r="159" spans="1:14" ht="14.4" customHeight="1" x14ac:dyDescent="0.3">
      <c r="A159" s="566" t="s">
        <v>522</v>
      </c>
      <c r="B159" s="567" t="s">
        <v>524</v>
      </c>
      <c r="C159" s="568" t="s">
        <v>534</v>
      </c>
      <c r="D159" s="569" t="s">
        <v>535</v>
      </c>
      <c r="E159" s="568" t="s">
        <v>525</v>
      </c>
      <c r="F159" s="569" t="s">
        <v>526</v>
      </c>
      <c r="G159" s="568" t="s">
        <v>591</v>
      </c>
      <c r="H159" s="568">
        <v>185733</v>
      </c>
      <c r="I159" s="568">
        <v>85733</v>
      </c>
      <c r="J159" s="568" t="s">
        <v>828</v>
      </c>
      <c r="K159" s="568" t="s">
        <v>829</v>
      </c>
      <c r="L159" s="570">
        <v>593.35</v>
      </c>
      <c r="M159" s="570">
        <v>1</v>
      </c>
      <c r="N159" s="571">
        <v>593.35</v>
      </c>
    </row>
    <row r="160" spans="1:14" ht="14.4" customHeight="1" x14ac:dyDescent="0.3">
      <c r="A160" s="566" t="s">
        <v>522</v>
      </c>
      <c r="B160" s="567" t="s">
        <v>524</v>
      </c>
      <c r="C160" s="568" t="s">
        <v>534</v>
      </c>
      <c r="D160" s="569" t="s">
        <v>535</v>
      </c>
      <c r="E160" s="568" t="s">
        <v>525</v>
      </c>
      <c r="F160" s="569" t="s">
        <v>526</v>
      </c>
      <c r="G160" s="568" t="s">
        <v>591</v>
      </c>
      <c r="H160" s="568">
        <v>187076</v>
      </c>
      <c r="I160" s="568">
        <v>87076</v>
      </c>
      <c r="J160" s="568" t="s">
        <v>830</v>
      </c>
      <c r="K160" s="568" t="s">
        <v>831</v>
      </c>
      <c r="L160" s="570">
        <v>117.02</v>
      </c>
      <c r="M160" s="570">
        <v>2</v>
      </c>
      <c r="N160" s="571">
        <v>234.04</v>
      </c>
    </row>
    <row r="161" spans="1:14" ht="14.4" customHeight="1" x14ac:dyDescent="0.3">
      <c r="A161" s="566" t="s">
        <v>522</v>
      </c>
      <c r="B161" s="567" t="s">
        <v>524</v>
      </c>
      <c r="C161" s="568" t="s">
        <v>534</v>
      </c>
      <c r="D161" s="569" t="s">
        <v>535</v>
      </c>
      <c r="E161" s="568" t="s">
        <v>525</v>
      </c>
      <c r="F161" s="569" t="s">
        <v>526</v>
      </c>
      <c r="G161" s="568" t="s">
        <v>591</v>
      </c>
      <c r="H161" s="568">
        <v>187721</v>
      </c>
      <c r="I161" s="568">
        <v>87721</v>
      </c>
      <c r="J161" s="568" t="s">
        <v>832</v>
      </c>
      <c r="K161" s="568" t="s">
        <v>833</v>
      </c>
      <c r="L161" s="570">
        <v>152.87923015333499</v>
      </c>
      <c r="M161" s="570">
        <v>4</v>
      </c>
      <c r="N161" s="571">
        <v>611.51538092000999</v>
      </c>
    </row>
    <row r="162" spans="1:14" ht="14.4" customHeight="1" x14ac:dyDescent="0.3">
      <c r="A162" s="566" t="s">
        <v>522</v>
      </c>
      <c r="B162" s="567" t="s">
        <v>524</v>
      </c>
      <c r="C162" s="568" t="s">
        <v>534</v>
      </c>
      <c r="D162" s="569" t="s">
        <v>535</v>
      </c>
      <c r="E162" s="568" t="s">
        <v>525</v>
      </c>
      <c r="F162" s="569" t="s">
        <v>526</v>
      </c>
      <c r="G162" s="568" t="s">
        <v>591</v>
      </c>
      <c r="H162" s="568">
        <v>188219</v>
      </c>
      <c r="I162" s="568">
        <v>88219</v>
      </c>
      <c r="J162" s="568" t="s">
        <v>834</v>
      </c>
      <c r="K162" s="568" t="s">
        <v>835</v>
      </c>
      <c r="L162" s="570">
        <v>135.83555317169868</v>
      </c>
      <c r="M162" s="570">
        <v>60</v>
      </c>
      <c r="N162" s="571">
        <v>8132.752822427763</v>
      </c>
    </row>
    <row r="163" spans="1:14" ht="14.4" customHeight="1" x14ac:dyDescent="0.3">
      <c r="A163" s="566" t="s">
        <v>522</v>
      </c>
      <c r="B163" s="567" t="s">
        <v>524</v>
      </c>
      <c r="C163" s="568" t="s">
        <v>534</v>
      </c>
      <c r="D163" s="569" t="s">
        <v>535</v>
      </c>
      <c r="E163" s="568" t="s">
        <v>525</v>
      </c>
      <c r="F163" s="569" t="s">
        <v>526</v>
      </c>
      <c r="G163" s="568" t="s">
        <v>591</v>
      </c>
      <c r="H163" s="568">
        <v>188356</v>
      </c>
      <c r="I163" s="568">
        <v>88356</v>
      </c>
      <c r="J163" s="568" t="s">
        <v>642</v>
      </c>
      <c r="K163" s="568" t="s">
        <v>836</v>
      </c>
      <c r="L163" s="570">
        <v>81.08</v>
      </c>
      <c r="M163" s="570">
        <v>1</v>
      </c>
      <c r="N163" s="571">
        <v>81.08</v>
      </c>
    </row>
    <row r="164" spans="1:14" ht="14.4" customHeight="1" x14ac:dyDescent="0.3">
      <c r="A164" s="566" t="s">
        <v>522</v>
      </c>
      <c r="B164" s="567" t="s">
        <v>524</v>
      </c>
      <c r="C164" s="568" t="s">
        <v>534</v>
      </c>
      <c r="D164" s="569" t="s">
        <v>535</v>
      </c>
      <c r="E164" s="568" t="s">
        <v>525</v>
      </c>
      <c r="F164" s="569" t="s">
        <v>526</v>
      </c>
      <c r="G164" s="568" t="s">
        <v>591</v>
      </c>
      <c r="H164" s="568">
        <v>188663</v>
      </c>
      <c r="I164" s="568">
        <v>88663</v>
      </c>
      <c r="J164" s="568" t="s">
        <v>837</v>
      </c>
      <c r="K164" s="568" t="s">
        <v>838</v>
      </c>
      <c r="L164" s="570">
        <v>104.94990459275201</v>
      </c>
      <c r="M164" s="570">
        <v>1</v>
      </c>
      <c r="N164" s="571">
        <v>104.94990459275201</v>
      </c>
    </row>
    <row r="165" spans="1:14" ht="14.4" customHeight="1" x14ac:dyDescent="0.3">
      <c r="A165" s="566" t="s">
        <v>522</v>
      </c>
      <c r="B165" s="567" t="s">
        <v>524</v>
      </c>
      <c r="C165" s="568" t="s">
        <v>534</v>
      </c>
      <c r="D165" s="569" t="s">
        <v>535</v>
      </c>
      <c r="E165" s="568" t="s">
        <v>525</v>
      </c>
      <c r="F165" s="569" t="s">
        <v>526</v>
      </c>
      <c r="G165" s="568" t="s">
        <v>591</v>
      </c>
      <c r="H165" s="568">
        <v>189244</v>
      </c>
      <c r="I165" s="568">
        <v>89244</v>
      </c>
      <c r="J165" s="568" t="s">
        <v>839</v>
      </c>
      <c r="K165" s="568" t="s">
        <v>840</v>
      </c>
      <c r="L165" s="570">
        <v>21.876938578278128</v>
      </c>
      <c r="M165" s="570">
        <v>340</v>
      </c>
      <c r="N165" s="571">
        <v>7437.7252641401919</v>
      </c>
    </row>
    <row r="166" spans="1:14" ht="14.4" customHeight="1" x14ac:dyDescent="0.3">
      <c r="A166" s="566" t="s">
        <v>522</v>
      </c>
      <c r="B166" s="567" t="s">
        <v>524</v>
      </c>
      <c r="C166" s="568" t="s">
        <v>534</v>
      </c>
      <c r="D166" s="569" t="s">
        <v>535</v>
      </c>
      <c r="E166" s="568" t="s">
        <v>525</v>
      </c>
      <c r="F166" s="569" t="s">
        <v>526</v>
      </c>
      <c r="G166" s="568" t="s">
        <v>591</v>
      </c>
      <c r="H166" s="568">
        <v>191712</v>
      </c>
      <c r="I166" s="568">
        <v>91712</v>
      </c>
      <c r="J166" s="568" t="s">
        <v>841</v>
      </c>
      <c r="K166" s="568" t="s">
        <v>842</v>
      </c>
      <c r="L166" s="570">
        <v>56.43</v>
      </c>
      <c r="M166" s="570">
        <v>1</v>
      </c>
      <c r="N166" s="571">
        <v>56.43</v>
      </c>
    </row>
    <row r="167" spans="1:14" ht="14.4" customHeight="1" x14ac:dyDescent="0.3">
      <c r="A167" s="566" t="s">
        <v>522</v>
      </c>
      <c r="B167" s="567" t="s">
        <v>524</v>
      </c>
      <c r="C167" s="568" t="s">
        <v>534</v>
      </c>
      <c r="D167" s="569" t="s">
        <v>535</v>
      </c>
      <c r="E167" s="568" t="s">
        <v>525</v>
      </c>
      <c r="F167" s="569" t="s">
        <v>526</v>
      </c>
      <c r="G167" s="568" t="s">
        <v>591</v>
      </c>
      <c r="H167" s="568">
        <v>191836</v>
      </c>
      <c r="I167" s="568">
        <v>91836</v>
      </c>
      <c r="J167" s="568" t="s">
        <v>843</v>
      </c>
      <c r="K167" s="568" t="s">
        <v>844</v>
      </c>
      <c r="L167" s="570">
        <v>46.230023627138102</v>
      </c>
      <c r="M167" s="570">
        <v>2</v>
      </c>
      <c r="N167" s="571">
        <v>92.460047254276205</v>
      </c>
    </row>
    <row r="168" spans="1:14" ht="14.4" customHeight="1" x14ac:dyDescent="0.3">
      <c r="A168" s="566" t="s">
        <v>522</v>
      </c>
      <c r="B168" s="567" t="s">
        <v>524</v>
      </c>
      <c r="C168" s="568" t="s">
        <v>534</v>
      </c>
      <c r="D168" s="569" t="s">
        <v>535</v>
      </c>
      <c r="E168" s="568" t="s">
        <v>525</v>
      </c>
      <c r="F168" s="569" t="s">
        <v>526</v>
      </c>
      <c r="G168" s="568" t="s">
        <v>591</v>
      </c>
      <c r="H168" s="568">
        <v>192086</v>
      </c>
      <c r="I168" s="568">
        <v>92086</v>
      </c>
      <c r="J168" s="568" t="s">
        <v>845</v>
      </c>
      <c r="K168" s="568" t="s">
        <v>846</v>
      </c>
      <c r="L168" s="570">
        <v>125.59666985675334</v>
      </c>
      <c r="M168" s="570">
        <v>3</v>
      </c>
      <c r="N168" s="571">
        <v>376.79000957026</v>
      </c>
    </row>
    <row r="169" spans="1:14" ht="14.4" customHeight="1" x14ac:dyDescent="0.3">
      <c r="A169" s="566" t="s">
        <v>522</v>
      </c>
      <c r="B169" s="567" t="s">
        <v>524</v>
      </c>
      <c r="C169" s="568" t="s">
        <v>534</v>
      </c>
      <c r="D169" s="569" t="s">
        <v>535</v>
      </c>
      <c r="E169" s="568" t="s">
        <v>525</v>
      </c>
      <c r="F169" s="569" t="s">
        <v>526</v>
      </c>
      <c r="G169" s="568" t="s">
        <v>591</v>
      </c>
      <c r="H169" s="568">
        <v>192087</v>
      </c>
      <c r="I169" s="568">
        <v>92087</v>
      </c>
      <c r="J169" s="568" t="s">
        <v>847</v>
      </c>
      <c r="K169" s="568" t="s">
        <v>846</v>
      </c>
      <c r="L169" s="570">
        <v>126.57</v>
      </c>
      <c r="M169" s="570">
        <v>1</v>
      </c>
      <c r="N169" s="571">
        <v>126.57</v>
      </c>
    </row>
    <row r="170" spans="1:14" ht="14.4" customHeight="1" x14ac:dyDescent="0.3">
      <c r="A170" s="566" t="s">
        <v>522</v>
      </c>
      <c r="B170" s="567" t="s">
        <v>524</v>
      </c>
      <c r="C170" s="568" t="s">
        <v>534</v>
      </c>
      <c r="D170" s="569" t="s">
        <v>535</v>
      </c>
      <c r="E170" s="568" t="s">
        <v>525</v>
      </c>
      <c r="F170" s="569" t="s">
        <v>526</v>
      </c>
      <c r="G170" s="568" t="s">
        <v>591</v>
      </c>
      <c r="H170" s="568">
        <v>192351</v>
      </c>
      <c r="I170" s="568">
        <v>92351</v>
      </c>
      <c r="J170" s="568" t="s">
        <v>848</v>
      </c>
      <c r="K170" s="568" t="s">
        <v>849</v>
      </c>
      <c r="L170" s="570">
        <v>92.479956700621003</v>
      </c>
      <c r="M170" s="570">
        <v>8</v>
      </c>
      <c r="N170" s="571">
        <v>739.83965360496802</v>
      </c>
    </row>
    <row r="171" spans="1:14" ht="14.4" customHeight="1" x14ac:dyDescent="0.3">
      <c r="A171" s="566" t="s">
        <v>522</v>
      </c>
      <c r="B171" s="567" t="s">
        <v>524</v>
      </c>
      <c r="C171" s="568" t="s">
        <v>534</v>
      </c>
      <c r="D171" s="569" t="s">
        <v>535</v>
      </c>
      <c r="E171" s="568" t="s">
        <v>525</v>
      </c>
      <c r="F171" s="569" t="s">
        <v>526</v>
      </c>
      <c r="G171" s="568" t="s">
        <v>591</v>
      </c>
      <c r="H171" s="568">
        <v>192757</v>
      </c>
      <c r="I171" s="568">
        <v>92757</v>
      </c>
      <c r="J171" s="568" t="s">
        <v>830</v>
      </c>
      <c r="K171" s="568" t="s">
        <v>850</v>
      </c>
      <c r="L171" s="570">
        <v>70.87083311773209</v>
      </c>
      <c r="M171" s="570">
        <v>27</v>
      </c>
      <c r="N171" s="571">
        <v>1913.8699948255701</v>
      </c>
    </row>
    <row r="172" spans="1:14" ht="14.4" customHeight="1" x14ac:dyDescent="0.3">
      <c r="A172" s="566" t="s">
        <v>522</v>
      </c>
      <c r="B172" s="567" t="s">
        <v>524</v>
      </c>
      <c r="C172" s="568" t="s">
        <v>534</v>
      </c>
      <c r="D172" s="569" t="s">
        <v>535</v>
      </c>
      <c r="E172" s="568" t="s">
        <v>525</v>
      </c>
      <c r="F172" s="569" t="s">
        <v>526</v>
      </c>
      <c r="G172" s="568" t="s">
        <v>591</v>
      </c>
      <c r="H172" s="568">
        <v>192853</v>
      </c>
      <c r="I172" s="568">
        <v>192853</v>
      </c>
      <c r="J172" s="568" t="s">
        <v>681</v>
      </c>
      <c r="K172" s="568" t="s">
        <v>851</v>
      </c>
      <c r="L172" s="570">
        <v>99.695158416281004</v>
      </c>
      <c r="M172" s="570">
        <v>3</v>
      </c>
      <c r="N172" s="571">
        <v>306.37063366512399</v>
      </c>
    </row>
    <row r="173" spans="1:14" ht="14.4" customHeight="1" x14ac:dyDescent="0.3">
      <c r="A173" s="566" t="s">
        <v>522</v>
      </c>
      <c r="B173" s="567" t="s">
        <v>524</v>
      </c>
      <c r="C173" s="568" t="s">
        <v>534</v>
      </c>
      <c r="D173" s="569" t="s">
        <v>535</v>
      </c>
      <c r="E173" s="568" t="s">
        <v>525</v>
      </c>
      <c r="F173" s="569" t="s">
        <v>526</v>
      </c>
      <c r="G173" s="568" t="s">
        <v>591</v>
      </c>
      <c r="H173" s="568">
        <v>193104</v>
      </c>
      <c r="I173" s="568">
        <v>93104</v>
      </c>
      <c r="J173" s="568" t="s">
        <v>852</v>
      </c>
      <c r="K173" s="568" t="s">
        <v>853</v>
      </c>
      <c r="L173" s="570">
        <v>41.646650928409365</v>
      </c>
      <c r="M173" s="570">
        <v>3</v>
      </c>
      <c r="N173" s="571">
        <v>124.93995278522809</v>
      </c>
    </row>
    <row r="174" spans="1:14" ht="14.4" customHeight="1" x14ac:dyDescent="0.3">
      <c r="A174" s="566" t="s">
        <v>522</v>
      </c>
      <c r="B174" s="567" t="s">
        <v>524</v>
      </c>
      <c r="C174" s="568" t="s">
        <v>534</v>
      </c>
      <c r="D174" s="569" t="s">
        <v>535</v>
      </c>
      <c r="E174" s="568" t="s">
        <v>525</v>
      </c>
      <c r="F174" s="569" t="s">
        <v>526</v>
      </c>
      <c r="G174" s="568" t="s">
        <v>591</v>
      </c>
      <c r="H174" s="568">
        <v>193105</v>
      </c>
      <c r="I174" s="568">
        <v>93105</v>
      </c>
      <c r="J174" s="568" t="s">
        <v>852</v>
      </c>
      <c r="K174" s="568" t="s">
        <v>854</v>
      </c>
      <c r="L174" s="570">
        <v>290.74842726070801</v>
      </c>
      <c r="M174" s="570">
        <v>1</v>
      </c>
      <c r="N174" s="571">
        <v>290.74842726070801</v>
      </c>
    </row>
    <row r="175" spans="1:14" ht="14.4" customHeight="1" x14ac:dyDescent="0.3">
      <c r="A175" s="566" t="s">
        <v>522</v>
      </c>
      <c r="B175" s="567" t="s">
        <v>524</v>
      </c>
      <c r="C175" s="568" t="s">
        <v>534</v>
      </c>
      <c r="D175" s="569" t="s">
        <v>535</v>
      </c>
      <c r="E175" s="568" t="s">
        <v>525</v>
      </c>
      <c r="F175" s="569" t="s">
        <v>526</v>
      </c>
      <c r="G175" s="568" t="s">
        <v>591</v>
      </c>
      <c r="H175" s="568">
        <v>193724</v>
      </c>
      <c r="I175" s="568">
        <v>93724</v>
      </c>
      <c r="J175" s="568" t="s">
        <v>855</v>
      </c>
      <c r="K175" s="568" t="s">
        <v>856</v>
      </c>
      <c r="L175" s="570">
        <v>71.919389699999499</v>
      </c>
      <c r="M175" s="570">
        <v>1</v>
      </c>
      <c r="N175" s="571">
        <v>71.919389699999499</v>
      </c>
    </row>
    <row r="176" spans="1:14" ht="14.4" customHeight="1" x14ac:dyDescent="0.3">
      <c r="A176" s="566" t="s">
        <v>522</v>
      </c>
      <c r="B176" s="567" t="s">
        <v>524</v>
      </c>
      <c r="C176" s="568" t="s">
        <v>534</v>
      </c>
      <c r="D176" s="569" t="s">
        <v>535</v>
      </c>
      <c r="E176" s="568" t="s">
        <v>525</v>
      </c>
      <c r="F176" s="569" t="s">
        <v>526</v>
      </c>
      <c r="G176" s="568" t="s">
        <v>591</v>
      </c>
      <c r="H176" s="568">
        <v>193746</v>
      </c>
      <c r="I176" s="568">
        <v>93746</v>
      </c>
      <c r="J176" s="568" t="s">
        <v>857</v>
      </c>
      <c r="K176" s="568" t="s">
        <v>858</v>
      </c>
      <c r="L176" s="570">
        <v>388.43591319208861</v>
      </c>
      <c r="M176" s="570">
        <v>8</v>
      </c>
      <c r="N176" s="571">
        <v>3100.0991319208856</v>
      </c>
    </row>
    <row r="177" spans="1:14" ht="14.4" customHeight="1" x14ac:dyDescent="0.3">
      <c r="A177" s="566" t="s">
        <v>522</v>
      </c>
      <c r="B177" s="567" t="s">
        <v>524</v>
      </c>
      <c r="C177" s="568" t="s">
        <v>534</v>
      </c>
      <c r="D177" s="569" t="s">
        <v>535</v>
      </c>
      <c r="E177" s="568" t="s">
        <v>525</v>
      </c>
      <c r="F177" s="569" t="s">
        <v>526</v>
      </c>
      <c r="G177" s="568" t="s">
        <v>591</v>
      </c>
      <c r="H177" s="568">
        <v>194292</v>
      </c>
      <c r="I177" s="568">
        <v>94292</v>
      </c>
      <c r="J177" s="568" t="s">
        <v>859</v>
      </c>
      <c r="K177" s="568" t="s">
        <v>860</v>
      </c>
      <c r="L177" s="570">
        <v>92.369616914484695</v>
      </c>
      <c r="M177" s="570">
        <v>1</v>
      </c>
      <c r="N177" s="571">
        <v>92.369616914484695</v>
      </c>
    </row>
    <row r="178" spans="1:14" ht="14.4" customHeight="1" x14ac:dyDescent="0.3">
      <c r="A178" s="566" t="s">
        <v>522</v>
      </c>
      <c r="B178" s="567" t="s">
        <v>524</v>
      </c>
      <c r="C178" s="568" t="s">
        <v>534</v>
      </c>
      <c r="D178" s="569" t="s">
        <v>535</v>
      </c>
      <c r="E178" s="568" t="s">
        <v>525</v>
      </c>
      <c r="F178" s="569" t="s">
        <v>526</v>
      </c>
      <c r="G178" s="568" t="s">
        <v>591</v>
      </c>
      <c r="H178" s="568">
        <v>194584</v>
      </c>
      <c r="I178" s="568">
        <v>94584</v>
      </c>
      <c r="J178" s="568" t="s">
        <v>861</v>
      </c>
      <c r="K178" s="568" t="s">
        <v>862</v>
      </c>
      <c r="L178" s="570">
        <v>80.489999999999995</v>
      </c>
      <c r="M178" s="570">
        <v>1</v>
      </c>
      <c r="N178" s="571">
        <v>80.489999999999995</v>
      </c>
    </row>
    <row r="179" spans="1:14" ht="14.4" customHeight="1" x14ac:dyDescent="0.3">
      <c r="A179" s="566" t="s">
        <v>522</v>
      </c>
      <c r="B179" s="567" t="s">
        <v>524</v>
      </c>
      <c r="C179" s="568" t="s">
        <v>534</v>
      </c>
      <c r="D179" s="569" t="s">
        <v>535</v>
      </c>
      <c r="E179" s="568" t="s">
        <v>525</v>
      </c>
      <c r="F179" s="569" t="s">
        <v>526</v>
      </c>
      <c r="G179" s="568" t="s">
        <v>591</v>
      </c>
      <c r="H179" s="568">
        <v>194852</v>
      </c>
      <c r="I179" s="568">
        <v>94852</v>
      </c>
      <c r="J179" s="568" t="s">
        <v>863</v>
      </c>
      <c r="K179" s="568" t="s">
        <v>864</v>
      </c>
      <c r="L179" s="570">
        <v>1093.3366666666666</v>
      </c>
      <c r="M179" s="570">
        <v>3</v>
      </c>
      <c r="N179" s="571">
        <v>3280.0099999999998</v>
      </c>
    </row>
    <row r="180" spans="1:14" ht="14.4" customHeight="1" x14ac:dyDescent="0.3">
      <c r="A180" s="566" t="s">
        <v>522</v>
      </c>
      <c r="B180" s="567" t="s">
        <v>524</v>
      </c>
      <c r="C180" s="568" t="s">
        <v>534</v>
      </c>
      <c r="D180" s="569" t="s">
        <v>535</v>
      </c>
      <c r="E180" s="568" t="s">
        <v>525</v>
      </c>
      <c r="F180" s="569" t="s">
        <v>526</v>
      </c>
      <c r="G180" s="568" t="s">
        <v>591</v>
      </c>
      <c r="H180" s="568">
        <v>194916</v>
      </c>
      <c r="I180" s="568">
        <v>94916</v>
      </c>
      <c r="J180" s="568" t="s">
        <v>865</v>
      </c>
      <c r="K180" s="568" t="s">
        <v>866</v>
      </c>
      <c r="L180" s="570">
        <v>90.865629119220358</v>
      </c>
      <c r="M180" s="570">
        <v>3</v>
      </c>
      <c r="N180" s="571">
        <v>272.51251647688139</v>
      </c>
    </row>
    <row r="181" spans="1:14" ht="14.4" customHeight="1" x14ac:dyDescent="0.3">
      <c r="A181" s="566" t="s">
        <v>522</v>
      </c>
      <c r="B181" s="567" t="s">
        <v>524</v>
      </c>
      <c r="C181" s="568" t="s">
        <v>534</v>
      </c>
      <c r="D181" s="569" t="s">
        <v>535</v>
      </c>
      <c r="E181" s="568" t="s">
        <v>525</v>
      </c>
      <c r="F181" s="569" t="s">
        <v>526</v>
      </c>
      <c r="G181" s="568" t="s">
        <v>591</v>
      </c>
      <c r="H181" s="568">
        <v>194919</v>
      </c>
      <c r="I181" s="568">
        <v>94919</v>
      </c>
      <c r="J181" s="568" t="s">
        <v>867</v>
      </c>
      <c r="K181" s="568" t="s">
        <v>868</v>
      </c>
      <c r="L181" s="570">
        <v>33.650000000000006</v>
      </c>
      <c r="M181" s="570">
        <v>3</v>
      </c>
      <c r="N181" s="571">
        <v>101.26</v>
      </c>
    </row>
    <row r="182" spans="1:14" ht="14.4" customHeight="1" x14ac:dyDescent="0.3">
      <c r="A182" s="566" t="s">
        <v>522</v>
      </c>
      <c r="B182" s="567" t="s">
        <v>524</v>
      </c>
      <c r="C182" s="568" t="s">
        <v>534</v>
      </c>
      <c r="D182" s="569" t="s">
        <v>535</v>
      </c>
      <c r="E182" s="568" t="s">
        <v>525</v>
      </c>
      <c r="F182" s="569" t="s">
        <v>526</v>
      </c>
      <c r="G182" s="568" t="s">
        <v>591</v>
      </c>
      <c r="H182" s="568">
        <v>196635</v>
      </c>
      <c r="I182" s="568">
        <v>96635</v>
      </c>
      <c r="J182" s="568" t="s">
        <v>869</v>
      </c>
      <c r="K182" s="568" t="s">
        <v>870</v>
      </c>
      <c r="L182" s="570">
        <v>106.82</v>
      </c>
      <c r="M182" s="570">
        <v>1</v>
      </c>
      <c r="N182" s="571">
        <v>106.82</v>
      </c>
    </row>
    <row r="183" spans="1:14" ht="14.4" customHeight="1" x14ac:dyDescent="0.3">
      <c r="A183" s="566" t="s">
        <v>522</v>
      </c>
      <c r="B183" s="567" t="s">
        <v>524</v>
      </c>
      <c r="C183" s="568" t="s">
        <v>534</v>
      </c>
      <c r="D183" s="569" t="s">
        <v>535</v>
      </c>
      <c r="E183" s="568" t="s">
        <v>525</v>
      </c>
      <c r="F183" s="569" t="s">
        <v>526</v>
      </c>
      <c r="G183" s="568" t="s">
        <v>591</v>
      </c>
      <c r="H183" s="568">
        <v>196877</v>
      </c>
      <c r="I183" s="568">
        <v>96877</v>
      </c>
      <c r="J183" s="568" t="s">
        <v>871</v>
      </c>
      <c r="K183" s="568" t="s">
        <v>872</v>
      </c>
      <c r="L183" s="570">
        <v>181.59</v>
      </c>
      <c r="M183" s="570">
        <v>10</v>
      </c>
      <c r="N183" s="571">
        <v>1815.9</v>
      </c>
    </row>
    <row r="184" spans="1:14" ht="14.4" customHeight="1" x14ac:dyDescent="0.3">
      <c r="A184" s="566" t="s">
        <v>522</v>
      </c>
      <c r="B184" s="567" t="s">
        <v>524</v>
      </c>
      <c r="C184" s="568" t="s">
        <v>534</v>
      </c>
      <c r="D184" s="569" t="s">
        <v>535</v>
      </c>
      <c r="E184" s="568" t="s">
        <v>525</v>
      </c>
      <c r="F184" s="569" t="s">
        <v>526</v>
      </c>
      <c r="G184" s="568" t="s">
        <v>591</v>
      </c>
      <c r="H184" s="568">
        <v>196884</v>
      </c>
      <c r="I184" s="568">
        <v>96884</v>
      </c>
      <c r="J184" s="568" t="s">
        <v>873</v>
      </c>
      <c r="K184" s="568" t="s">
        <v>874</v>
      </c>
      <c r="L184" s="570">
        <v>15.1190520440699</v>
      </c>
      <c r="M184" s="570">
        <v>10</v>
      </c>
      <c r="N184" s="571">
        <v>151.190520440699</v>
      </c>
    </row>
    <row r="185" spans="1:14" ht="14.4" customHeight="1" x14ac:dyDescent="0.3">
      <c r="A185" s="566" t="s">
        <v>522</v>
      </c>
      <c r="B185" s="567" t="s">
        <v>524</v>
      </c>
      <c r="C185" s="568" t="s">
        <v>534</v>
      </c>
      <c r="D185" s="569" t="s">
        <v>535</v>
      </c>
      <c r="E185" s="568" t="s">
        <v>525</v>
      </c>
      <c r="F185" s="569" t="s">
        <v>526</v>
      </c>
      <c r="G185" s="568" t="s">
        <v>591</v>
      </c>
      <c r="H185" s="568">
        <v>197186</v>
      </c>
      <c r="I185" s="568">
        <v>97186</v>
      </c>
      <c r="J185" s="568" t="s">
        <v>875</v>
      </c>
      <c r="K185" s="568" t="s">
        <v>876</v>
      </c>
      <c r="L185" s="570">
        <v>95.004859790202858</v>
      </c>
      <c r="M185" s="570">
        <v>2</v>
      </c>
      <c r="N185" s="571">
        <v>190.00971958040572</v>
      </c>
    </row>
    <row r="186" spans="1:14" ht="14.4" customHeight="1" x14ac:dyDescent="0.3">
      <c r="A186" s="566" t="s">
        <v>522</v>
      </c>
      <c r="B186" s="567" t="s">
        <v>524</v>
      </c>
      <c r="C186" s="568" t="s">
        <v>534</v>
      </c>
      <c r="D186" s="569" t="s">
        <v>535</v>
      </c>
      <c r="E186" s="568" t="s">
        <v>525</v>
      </c>
      <c r="F186" s="569" t="s">
        <v>526</v>
      </c>
      <c r="G186" s="568" t="s">
        <v>591</v>
      </c>
      <c r="H186" s="568">
        <v>197402</v>
      </c>
      <c r="I186" s="568">
        <v>97402</v>
      </c>
      <c r="J186" s="568" t="s">
        <v>877</v>
      </c>
      <c r="K186" s="568" t="s">
        <v>878</v>
      </c>
      <c r="L186" s="570">
        <v>116.860002275762</v>
      </c>
      <c r="M186" s="570">
        <v>1</v>
      </c>
      <c r="N186" s="571">
        <v>116.860002275762</v>
      </c>
    </row>
    <row r="187" spans="1:14" ht="14.4" customHeight="1" x14ac:dyDescent="0.3">
      <c r="A187" s="566" t="s">
        <v>522</v>
      </c>
      <c r="B187" s="567" t="s">
        <v>524</v>
      </c>
      <c r="C187" s="568" t="s">
        <v>534</v>
      </c>
      <c r="D187" s="569" t="s">
        <v>535</v>
      </c>
      <c r="E187" s="568" t="s">
        <v>525</v>
      </c>
      <c r="F187" s="569" t="s">
        <v>526</v>
      </c>
      <c r="G187" s="568" t="s">
        <v>591</v>
      </c>
      <c r="H187" s="568">
        <v>197682</v>
      </c>
      <c r="I187" s="568">
        <v>97682</v>
      </c>
      <c r="J187" s="568" t="s">
        <v>879</v>
      </c>
      <c r="K187" s="568" t="s">
        <v>880</v>
      </c>
      <c r="L187" s="570">
        <v>16.116163258515268</v>
      </c>
      <c r="M187" s="570">
        <v>60</v>
      </c>
      <c r="N187" s="571">
        <v>966.9697955109159</v>
      </c>
    </row>
    <row r="188" spans="1:14" ht="14.4" customHeight="1" x14ac:dyDescent="0.3">
      <c r="A188" s="566" t="s">
        <v>522</v>
      </c>
      <c r="B188" s="567" t="s">
        <v>524</v>
      </c>
      <c r="C188" s="568" t="s">
        <v>534</v>
      </c>
      <c r="D188" s="569" t="s">
        <v>535</v>
      </c>
      <c r="E188" s="568" t="s">
        <v>525</v>
      </c>
      <c r="F188" s="569" t="s">
        <v>526</v>
      </c>
      <c r="G188" s="568" t="s">
        <v>591</v>
      </c>
      <c r="H188" s="568">
        <v>197698</v>
      </c>
      <c r="I188" s="568">
        <v>97698</v>
      </c>
      <c r="J188" s="568" t="s">
        <v>881</v>
      </c>
      <c r="K188" s="568" t="s">
        <v>882</v>
      </c>
      <c r="L188" s="570">
        <v>27.16</v>
      </c>
      <c r="M188" s="570">
        <v>3</v>
      </c>
      <c r="N188" s="571">
        <v>81.48</v>
      </c>
    </row>
    <row r="189" spans="1:14" ht="14.4" customHeight="1" x14ac:dyDescent="0.3">
      <c r="A189" s="566" t="s">
        <v>522</v>
      </c>
      <c r="B189" s="567" t="s">
        <v>524</v>
      </c>
      <c r="C189" s="568" t="s">
        <v>534</v>
      </c>
      <c r="D189" s="569" t="s">
        <v>535</v>
      </c>
      <c r="E189" s="568" t="s">
        <v>525</v>
      </c>
      <c r="F189" s="569" t="s">
        <v>526</v>
      </c>
      <c r="G189" s="568" t="s">
        <v>591</v>
      </c>
      <c r="H189" s="568">
        <v>198219</v>
      </c>
      <c r="I189" s="568">
        <v>98219</v>
      </c>
      <c r="J189" s="568" t="s">
        <v>883</v>
      </c>
      <c r="K189" s="568" t="s">
        <v>884</v>
      </c>
      <c r="L189" s="570">
        <v>46.019316120102921</v>
      </c>
      <c r="M189" s="570">
        <v>20</v>
      </c>
      <c r="N189" s="571">
        <v>923.69946791174834</v>
      </c>
    </row>
    <row r="190" spans="1:14" ht="14.4" customHeight="1" x14ac:dyDescent="0.3">
      <c r="A190" s="566" t="s">
        <v>522</v>
      </c>
      <c r="B190" s="567" t="s">
        <v>524</v>
      </c>
      <c r="C190" s="568" t="s">
        <v>534</v>
      </c>
      <c r="D190" s="569" t="s">
        <v>535</v>
      </c>
      <c r="E190" s="568" t="s">
        <v>525</v>
      </c>
      <c r="F190" s="569" t="s">
        <v>526</v>
      </c>
      <c r="G190" s="568" t="s">
        <v>591</v>
      </c>
      <c r="H190" s="568">
        <v>199138</v>
      </c>
      <c r="I190" s="568">
        <v>99138</v>
      </c>
      <c r="J190" s="568" t="s">
        <v>861</v>
      </c>
      <c r="K190" s="568" t="s">
        <v>885</v>
      </c>
      <c r="L190" s="570">
        <v>34.19</v>
      </c>
      <c r="M190" s="570">
        <v>1</v>
      </c>
      <c r="N190" s="571">
        <v>34.19</v>
      </c>
    </row>
    <row r="191" spans="1:14" ht="14.4" customHeight="1" x14ac:dyDescent="0.3">
      <c r="A191" s="566" t="s">
        <v>522</v>
      </c>
      <c r="B191" s="567" t="s">
        <v>524</v>
      </c>
      <c r="C191" s="568" t="s">
        <v>534</v>
      </c>
      <c r="D191" s="569" t="s">
        <v>535</v>
      </c>
      <c r="E191" s="568" t="s">
        <v>525</v>
      </c>
      <c r="F191" s="569" t="s">
        <v>526</v>
      </c>
      <c r="G191" s="568" t="s">
        <v>591</v>
      </c>
      <c r="H191" s="568">
        <v>199295</v>
      </c>
      <c r="I191" s="568">
        <v>99295</v>
      </c>
      <c r="J191" s="568" t="s">
        <v>886</v>
      </c>
      <c r="K191" s="568" t="s">
        <v>887</v>
      </c>
      <c r="L191" s="570">
        <v>27.51442021527448</v>
      </c>
      <c r="M191" s="570">
        <v>38</v>
      </c>
      <c r="N191" s="571">
        <v>1045.809200441455</v>
      </c>
    </row>
    <row r="192" spans="1:14" ht="14.4" customHeight="1" x14ac:dyDescent="0.3">
      <c r="A192" s="566" t="s">
        <v>522</v>
      </c>
      <c r="B192" s="567" t="s">
        <v>524</v>
      </c>
      <c r="C192" s="568" t="s">
        <v>534</v>
      </c>
      <c r="D192" s="569" t="s">
        <v>535</v>
      </c>
      <c r="E192" s="568" t="s">
        <v>525</v>
      </c>
      <c r="F192" s="569" t="s">
        <v>526</v>
      </c>
      <c r="G192" s="568" t="s">
        <v>591</v>
      </c>
      <c r="H192" s="568">
        <v>199333</v>
      </c>
      <c r="I192" s="568">
        <v>99333</v>
      </c>
      <c r="J192" s="568" t="s">
        <v>888</v>
      </c>
      <c r="K192" s="568" t="s">
        <v>889</v>
      </c>
      <c r="L192" s="570">
        <v>215.0800770438311</v>
      </c>
      <c r="M192" s="570">
        <v>23</v>
      </c>
      <c r="N192" s="571">
        <v>4945.4008640522807</v>
      </c>
    </row>
    <row r="193" spans="1:14" ht="14.4" customHeight="1" x14ac:dyDescent="0.3">
      <c r="A193" s="566" t="s">
        <v>522</v>
      </c>
      <c r="B193" s="567" t="s">
        <v>524</v>
      </c>
      <c r="C193" s="568" t="s">
        <v>534</v>
      </c>
      <c r="D193" s="569" t="s">
        <v>535</v>
      </c>
      <c r="E193" s="568" t="s">
        <v>525</v>
      </c>
      <c r="F193" s="569" t="s">
        <v>526</v>
      </c>
      <c r="G193" s="568" t="s">
        <v>591</v>
      </c>
      <c r="H193" s="568">
        <v>199466</v>
      </c>
      <c r="I193" s="568">
        <v>199466</v>
      </c>
      <c r="J193" s="568" t="s">
        <v>890</v>
      </c>
      <c r="K193" s="568" t="s">
        <v>891</v>
      </c>
      <c r="L193" s="570">
        <v>78.37</v>
      </c>
      <c r="M193" s="570">
        <v>1</v>
      </c>
      <c r="N193" s="571">
        <v>78.37</v>
      </c>
    </row>
    <row r="194" spans="1:14" ht="14.4" customHeight="1" x14ac:dyDescent="0.3">
      <c r="A194" s="566" t="s">
        <v>522</v>
      </c>
      <c r="B194" s="567" t="s">
        <v>524</v>
      </c>
      <c r="C194" s="568" t="s">
        <v>534</v>
      </c>
      <c r="D194" s="569" t="s">
        <v>535</v>
      </c>
      <c r="E194" s="568" t="s">
        <v>525</v>
      </c>
      <c r="F194" s="569" t="s">
        <v>526</v>
      </c>
      <c r="G194" s="568" t="s">
        <v>591</v>
      </c>
      <c r="H194" s="568">
        <v>395210</v>
      </c>
      <c r="I194" s="568">
        <v>0</v>
      </c>
      <c r="J194" s="568" t="s">
        <v>892</v>
      </c>
      <c r="K194" s="568"/>
      <c r="L194" s="570">
        <v>675.22</v>
      </c>
      <c r="M194" s="570">
        <v>1</v>
      </c>
      <c r="N194" s="571">
        <v>675.22</v>
      </c>
    </row>
    <row r="195" spans="1:14" ht="14.4" customHeight="1" x14ac:dyDescent="0.3">
      <c r="A195" s="566" t="s">
        <v>522</v>
      </c>
      <c r="B195" s="567" t="s">
        <v>524</v>
      </c>
      <c r="C195" s="568" t="s">
        <v>534</v>
      </c>
      <c r="D195" s="569" t="s">
        <v>535</v>
      </c>
      <c r="E195" s="568" t="s">
        <v>525</v>
      </c>
      <c r="F195" s="569" t="s">
        <v>526</v>
      </c>
      <c r="G195" s="568" t="s">
        <v>591</v>
      </c>
      <c r="H195" s="568">
        <v>395294</v>
      </c>
      <c r="I195" s="568">
        <v>180306</v>
      </c>
      <c r="J195" s="568" t="s">
        <v>893</v>
      </c>
      <c r="K195" s="568" t="s">
        <v>894</v>
      </c>
      <c r="L195" s="570">
        <v>150.87837706026227</v>
      </c>
      <c r="M195" s="570">
        <v>9</v>
      </c>
      <c r="N195" s="571">
        <v>1353.838639421836</v>
      </c>
    </row>
    <row r="196" spans="1:14" ht="14.4" customHeight="1" x14ac:dyDescent="0.3">
      <c r="A196" s="566" t="s">
        <v>522</v>
      </c>
      <c r="B196" s="567" t="s">
        <v>524</v>
      </c>
      <c r="C196" s="568" t="s">
        <v>534</v>
      </c>
      <c r="D196" s="569" t="s">
        <v>535</v>
      </c>
      <c r="E196" s="568" t="s">
        <v>525</v>
      </c>
      <c r="F196" s="569" t="s">
        <v>526</v>
      </c>
      <c r="G196" s="568" t="s">
        <v>591</v>
      </c>
      <c r="H196" s="568">
        <v>395997</v>
      </c>
      <c r="I196" s="568">
        <v>0</v>
      </c>
      <c r="J196" s="568" t="s">
        <v>895</v>
      </c>
      <c r="K196" s="568"/>
      <c r="L196" s="570">
        <v>98.231846717330214</v>
      </c>
      <c r="M196" s="570">
        <v>44</v>
      </c>
      <c r="N196" s="571">
        <v>4321.3946031781543</v>
      </c>
    </row>
    <row r="197" spans="1:14" ht="14.4" customHeight="1" x14ac:dyDescent="0.3">
      <c r="A197" s="566" t="s">
        <v>522</v>
      </c>
      <c r="B197" s="567" t="s">
        <v>524</v>
      </c>
      <c r="C197" s="568" t="s">
        <v>534</v>
      </c>
      <c r="D197" s="569" t="s">
        <v>535</v>
      </c>
      <c r="E197" s="568" t="s">
        <v>525</v>
      </c>
      <c r="F197" s="569" t="s">
        <v>526</v>
      </c>
      <c r="G197" s="568" t="s">
        <v>591</v>
      </c>
      <c r="H197" s="568">
        <v>396228</v>
      </c>
      <c r="I197" s="568">
        <v>0</v>
      </c>
      <c r="J197" s="568" t="s">
        <v>896</v>
      </c>
      <c r="K197" s="568" t="s">
        <v>897</v>
      </c>
      <c r="L197" s="570">
        <v>175.89129275078901</v>
      </c>
      <c r="M197" s="570">
        <v>2</v>
      </c>
      <c r="N197" s="571">
        <v>351.78258550157801</v>
      </c>
    </row>
    <row r="198" spans="1:14" ht="14.4" customHeight="1" x14ac:dyDescent="0.3">
      <c r="A198" s="566" t="s">
        <v>522</v>
      </c>
      <c r="B198" s="567" t="s">
        <v>524</v>
      </c>
      <c r="C198" s="568" t="s">
        <v>534</v>
      </c>
      <c r="D198" s="569" t="s">
        <v>535</v>
      </c>
      <c r="E198" s="568" t="s">
        <v>525</v>
      </c>
      <c r="F198" s="569" t="s">
        <v>526</v>
      </c>
      <c r="G198" s="568" t="s">
        <v>591</v>
      </c>
      <c r="H198" s="568">
        <v>396293</v>
      </c>
      <c r="I198" s="568">
        <v>0</v>
      </c>
      <c r="J198" s="568" t="s">
        <v>898</v>
      </c>
      <c r="K198" s="568" t="s">
        <v>899</v>
      </c>
      <c r="L198" s="570">
        <v>426.52499999999992</v>
      </c>
      <c r="M198" s="570">
        <v>39</v>
      </c>
      <c r="N198" s="571">
        <v>16535.86</v>
      </c>
    </row>
    <row r="199" spans="1:14" ht="14.4" customHeight="1" x14ac:dyDescent="0.3">
      <c r="A199" s="566" t="s">
        <v>522</v>
      </c>
      <c r="B199" s="567" t="s">
        <v>524</v>
      </c>
      <c r="C199" s="568" t="s">
        <v>534</v>
      </c>
      <c r="D199" s="569" t="s">
        <v>535</v>
      </c>
      <c r="E199" s="568" t="s">
        <v>525</v>
      </c>
      <c r="F199" s="569" t="s">
        <v>526</v>
      </c>
      <c r="G199" s="568" t="s">
        <v>591</v>
      </c>
      <c r="H199" s="568">
        <v>500754</v>
      </c>
      <c r="I199" s="568">
        <v>0</v>
      </c>
      <c r="J199" s="568" t="s">
        <v>900</v>
      </c>
      <c r="K199" s="568" t="s">
        <v>901</v>
      </c>
      <c r="L199" s="570">
        <v>81.891499999999994</v>
      </c>
      <c r="M199" s="570">
        <v>2</v>
      </c>
      <c r="N199" s="571">
        <v>163.78299999999999</v>
      </c>
    </row>
    <row r="200" spans="1:14" ht="14.4" customHeight="1" x14ac:dyDescent="0.3">
      <c r="A200" s="566" t="s">
        <v>522</v>
      </c>
      <c r="B200" s="567" t="s">
        <v>524</v>
      </c>
      <c r="C200" s="568" t="s">
        <v>534</v>
      </c>
      <c r="D200" s="569" t="s">
        <v>535</v>
      </c>
      <c r="E200" s="568" t="s">
        <v>525</v>
      </c>
      <c r="F200" s="569" t="s">
        <v>526</v>
      </c>
      <c r="G200" s="568" t="s">
        <v>591</v>
      </c>
      <c r="H200" s="568">
        <v>610039</v>
      </c>
      <c r="I200" s="568">
        <v>0</v>
      </c>
      <c r="J200" s="568" t="s">
        <v>902</v>
      </c>
      <c r="K200" s="568"/>
      <c r="L200" s="570">
        <v>11.6</v>
      </c>
      <c r="M200" s="570">
        <v>1</v>
      </c>
      <c r="N200" s="571">
        <v>11.6</v>
      </c>
    </row>
    <row r="201" spans="1:14" ht="14.4" customHeight="1" x14ac:dyDescent="0.3">
      <c r="A201" s="566" t="s">
        <v>522</v>
      </c>
      <c r="B201" s="567" t="s">
        <v>524</v>
      </c>
      <c r="C201" s="568" t="s">
        <v>534</v>
      </c>
      <c r="D201" s="569" t="s">
        <v>535</v>
      </c>
      <c r="E201" s="568" t="s">
        <v>525</v>
      </c>
      <c r="F201" s="569" t="s">
        <v>526</v>
      </c>
      <c r="G201" s="568" t="s">
        <v>591</v>
      </c>
      <c r="H201" s="568">
        <v>777144</v>
      </c>
      <c r="I201" s="568">
        <v>0</v>
      </c>
      <c r="J201" s="568" t="s">
        <v>903</v>
      </c>
      <c r="K201" s="568"/>
      <c r="L201" s="570">
        <v>71.913011588488843</v>
      </c>
      <c r="M201" s="570">
        <v>13</v>
      </c>
      <c r="N201" s="571">
        <v>939.31018162880787</v>
      </c>
    </row>
    <row r="202" spans="1:14" ht="14.4" customHeight="1" x14ac:dyDescent="0.3">
      <c r="A202" s="566" t="s">
        <v>522</v>
      </c>
      <c r="B202" s="567" t="s">
        <v>524</v>
      </c>
      <c r="C202" s="568" t="s">
        <v>534</v>
      </c>
      <c r="D202" s="569" t="s">
        <v>535</v>
      </c>
      <c r="E202" s="568" t="s">
        <v>525</v>
      </c>
      <c r="F202" s="569" t="s">
        <v>526</v>
      </c>
      <c r="G202" s="568" t="s">
        <v>591</v>
      </c>
      <c r="H202" s="568">
        <v>790011</v>
      </c>
      <c r="I202" s="568">
        <v>0</v>
      </c>
      <c r="J202" s="568" t="s">
        <v>904</v>
      </c>
      <c r="K202" s="568"/>
      <c r="L202" s="570">
        <v>75.656666666666666</v>
      </c>
      <c r="M202" s="570">
        <v>5</v>
      </c>
      <c r="N202" s="571">
        <v>375.92</v>
      </c>
    </row>
    <row r="203" spans="1:14" ht="14.4" customHeight="1" x14ac:dyDescent="0.3">
      <c r="A203" s="566" t="s">
        <v>522</v>
      </c>
      <c r="B203" s="567" t="s">
        <v>524</v>
      </c>
      <c r="C203" s="568" t="s">
        <v>534</v>
      </c>
      <c r="D203" s="569" t="s">
        <v>535</v>
      </c>
      <c r="E203" s="568" t="s">
        <v>525</v>
      </c>
      <c r="F203" s="569" t="s">
        <v>526</v>
      </c>
      <c r="G203" s="568" t="s">
        <v>591</v>
      </c>
      <c r="H203" s="568">
        <v>790012</v>
      </c>
      <c r="I203" s="568">
        <v>0</v>
      </c>
      <c r="J203" s="568" t="s">
        <v>905</v>
      </c>
      <c r="K203" s="568"/>
      <c r="L203" s="570">
        <v>75.656547537685498</v>
      </c>
      <c r="M203" s="570">
        <v>6</v>
      </c>
      <c r="N203" s="571">
        <v>453.93928522611299</v>
      </c>
    </row>
    <row r="204" spans="1:14" ht="14.4" customHeight="1" x14ac:dyDescent="0.3">
      <c r="A204" s="566" t="s">
        <v>522</v>
      </c>
      <c r="B204" s="567" t="s">
        <v>524</v>
      </c>
      <c r="C204" s="568" t="s">
        <v>534</v>
      </c>
      <c r="D204" s="569" t="s">
        <v>535</v>
      </c>
      <c r="E204" s="568" t="s">
        <v>525</v>
      </c>
      <c r="F204" s="569" t="s">
        <v>526</v>
      </c>
      <c r="G204" s="568" t="s">
        <v>591</v>
      </c>
      <c r="H204" s="568">
        <v>840220</v>
      </c>
      <c r="I204" s="568">
        <v>0</v>
      </c>
      <c r="J204" s="568" t="s">
        <v>906</v>
      </c>
      <c r="K204" s="568"/>
      <c r="L204" s="570">
        <v>216.14</v>
      </c>
      <c r="M204" s="570">
        <v>2</v>
      </c>
      <c r="N204" s="571">
        <v>432.28</v>
      </c>
    </row>
    <row r="205" spans="1:14" ht="14.4" customHeight="1" x14ac:dyDescent="0.3">
      <c r="A205" s="566" t="s">
        <v>522</v>
      </c>
      <c r="B205" s="567" t="s">
        <v>524</v>
      </c>
      <c r="C205" s="568" t="s">
        <v>534</v>
      </c>
      <c r="D205" s="569" t="s">
        <v>535</v>
      </c>
      <c r="E205" s="568" t="s">
        <v>525</v>
      </c>
      <c r="F205" s="569" t="s">
        <v>526</v>
      </c>
      <c r="G205" s="568" t="s">
        <v>591</v>
      </c>
      <c r="H205" s="568">
        <v>840464</v>
      </c>
      <c r="I205" s="568">
        <v>0</v>
      </c>
      <c r="J205" s="568" t="s">
        <v>907</v>
      </c>
      <c r="K205" s="568" t="s">
        <v>908</v>
      </c>
      <c r="L205" s="570">
        <v>38.04</v>
      </c>
      <c r="M205" s="570">
        <v>1</v>
      </c>
      <c r="N205" s="571">
        <v>38.04</v>
      </c>
    </row>
    <row r="206" spans="1:14" ht="14.4" customHeight="1" x14ac:dyDescent="0.3">
      <c r="A206" s="566" t="s">
        <v>522</v>
      </c>
      <c r="B206" s="567" t="s">
        <v>524</v>
      </c>
      <c r="C206" s="568" t="s">
        <v>534</v>
      </c>
      <c r="D206" s="569" t="s">
        <v>535</v>
      </c>
      <c r="E206" s="568" t="s">
        <v>525</v>
      </c>
      <c r="F206" s="569" t="s">
        <v>526</v>
      </c>
      <c r="G206" s="568" t="s">
        <v>591</v>
      </c>
      <c r="H206" s="568">
        <v>841535</v>
      </c>
      <c r="I206" s="568">
        <v>0</v>
      </c>
      <c r="J206" s="568" t="s">
        <v>909</v>
      </c>
      <c r="K206" s="568"/>
      <c r="L206" s="570">
        <v>144.96489161394351</v>
      </c>
      <c r="M206" s="570">
        <v>12</v>
      </c>
      <c r="N206" s="571">
        <v>1747.93783227887</v>
      </c>
    </row>
    <row r="207" spans="1:14" ht="14.4" customHeight="1" x14ac:dyDescent="0.3">
      <c r="A207" s="566" t="s">
        <v>522</v>
      </c>
      <c r="B207" s="567" t="s">
        <v>524</v>
      </c>
      <c r="C207" s="568" t="s">
        <v>534</v>
      </c>
      <c r="D207" s="569" t="s">
        <v>535</v>
      </c>
      <c r="E207" s="568" t="s">
        <v>525</v>
      </c>
      <c r="F207" s="569" t="s">
        <v>526</v>
      </c>
      <c r="G207" s="568" t="s">
        <v>591</v>
      </c>
      <c r="H207" s="568">
        <v>841541</v>
      </c>
      <c r="I207" s="568">
        <v>0</v>
      </c>
      <c r="J207" s="568" t="s">
        <v>910</v>
      </c>
      <c r="K207" s="568"/>
      <c r="L207" s="570">
        <v>115.2346435875245</v>
      </c>
      <c r="M207" s="570">
        <v>8</v>
      </c>
      <c r="N207" s="571">
        <v>921.87676992393403</v>
      </c>
    </row>
    <row r="208" spans="1:14" ht="14.4" customHeight="1" x14ac:dyDescent="0.3">
      <c r="A208" s="566" t="s">
        <v>522</v>
      </c>
      <c r="B208" s="567" t="s">
        <v>524</v>
      </c>
      <c r="C208" s="568" t="s">
        <v>534</v>
      </c>
      <c r="D208" s="569" t="s">
        <v>535</v>
      </c>
      <c r="E208" s="568" t="s">
        <v>525</v>
      </c>
      <c r="F208" s="569" t="s">
        <v>526</v>
      </c>
      <c r="G208" s="568" t="s">
        <v>591</v>
      </c>
      <c r="H208" s="568">
        <v>841543</v>
      </c>
      <c r="I208" s="568">
        <v>0</v>
      </c>
      <c r="J208" s="568" t="s">
        <v>911</v>
      </c>
      <c r="K208" s="568"/>
      <c r="L208" s="570">
        <v>74.507378348175251</v>
      </c>
      <c r="M208" s="570">
        <v>10</v>
      </c>
      <c r="N208" s="571">
        <v>749.13925134370902</v>
      </c>
    </row>
    <row r="209" spans="1:14" ht="14.4" customHeight="1" x14ac:dyDescent="0.3">
      <c r="A209" s="566" t="s">
        <v>522</v>
      </c>
      <c r="B209" s="567" t="s">
        <v>524</v>
      </c>
      <c r="C209" s="568" t="s">
        <v>534</v>
      </c>
      <c r="D209" s="569" t="s">
        <v>535</v>
      </c>
      <c r="E209" s="568" t="s">
        <v>525</v>
      </c>
      <c r="F209" s="569" t="s">
        <v>526</v>
      </c>
      <c r="G209" s="568" t="s">
        <v>591</v>
      </c>
      <c r="H209" s="568">
        <v>841544</v>
      </c>
      <c r="I209" s="568">
        <v>0</v>
      </c>
      <c r="J209" s="568" t="s">
        <v>912</v>
      </c>
      <c r="K209" s="568"/>
      <c r="L209" s="570">
        <v>78.175976210318794</v>
      </c>
      <c r="M209" s="570">
        <v>6</v>
      </c>
      <c r="N209" s="571">
        <v>469.05585726191276</v>
      </c>
    </row>
    <row r="210" spans="1:14" ht="14.4" customHeight="1" x14ac:dyDescent="0.3">
      <c r="A210" s="566" t="s">
        <v>522</v>
      </c>
      <c r="B210" s="567" t="s">
        <v>524</v>
      </c>
      <c r="C210" s="568" t="s">
        <v>534</v>
      </c>
      <c r="D210" s="569" t="s">
        <v>535</v>
      </c>
      <c r="E210" s="568" t="s">
        <v>525</v>
      </c>
      <c r="F210" s="569" t="s">
        <v>526</v>
      </c>
      <c r="G210" s="568" t="s">
        <v>591</v>
      </c>
      <c r="H210" s="568">
        <v>841550</v>
      </c>
      <c r="I210" s="568">
        <v>0</v>
      </c>
      <c r="J210" s="568" t="s">
        <v>913</v>
      </c>
      <c r="K210" s="568"/>
      <c r="L210" s="570">
        <v>55.705005657843955</v>
      </c>
      <c r="M210" s="570">
        <v>4</v>
      </c>
      <c r="N210" s="571">
        <v>222.82002263137582</v>
      </c>
    </row>
    <row r="211" spans="1:14" ht="14.4" customHeight="1" x14ac:dyDescent="0.3">
      <c r="A211" s="566" t="s">
        <v>522</v>
      </c>
      <c r="B211" s="567" t="s">
        <v>524</v>
      </c>
      <c r="C211" s="568" t="s">
        <v>534</v>
      </c>
      <c r="D211" s="569" t="s">
        <v>535</v>
      </c>
      <c r="E211" s="568" t="s">
        <v>525</v>
      </c>
      <c r="F211" s="569" t="s">
        <v>526</v>
      </c>
      <c r="G211" s="568" t="s">
        <v>591</v>
      </c>
      <c r="H211" s="568">
        <v>841572</v>
      </c>
      <c r="I211" s="568">
        <v>0</v>
      </c>
      <c r="J211" s="568" t="s">
        <v>914</v>
      </c>
      <c r="K211" s="568"/>
      <c r="L211" s="570">
        <v>99.739878232223688</v>
      </c>
      <c r="M211" s="570">
        <v>18</v>
      </c>
      <c r="N211" s="571">
        <v>1795.3205788439384</v>
      </c>
    </row>
    <row r="212" spans="1:14" ht="14.4" customHeight="1" x14ac:dyDescent="0.3">
      <c r="A212" s="566" t="s">
        <v>522</v>
      </c>
      <c r="B212" s="567" t="s">
        <v>524</v>
      </c>
      <c r="C212" s="568" t="s">
        <v>534</v>
      </c>
      <c r="D212" s="569" t="s">
        <v>535</v>
      </c>
      <c r="E212" s="568" t="s">
        <v>525</v>
      </c>
      <c r="F212" s="569" t="s">
        <v>526</v>
      </c>
      <c r="G212" s="568" t="s">
        <v>591</v>
      </c>
      <c r="H212" s="568">
        <v>841577</v>
      </c>
      <c r="I212" s="568">
        <v>0</v>
      </c>
      <c r="J212" s="568" t="s">
        <v>915</v>
      </c>
      <c r="K212" s="568"/>
      <c r="L212" s="570">
        <v>216.24333333333334</v>
      </c>
      <c r="M212" s="570">
        <v>4</v>
      </c>
      <c r="N212" s="571">
        <v>865.56999999999994</v>
      </c>
    </row>
    <row r="213" spans="1:14" ht="14.4" customHeight="1" x14ac:dyDescent="0.3">
      <c r="A213" s="566" t="s">
        <v>522</v>
      </c>
      <c r="B213" s="567" t="s">
        <v>524</v>
      </c>
      <c r="C213" s="568" t="s">
        <v>534</v>
      </c>
      <c r="D213" s="569" t="s">
        <v>535</v>
      </c>
      <c r="E213" s="568" t="s">
        <v>525</v>
      </c>
      <c r="F213" s="569" t="s">
        <v>526</v>
      </c>
      <c r="G213" s="568" t="s">
        <v>591</v>
      </c>
      <c r="H213" s="568">
        <v>842125</v>
      </c>
      <c r="I213" s="568">
        <v>0</v>
      </c>
      <c r="J213" s="568" t="s">
        <v>916</v>
      </c>
      <c r="K213" s="568"/>
      <c r="L213" s="570">
        <v>97.319978814006703</v>
      </c>
      <c r="M213" s="570">
        <v>6</v>
      </c>
      <c r="N213" s="571">
        <v>583.91987288404016</v>
      </c>
    </row>
    <row r="214" spans="1:14" ht="14.4" customHeight="1" x14ac:dyDescent="0.3">
      <c r="A214" s="566" t="s">
        <v>522</v>
      </c>
      <c r="B214" s="567" t="s">
        <v>524</v>
      </c>
      <c r="C214" s="568" t="s">
        <v>534</v>
      </c>
      <c r="D214" s="569" t="s">
        <v>535</v>
      </c>
      <c r="E214" s="568" t="s">
        <v>525</v>
      </c>
      <c r="F214" s="569" t="s">
        <v>526</v>
      </c>
      <c r="G214" s="568" t="s">
        <v>591</v>
      </c>
      <c r="H214" s="568">
        <v>842936</v>
      </c>
      <c r="I214" s="568">
        <v>0</v>
      </c>
      <c r="J214" s="568" t="s">
        <v>917</v>
      </c>
      <c r="K214" s="568"/>
      <c r="L214" s="570">
        <v>119.23002537463699</v>
      </c>
      <c r="M214" s="570">
        <v>2</v>
      </c>
      <c r="N214" s="571">
        <v>238.46005074927399</v>
      </c>
    </row>
    <row r="215" spans="1:14" ht="14.4" customHeight="1" x14ac:dyDescent="0.3">
      <c r="A215" s="566" t="s">
        <v>522</v>
      </c>
      <c r="B215" s="567" t="s">
        <v>524</v>
      </c>
      <c r="C215" s="568" t="s">
        <v>534</v>
      </c>
      <c r="D215" s="569" t="s">
        <v>535</v>
      </c>
      <c r="E215" s="568" t="s">
        <v>525</v>
      </c>
      <c r="F215" s="569" t="s">
        <v>526</v>
      </c>
      <c r="G215" s="568" t="s">
        <v>591</v>
      </c>
      <c r="H215" s="568">
        <v>843905</v>
      </c>
      <c r="I215" s="568">
        <v>103391</v>
      </c>
      <c r="J215" s="568" t="s">
        <v>918</v>
      </c>
      <c r="K215" s="568" t="s">
        <v>919</v>
      </c>
      <c r="L215" s="570">
        <v>69.680000000000007</v>
      </c>
      <c r="M215" s="570">
        <v>4</v>
      </c>
      <c r="N215" s="571">
        <v>278.72000000000003</v>
      </c>
    </row>
    <row r="216" spans="1:14" ht="14.4" customHeight="1" x14ac:dyDescent="0.3">
      <c r="A216" s="566" t="s">
        <v>522</v>
      </c>
      <c r="B216" s="567" t="s">
        <v>524</v>
      </c>
      <c r="C216" s="568" t="s">
        <v>534</v>
      </c>
      <c r="D216" s="569" t="s">
        <v>535</v>
      </c>
      <c r="E216" s="568" t="s">
        <v>525</v>
      </c>
      <c r="F216" s="569" t="s">
        <v>526</v>
      </c>
      <c r="G216" s="568" t="s">
        <v>591</v>
      </c>
      <c r="H216" s="568">
        <v>844145</v>
      </c>
      <c r="I216" s="568">
        <v>56350</v>
      </c>
      <c r="J216" s="568" t="s">
        <v>636</v>
      </c>
      <c r="K216" s="568" t="s">
        <v>920</v>
      </c>
      <c r="L216" s="570">
        <v>28.3499324317077</v>
      </c>
      <c r="M216" s="570">
        <v>2</v>
      </c>
      <c r="N216" s="571">
        <v>56.699864863415399</v>
      </c>
    </row>
    <row r="217" spans="1:14" ht="14.4" customHeight="1" x14ac:dyDescent="0.3">
      <c r="A217" s="566" t="s">
        <v>522</v>
      </c>
      <c r="B217" s="567" t="s">
        <v>524</v>
      </c>
      <c r="C217" s="568" t="s">
        <v>534</v>
      </c>
      <c r="D217" s="569" t="s">
        <v>535</v>
      </c>
      <c r="E217" s="568" t="s">
        <v>525</v>
      </c>
      <c r="F217" s="569" t="s">
        <v>526</v>
      </c>
      <c r="G217" s="568" t="s">
        <v>591</v>
      </c>
      <c r="H217" s="568">
        <v>844148</v>
      </c>
      <c r="I217" s="568">
        <v>104694</v>
      </c>
      <c r="J217" s="568" t="s">
        <v>921</v>
      </c>
      <c r="K217" s="568" t="s">
        <v>922</v>
      </c>
      <c r="L217" s="570">
        <v>85.540600724839194</v>
      </c>
      <c r="M217" s="570">
        <v>104</v>
      </c>
      <c r="N217" s="571">
        <v>8894.0512180220994</v>
      </c>
    </row>
    <row r="218" spans="1:14" ht="14.4" customHeight="1" x14ac:dyDescent="0.3">
      <c r="A218" s="566" t="s">
        <v>522</v>
      </c>
      <c r="B218" s="567" t="s">
        <v>524</v>
      </c>
      <c r="C218" s="568" t="s">
        <v>534</v>
      </c>
      <c r="D218" s="569" t="s">
        <v>535</v>
      </c>
      <c r="E218" s="568" t="s">
        <v>525</v>
      </c>
      <c r="F218" s="569" t="s">
        <v>526</v>
      </c>
      <c r="G218" s="568" t="s">
        <v>591</v>
      </c>
      <c r="H218" s="568">
        <v>844350</v>
      </c>
      <c r="I218" s="568">
        <v>0</v>
      </c>
      <c r="J218" s="568" t="s">
        <v>923</v>
      </c>
      <c r="K218" s="568"/>
      <c r="L218" s="570">
        <v>76.883837695530801</v>
      </c>
      <c r="M218" s="570">
        <v>8</v>
      </c>
      <c r="N218" s="571">
        <v>615.07070156424641</v>
      </c>
    </row>
    <row r="219" spans="1:14" ht="14.4" customHeight="1" x14ac:dyDescent="0.3">
      <c r="A219" s="566" t="s">
        <v>522</v>
      </c>
      <c r="B219" s="567" t="s">
        <v>524</v>
      </c>
      <c r="C219" s="568" t="s">
        <v>534</v>
      </c>
      <c r="D219" s="569" t="s">
        <v>535</v>
      </c>
      <c r="E219" s="568" t="s">
        <v>525</v>
      </c>
      <c r="F219" s="569" t="s">
        <v>526</v>
      </c>
      <c r="G219" s="568" t="s">
        <v>591</v>
      </c>
      <c r="H219" s="568">
        <v>844831</v>
      </c>
      <c r="I219" s="568">
        <v>0</v>
      </c>
      <c r="J219" s="568" t="s">
        <v>924</v>
      </c>
      <c r="K219" s="568" t="s">
        <v>925</v>
      </c>
      <c r="L219" s="570">
        <v>1427.6</v>
      </c>
      <c r="M219" s="570">
        <v>1</v>
      </c>
      <c r="N219" s="571">
        <v>1427.6</v>
      </c>
    </row>
    <row r="220" spans="1:14" ht="14.4" customHeight="1" x14ac:dyDescent="0.3">
      <c r="A220" s="566" t="s">
        <v>522</v>
      </c>
      <c r="B220" s="567" t="s">
        <v>524</v>
      </c>
      <c r="C220" s="568" t="s">
        <v>534</v>
      </c>
      <c r="D220" s="569" t="s">
        <v>535</v>
      </c>
      <c r="E220" s="568" t="s">
        <v>525</v>
      </c>
      <c r="F220" s="569" t="s">
        <v>526</v>
      </c>
      <c r="G220" s="568" t="s">
        <v>591</v>
      </c>
      <c r="H220" s="568">
        <v>844960</v>
      </c>
      <c r="I220" s="568">
        <v>125114</v>
      </c>
      <c r="J220" s="568" t="s">
        <v>886</v>
      </c>
      <c r="K220" s="568" t="s">
        <v>926</v>
      </c>
      <c r="L220" s="570">
        <v>59.59</v>
      </c>
      <c r="M220" s="570">
        <v>4</v>
      </c>
      <c r="N220" s="571">
        <v>238.23</v>
      </c>
    </row>
    <row r="221" spans="1:14" ht="14.4" customHeight="1" x14ac:dyDescent="0.3">
      <c r="A221" s="566" t="s">
        <v>522</v>
      </c>
      <c r="B221" s="567" t="s">
        <v>524</v>
      </c>
      <c r="C221" s="568" t="s">
        <v>534</v>
      </c>
      <c r="D221" s="569" t="s">
        <v>535</v>
      </c>
      <c r="E221" s="568" t="s">
        <v>525</v>
      </c>
      <c r="F221" s="569" t="s">
        <v>526</v>
      </c>
      <c r="G221" s="568" t="s">
        <v>591</v>
      </c>
      <c r="H221" s="568">
        <v>845008</v>
      </c>
      <c r="I221" s="568">
        <v>107806</v>
      </c>
      <c r="J221" s="568" t="s">
        <v>927</v>
      </c>
      <c r="K221" s="568" t="s">
        <v>582</v>
      </c>
      <c r="L221" s="570">
        <v>63.304999489369372</v>
      </c>
      <c r="M221" s="570">
        <v>6</v>
      </c>
      <c r="N221" s="571">
        <v>377.50999795747737</v>
      </c>
    </row>
    <row r="222" spans="1:14" ht="14.4" customHeight="1" x14ac:dyDescent="0.3">
      <c r="A222" s="566" t="s">
        <v>522</v>
      </c>
      <c r="B222" s="567" t="s">
        <v>524</v>
      </c>
      <c r="C222" s="568" t="s">
        <v>534</v>
      </c>
      <c r="D222" s="569" t="s">
        <v>535</v>
      </c>
      <c r="E222" s="568" t="s">
        <v>525</v>
      </c>
      <c r="F222" s="569" t="s">
        <v>526</v>
      </c>
      <c r="G222" s="568" t="s">
        <v>591</v>
      </c>
      <c r="H222" s="568">
        <v>845108</v>
      </c>
      <c r="I222" s="568">
        <v>125595</v>
      </c>
      <c r="J222" s="568" t="s">
        <v>928</v>
      </c>
      <c r="K222" s="568" t="s">
        <v>929</v>
      </c>
      <c r="L222" s="570">
        <v>100.740008176445</v>
      </c>
      <c r="M222" s="570">
        <v>1</v>
      </c>
      <c r="N222" s="571">
        <v>100.740008176445</v>
      </c>
    </row>
    <row r="223" spans="1:14" ht="14.4" customHeight="1" x14ac:dyDescent="0.3">
      <c r="A223" s="566" t="s">
        <v>522</v>
      </c>
      <c r="B223" s="567" t="s">
        <v>524</v>
      </c>
      <c r="C223" s="568" t="s">
        <v>534</v>
      </c>
      <c r="D223" s="569" t="s">
        <v>535</v>
      </c>
      <c r="E223" s="568" t="s">
        <v>525</v>
      </c>
      <c r="F223" s="569" t="s">
        <v>526</v>
      </c>
      <c r="G223" s="568" t="s">
        <v>591</v>
      </c>
      <c r="H223" s="568">
        <v>845329</v>
      </c>
      <c r="I223" s="568">
        <v>0</v>
      </c>
      <c r="J223" s="568" t="s">
        <v>930</v>
      </c>
      <c r="K223" s="568"/>
      <c r="L223" s="570">
        <v>99.67</v>
      </c>
      <c r="M223" s="570">
        <v>1</v>
      </c>
      <c r="N223" s="571">
        <v>99.67</v>
      </c>
    </row>
    <row r="224" spans="1:14" ht="14.4" customHeight="1" x14ac:dyDescent="0.3">
      <c r="A224" s="566" t="s">
        <v>522</v>
      </c>
      <c r="B224" s="567" t="s">
        <v>524</v>
      </c>
      <c r="C224" s="568" t="s">
        <v>534</v>
      </c>
      <c r="D224" s="569" t="s">
        <v>535</v>
      </c>
      <c r="E224" s="568" t="s">
        <v>525</v>
      </c>
      <c r="F224" s="569" t="s">
        <v>526</v>
      </c>
      <c r="G224" s="568" t="s">
        <v>591</v>
      </c>
      <c r="H224" s="568">
        <v>845369</v>
      </c>
      <c r="I224" s="568">
        <v>107987</v>
      </c>
      <c r="J224" s="568" t="s">
        <v>931</v>
      </c>
      <c r="K224" s="568" t="s">
        <v>932</v>
      </c>
      <c r="L224" s="570">
        <v>110.58250000000001</v>
      </c>
      <c r="M224" s="570">
        <v>5</v>
      </c>
      <c r="N224" s="571">
        <v>553.26</v>
      </c>
    </row>
    <row r="225" spans="1:14" ht="14.4" customHeight="1" x14ac:dyDescent="0.3">
      <c r="A225" s="566" t="s">
        <v>522</v>
      </c>
      <c r="B225" s="567" t="s">
        <v>524</v>
      </c>
      <c r="C225" s="568" t="s">
        <v>534</v>
      </c>
      <c r="D225" s="569" t="s">
        <v>535</v>
      </c>
      <c r="E225" s="568" t="s">
        <v>525</v>
      </c>
      <c r="F225" s="569" t="s">
        <v>526</v>
      </c>
      <c r="G225" s="568" t="s">
        <v>591</v>
      </c>
      <c r="H225" s="568">
        <v>845697</v>
      </c>
      <c r="I225" s="568">
        <v>125599</v>
      </c>
      <c r="J225" s="568" t="s">
        <v>933</v>
      </c>
      <c r="K225" s="568" t="s">
        <v>934</v>
      </c>
      <c r="L225" s="570">
        <v>18.172000017682631</v>
      </c>
      <c r="M225" s="570">
        <v>26</v>
      </c>
      <c r="N225" s="571">
        <v>472.58000035365268</v>
      </c>
    </row>
    <row r="226" spans="1:14" ht="14.4" customHeight="1" x14ac:dyDescent="0.3">
      <c r="A226" s="566" t="s">
        <v>522</v>
      </c>
      <c r="B226" s="567" t="s">
        <v>524</v>
      </c>
      <c r="C226" s="568" t="s">
        <v>534</v>
      </c>
      <c r="D226" s="569" t="s">
        <v>535</v>
      </c>
      <c r="E226" s="568" t="s">
        <v>525</v>
      </c>
      <c r="F226" s="569" t="s">
        <v>526</v>
      </c>
      <c r="G226" s="568" t="s">
        <v>591</v>
      </c>
      <c r="H226" s="568">
        <v>845758</v>
      </c>
      <c r="I226" s="568">
        <v>280</v>
      </c>
      <c r="J226" s="568" t="s">
        <v>935</v>
      </c>
      <c r="K226" s="568" t="s">
        <v>936</v>
      </c>
      <c r="L226" s="570">
        <v>34.909999999999997</v>
      </c>
      <c r="M226" s="570">
        <v>1</v>
      </c>
      <c r="N226" s="571">
        <v>34.909999999999997</v>
      </c>
    </row>
    <row r="227" spans="1:14" ht="14.4" customHeight="1" x14ac:dyDescent="0.3">
      <c r="A227" s="566" t="s">
        <v>522</v>
      </c>
      <c r="B227" s="567" t="s">
        <v>524</v>
      </c>
      <c r="C227" s="568" t="s">
        <v>534</v>
      </c>
      <c r="D227" s="569" t="s">
        <v>535</v>
      </c>
      <c r="E227" s="568" t="s">
        <v>525</v>
      </c>
      <c r="F227" s="569" t="s">
        <v>526</v>
      </c>
      <c r="G227" s="568" t="s">
        <v>591</v>
      </c>
      <c r="H227" s="568">
        <v>845813</v>
      </c>
      <c r="I227" s="568">
        <v>0</v>
      </c>
      <c r="J227" s="568" t="s">
        <v>937</v>
      </c>
      <c r="K227" s="568" t="s">
        <v>938</v>
      </c>
      <c r="L227" s="570">
        <v>383.07150793650823</v>
      </c>
      <c r="M227" s="570">
        <v>56</v>
      </c>
      <c r="N227" s="571">
        <v>20640.405000000006</v>
      </c>
    </row>
    <row r="228" spans="1:14" ht="14.4" customHeight="1" x14ac:dyDescent="0.3">
      <c r="A228" s="566" t="s">
        <v>522</v>
      </c>
      <c r="B228" s="567" t="s">
        <v>524</v>
      </c>
      <c r="C228" s="568" t="s">
        <v>534</v>
      </c>
      <c r="D228" s="569" t="s">
        <v>535</v>
      </c>
      <c r="E228" s="568" t="s">
        <v>525</v>
      </c>
      <c r="F228" s="569" t="s">
        <v>526</v>
      </c>
      <c r="G228" s="568" t="s">
        <v>591</v>
      </c>
      <c r="H228" s="568">
        <v>846541</v>
      </c>
      <c r="I228" s="568">
        <v>112586</v>
      </c>
      <c r="J228" s="568" t="s">
        <v>939</v>
      </c>
      <c r="K228" s="568" t="s">
        <v>940</v>
      </c>
      <c r="L228" s="570">
        <v>76.03</v>
      </c>
      <c r="M228" s="570">
        <v>1</v>
      </c>
      <c r="N228" s="571">
        <v>76.03</v>
      </c>
    </row>
    <row r="229" spans="1:14" ht="14.4" customHeight="1" x14ac:dyDescent="0.3">
      <c r="A229" s="566" t="s">
        <v>522</v>
      </c>
      <c r="B229" s="567" t="s">
        <v>524</v>
      </c>
      <c r="C229" s="568" t="s">
        <v>534</v>
      </c>
      <c r="D229" s="569" t="s">
        <v>535</v>
      </c>
      <c r="E229" s="568" t="s">
        <v>525</v>
      </c>
      <c r="F229" s="569" t="s">
        <v>526</v>
      </c>
      <c r="G229" s="568" t="s">
        <v>591</v>
      </c>
      <c r="H229" s="568">
        <v>846599</v>
      </c>
      <c r="I229" s="568">
        <v>107754</v>
      </c>
      <c r="J229" s="568" t="s">
        <v>941</v>
      </c>
      <c r="K229" s="568"/>
      <c r="L229" s="570">
        <v>139.58999999999997</v>
      </c>
      <c r="M229" s="570">
        <v>4</v>
      </c>
      <c r="N229" s="571">
        <v>558.3599999999999</v>
      </c>
    </row>
    <row r="230" spans="1:14" ht="14.4" customHeight="1" x14ac:dyDescent="0.3">
      <c r="A230" s="566" t="s">
        <v>522</v>
      </c>
      <c r="B230" s="567" t="s">
        <v>524</v>
      </c>
      <c r="C230" s="568" t="s">
        <v>534</v>
      </c>
      <c r="D230" s="569" t="s">
        <v>535</v>
      </c>
      <c r="E230" s="568" t="s">
        <v>525</v>
      </c>
      <c r="F230" s="569" t="s">
        <v>526</v>
      </c>
      <c r="G230" s="568" t="s">
        <v>591</v>
      </c>
      <c r="H230" s="568">
        <v>846618</v>
      </c>
      <c r="I230" s="568">
        <v>100014</v>
      </c>
      <c r="J230" s="568" t="s">
        <v>942</v>
      </c>
      <c r="K230" s="568" t="s">
        <v>943</v>
      </c>
      <c r="L230" s="570">
        <v>29.309354480110301</v>
      </c>
      <c r="M230" s="570">
        <v>1</v>
      </c>
      <c r="N230" s="571">
        <v>29.309354480110301</v>
      </c>
    </row>
    <row r="231" spans="1:14" ht="14.4" customHeight="1" x14ac:dyDescent="0.3">
      <c r="A231" s="566" t="s">
        <v>522</v>
      </c>
      <c r="B231" s="567" t="s">
        <v>524</v>
      </c>
      <c r="C231" s="568" t="s">
        <v>534</v>
      </c>
      <c r="D231" s="569" t="s">
        <v>535</v>
      </c>
      <c r="E231" s="568" t="s">
        <v>525</v>
      </c>
      <c r="F231" s="569" t="s">
        <v>526</v>
      </c>
      <c r="G231" s="568" t="s">
        <v>591</v>
      </c>
      <c r="H231" s="568">
        <v>846758</v>
      </c>
      <c r="I231" s="568">
        <v>103387</v>
      </c>
      <c r="J231" s="568" t="s">
        <v>944</v>
      </c>
      <c r="K231" s="568" t="s">
        <v>945</v>
      </c>
      <c r="L231" s="570">
        <v>42.419720530028101</v>
      </c>
      <c r="M231" s="570">
        <v>2</v>
      </c>
      <c r="N231" s="571">
        <v>84.839441060056203</v>
      </c>
    </row>
    <row r="232" spans="1:14" ht="14.4" customHeight="1" x14ac:dyDescent="0.3">
      <c r="A232" s="566" t="s">
        <v>522</v>
      </c>
      <c r="B232" s="567" t="s">
        <v>524</v>
      </c>
      <c r="C232" s="568" t="s">
        <v>534</v>
      </c>
      <c r="D232" s="569" t="s">
        <v>535</v>
      </c>
      <c r="E232" s="568" t="s">
        <v>525</v>
      </c>
      <c r="F232" s="569" t="s">
        <v>526</v>
      </c>
      <c r="G232" s="568" t="s">
        <v>591</v>
      </c>
      <c r="H232" s="568">
        <v>847132</v>
      </c>
      <c r="I232" s="568">
        <v>137238</v>
      </c>
      <c r="J232" s="568" t="s">
        <v>946</v>
      </c>
      <c r="K232" s="568" t="s">
        <v>947</v>
      </c>
      <c r="L232" s="570">
        <v>668.77012144474998</v>
      </c>
      <c r="M232" s="570">
        <v>2</v>
      </c>
      <c r="N232" s="571">
        <v>1337.5402428895</v>
      </c>
    </row>
    <row r="233" spans="1:14" ht="14.4" customHeight="1" x14ac:dyDescent="0.3">
      <c r="A233" s="566" t="s">
        <v>522</v>
      </c>
      <c r="B233" s="567" t="s">
        <v>524</v>
      </c>
      <c r="C233" s="568" t="s">
        <v>534</v>
      </c>
      <c r="D233" s="569" t="s">
        <v>535</v>
      </c>
      <c r="E233" s="568" t="s">
        <v>525</v>
      </c>
      <c r="F233" s="569" t="s">
        <v>526</v>
      </c>
      <c r="G233" s="568" t="s">
        <v>591</v>
      </c>
      <c r="H233" s="568">
        <v>847477</v>
      </c>
      <c r="I233" s="568">
        <v>151436</v>
      </c>
      <c r="J233" s="568" t="s">
        <v>948</v>
      </c>
      <c r="K233" s="568" t="s">
        <v>949</v>
      </c>
      <c r="L233" s="570">
        <v>700.04</v>
      </c>
      <c r="M233" s="570">
        <v>1</v>
      </c>
      <c r="N233" s="571">
        <v>700.04</v>
      </c>
    </row>
    <row r="234" spans="1:14" ht="14.4" customHeight="1" x14ac:dyDescent="0.3">
      <c r="A234" s="566" t="s">
        <v>522</v>
      </c>
      <c r="B234" s="567" t="s">
        <v>524</v>
      </c>
      <c r="C234" s="568" t="s">
        <v>534</v>
      </c>
      <c r="D234" s="569" t="s">
        <v>535</v>
      </c>
      <c r="E234" s="568" t="s">
        <v>525</v>
      </c>
      <c r="F234" s="569" t="s">
        <v>526</v>
      </c>
      <c r="G234" s="568" t="s">
        <v>591</v>
      </c>
      <c r="H234" s="568">
        <v>847713</v>
      </c>
      <c r="I234" s="568">
        <v>125526</v>
      </c>
      <c r="J234" s="568" t="s">
        <v>950</v>
      </c>
      <c r="K234" s="568" t="s">
        <v>951</v>
      </c>
      <c r="L234" s="570">
        <v>70.624020238174097</v>
      </c>
      <c r="M234" s="570">
        <v>15</v>
      </c>
      <c r="N234" s="571">
        <v>1058.4692732153505</v>
      </c>
    </row>
    <row r="235" spans="1:14" ht="14.4" customHeight="1" x14ac:dyDescent="0.3">
      <c r="A235" s="566" t="s">
        <v>522</v>
      </c>
      <c r="B235" s="567" t="s">
        <v>524</v>
      </c>
      <c r="C235" s="568" t="s">
        <v>534</v>
      </c>
      <c r="D235" s="569" t="s">
        <v>535</v>
      </c>
      <c r="E235" s="568" t="s">
        <v>525</v>
      </c>
      <c r="F235" s="569" t="s">
        <v>526</v>
      </c>
      <c r="G235" s="568" t="s">
        <v>591</v>
      </c>
      <c r="H235" s="568">
        <v>847974</v>
      </c>
      <c r="I235" s="568">
        <v>125525</v>
      </c>
      <c r="J235" s="568" t="s">
        <v>950</v>
      </c>
      <c r="K235" s="568" t="s">
        <v>952</v>
      </c>
      <c r="L235" s="570">
        <v>31.32</v>
      </c>
      <c r="M235" s="570">
        <v>3</v>
      </c>
      <c r="N235" s="571">
        <v>93.960000000000008</v>
      </c>
    </row>
    <row r="236" spans="1:14" ht="14.4" customHeight="1" x14ac:dyDescent="0.3">
      <c r="A236" s="566" t="s">
        <v>522</v>
      </c>
      <c r="B236" s="567" t="s">
        <v>524</v>
      </c>
      <c r="C236" s="568" t="s">
        <v>534</v>
      </c>
      <c r="D236" s="569" t="s">
        <v>535</v>
      </c>
      <c r="E236" s="568" t="s">
        <v>525</v>
      </c>
      <c r="F236" s="569" t="s">
        <v>526</v>
      </c>
      <c r="G236" s="568" t="s">
        <v>591</v>
      </c>
      <c r="H236" s="568">
        <v>848335</v>
      </c>
      <c r="I236" s="568">
        <v>155782</v>
      </c>
      <c r="J236" s="568" t="s">
        <v>953</v>
      </c>
      <c r="K236" s="568" t="s">
        <v>954</v>
      </c>
      <c r="L236" s="570">
        <v>56.45</v>
      </c>
      <c r="M236" s="570">
        <v>1</v>
      </c>
      <c r="N236" s="571">
        <v>56.45</v>
      </c>
    </row>
    <row r="237" spans="1:14" ht="14.4" customHeight="1" x14ac:dyDescent="0.3">
      <c r="A237" s="566" t="s">
        <v>522</v>
      </c>
      <c r="B237" s="567" t="s">
        <v>524</v>
      </c>
      <c r="C237" s="568" t="s">
        <v>534</v>
      </c>
      <c r="D237" s="569" t="s">
        <v>535</v>
      </c>
      <c r="E237" s="568" t="s">
        <v>525</v>
      </c>
      <c r="F237" s="569" t="s">
        <v>526</v>
      </c>
      <c r="G237" s="568" t="s">
        <v>591</v>
      </c>
      <c r="H237" s="568">
        <v>848625</v>
      </c>
      <c r="I237" s="568">
        <v>138841</v>
      </c>
      <c r="J237" s="568" t="s">
        <v>736</v>
      </c>
      <c r="K237" s="568" t="s">
        <v>584</v>
      </c>
      <c r="L237" s="570">
        <v>112.8403125749774</v>
      </c>
      <c r="M237" s="570">
        <v>42</v>
      </c>
      <c r="N237" s="571">
        <v>4738.9163598775385</v>
      </c>
    </row>
    <row r="238" spans="1:14" ht="14.4" customHeight="1" x14ac:dyDescent="0.3">
      <c r="A238" s="566" t="s">
        <v>522</v>
      </c>
      <c r="B238" s="567" t="s">
        <v>524</v>
      </c>
      <c r="C238" s="568" t="s">
        <v>534</v>
      </c>
      <c r="D238" s="569" t="s">
        <v>535</v>
      </c>
      <c r="E238" s="568" t="s">
        <v>525</v>
      </c>
      <c r="F238" s="569" t="s">
        <v>526</v>
      </c>
      <c r="G238" s="568" t="s">
        <v>591</v>
      </c>
      <c r="H238" s="568">
        <v>848632</v>
      </c>
      <c r="I238" s="568">
        <v>125315</v>
      </c>
      <c r="J238" s="568" t="s">
        <v>753</v>
      </c>
      <c r="K238" s="568" t="s">
        <v>955</v>
      </c>
      <c r="L238" s="570">
        <v>61.379980125409226</v>
      </c>
      <c r="M238" s="570">
        <v>50</v>
      </c>
      <c r="N238" s="571">
        <v>3068.9990388304072</v>
      </c>
    </row>
    <row r="239" spans="1:14" ht="14.4" customHeight="1" x14ac:dyDescent="0.3">
      <c r="A239" s="566" t="s">
        <v>522</v>
      </c>
      <c r="B239" s="567" t="s">
        <v>524</v>
      </c>
      <c r="C239" s="568" t="s">
        <v>534</v>
      </c>
      <c r="D239" s="569" t="s">
        <v>535</v>
      </c>
      <c r="E239" s="568" t="s">
        <v>525</v>
      </c>
      <c r="F239" s="569" t="s">
        <v>526</v>
      </c>
      <c r="G239" s="568" t="s">
        <v>591</v>
      </c>
      <c r="H239" s="568">
        <v>848725</v>
      </c>
      <c r="I239" s="568">
        <v>107677</v>
      </c>
      <c r="J239" s="568" t="s">
        <v>956</v>
      </c>
      <c r="K239" s="568" t="s">
        <v>957</v>
      </c>
      <c r="L239" s="570">
        <v>399.479659130436</v>
      </c>
      <c r="M239" s="570">
        <v>11</v>
      </c>
      <c r="N239" s="571">
        <v>4394.2769321739243</v>
      </c>
    </row>
    <row r="240" spans="1:14" ht="14.4" customHeight="1" x14ac:dyDescent="0.3">
      <c r="A240" s="566" t="s">
        <v>522</v>
      </c>
      <c r="B240" s="567" t="s">
        <v>524</v>
      </c>
      <c r="C240" s="568" t="s">
        <v>534</v>
      </c>
      <c r="D240" s="569" t="s">
        <v>535</v>
      </c>
      <c r="E240" s="568" t="s">
        <v>525</v>
      </c>
      <c r="F240" s="569" t="s">
        <v>526</v>
      </c>
      <c r="G240" s="568" t="s">
        <v>591</v>
      </c>
      <c r="H240" s="568">
        <v>848866</v>
      </c>
      <c r="I240" s="568">
        <v>119654</v>
      </c>
      <c r="J240" s="568" t="s">
        <v>877</v>
      </c>
      <c r="K240" s="568" t="s">
        <v>958</v>
      </c>
      <c r="L240" s="570">
        <v>180.155021527847</v>
      </c>
      <c r="M240" s="570">
        <v>3</v>
      </c>
      <c r="N240" s="571">
        <v>540.46004305569397</v>
      </c>
    </row>
    <row r="241" spans="1:14" ht="14.4" customHeight="1" x14ac:dyDescent="0.3">
      <c r="A241" s="566" t="s">
        <v>522</v>
      </c>
      <c r="B241" s="567" t="s">
        <v>524</v>
      </c>
      <c r="C241" s="568" t="s">
        <v>534</v>
      </c>
      <c r="D241" s="569" t="s">
        <v>535</v>
      </c>
      <c r="E241" s="568" t="s">
        <v>525</v>
      </c>
      <c r="F241" s="569" t="s">
        <v>526</v>
      </c>
      <c r="G241" s="568" t="s">
        <v>591</v>
      </c>
      <c r="H241" s="568">
        <v>849087</v>
      </c>
      <c r="I241" s="568">
        <v>138840</v>
      </c>
      <c r="J241" s="568" t="s">
        <v>736</v>
      </c>
      <c r="K241" s="568" t="s">
        <v>959</v>
      </c>
      <c r="L241" s="570">
        <v>75.929989489780652</v>
      </c>
      <c r="M241" s="570">
        <v>4</v>
      </c>
      <c r="N241" s="571">
        <v>303.7699684693419</v>
      </c>
    </row>
    <row r="242" spans="1:14" ht="14.4" customHeight="1" x14ac:dyDescent="0.3">
      <c r="A242" s="566" t="s">
        <v>522</v>
      </c>
      <c r="B242" s="567" t="s">
        <v>524</v>
      </c>
      <c r="C242" s="568" t="s">
        <v>534</v>
      </c>
      <c r="D242" s="569" t="s">
        <v>535</v>
      </c>
      <c r="E242" s="568" t="s">
        <v>525</v>
      </c>
      <c r="F242" s="569" t="s">
        <v>526</v>
      </c>
      <c r="G242" s="568" t="s">
        <v>591</v>
      </c>
      <c r="H242" s="568">
        <v>849382</v>
      </c>
      <c r="I242" s="568">
        <v>119697</v>
      </c>
      <c r="J242" s="568" t="s">
        <v>960</v>
      </c>
      <c r="K242" s="568" t="s">
        <v>961</v>
      </c>
      <c r="L242" s="570">
        <v>122.11500000000001</v>
      </c>
      <c r="M242" s="570">
        <v>2</v>
      </c>
      <c r="N242" s="571">
        <v>244.23000000000002</v>
      </c>
    </row>
    <row r="243" spans="1:14" ht="14.4" customHeight="1" x14ac:dyDescent="0.3">
      <c r="A243" s="566" t="s">
        <v>522</v>
      </c>
      <c r="B243" s="567" t="s">
        <v>524</v>
      </c>
      <c r="C243" s="568" t="s">
        <v>534</v>
      </c>
      <c r="D243" s="569" t="s">
        <v>535</v>
      </c>
      <c r="E243" s="568" t="s">
        <v>525</v>
      </c>
      <c r="F243" s="569" t="s">
        <v>526</v>
      </c>
      <c r="G243" s="568" t="s">
        <v>591</v>
      </c>
      <c r="H243" s="568">
        <v>849941</v>
      </c>
      <c r="I243" s="568">
        <v>162142</v>
      </c>
      <c r="J243" s="568" t="s">
        <v>962</v>
      </c>
      <c r="K243" s="568" t="s">
        <v>963</v>
      </c>
      <c r="L243" s="570">
        <v>27.788446130473478</v>
      </c>
      <c r="M243" s="570">
        <v>25</v>
      </c>
      <c r="N243" s="571">
        <v>695.34959939231055</v>
      </c>
    </row>
    <row r="244" spans="1:14" ht="14.4" customHeight="1" x14ac:dyDescent="0.3">
      <c r="A244" s="566" t="s">
        <v>522</v>
      </c>
      <c r="B244" s="567" t="s">
        <v>524</v>
      </c>
      <c r="C244" s="568" t="s">
        <v>534</v>
      </c>
      <c r="D244" s="569" t="s">
        <v>535</v>
      </c>
      <c r="E244" s="568" t="s">
        <v>525</v>
      </c>
      <c r="F244" s="569" t="s">
        <v>526</v>
      </c>
      <c r="G244" s="568" t="s">
        <v>591</v>
      </c>
      <c r="H244" s="568">
        <v>850095</v>
      </c>
      <c r="I244" s="568">
        <v>120406</v>
      </c>
      <c r="J244" s="568" t="s">
        <v>964</v>
      </c>
      <c r="K244" s="568" t="s">
        <v>965</v>
      </c>
      <c r="L244" s="570">
        <v>61.659998008497801</v>
      </c>
      <c r="M244" s="570">
        <v>3</v>
      </c>
      <c r="N244" s="571">
        <v>184.9799940254934</v>
      </c>
    </row>
    <row r="245" spans="1:14" ht="14.4" customHeight="1" x14ac:dyDescent="0.3">
      <c r="A245" s="566" t="s">
        <v>522</v>
      </c>
      <c r="B245" s="567" t="s">
        <v>524</v>
      </c>
      <c r="C245" s="568" t="s">
        <v>534</v>
      </c>
      <c r="D245" s="569" t="s">
        <v>535</v>
      </c>
      <c r="E245" s="568" t="s">
        <v>525</v>
      </c>
      <c r="F245" s="569" t="s">
        <v>526</v>
      </c>
      <c r="G245" s="568" t="s">
        <v>591</v>
      </c>
      <c r="H245" s="568">
        <v>850104</v>
      </c>
      <c r="I245" s="568">
        <v>164344</v>
      </c>
      <c r="J245" s="568" t="s">
        <v>966</v>
      </c>
      <c r="K245" s="568" t="s">
        <v>967</v>
      </c>
      <c r="L245" s="570">
        <v>163.5</v>
      </c>
      <c r="M245" s="570">
        <v>1</v>
      </c>
      <c r="N245" s="571">
        <v>163.5</v>
      </c>
    </row>
    <row r="246" spans="1:14" ht="14.4" customHeight="1" x14ac:dyDescent="0.3">
      <c r="A246" s="566" t="s">
        <v>522</v>
      </c>
      <c r="B246" s="567" t="s">
        <v>524</v>
      </c>
      <c r="C246" s="568" t="s">
        <v>534</v>
      </c>
      <c r="D246" s="569" t="s">
        <v>535</v>
      </c>
      <c r="E246" s="568" t="s">
        <v>525</v>
      </c>
      <c r="F246" s="569" t="s">
        <v>526</v>
      </c>
      <c r="G246" s="568" t="s">
        <v>591</v>
      </c>
      <c r="H246" s="568">
        <v>850461</v>
      </c>
      <c r="I246" s="568">
        <v>122197</v>
      </c>
      <c r="J246" s="568" t="s">
        <v>968</v>
      </c>
      <c r="K246" s="568" t="s">
        <v>969</v>
      </c>
      <c r="L246" s="570">
        <v>42.839306122449003</v>
      </c>
      <c r="M246" s="570">
        <v>1</v>
      </c>
      <c r="N246" s="571">
        <v>42.839306122449003</v>
      </c>
    </row>
    <row r="247" spans="1:14" ht="14.4" customHeight="1" x14ac:dyDescent="0.3">
      <c r="A247" s="566" t="s">
        <v>522</v>
      </c>
      <c r="B247" s="567" t="s">
        <v>524</v>
      </c>
      <c r="C247" s="568" t="s">
        <v>534</v>
      </c>
      <c r="D247" s="569" t="s">
        <v>535</v>
      </c>
      <c r="E247" s="568" t="s">
        <v>525</v>
      </c>
      <c r="F247" s="569" t="s">
        <v>526</v>
      </c>
      <c r="G247" s="568" t="s">
        <v>591</v>
      </c>
      <c r="H247" s="568">
        <v>850675</v>
      </c>
      <c r="I247" s="568">
        <v>0</v>
      </c>
      <c r="J247" s="568" t="s">
        <v>970</v>
      </c>
      <c r="K247" s="568"/>
      <c r="L247" s="570">
        <v>160.33000000000001</v>
      </c>
      <c r="M247" s="570">
        <v>2</v>
      </c>
      <c r="N247" s="571">
        <v>320.66000000000003</v>
      </c>
    </row>
    <row r="248" spans="1:14" ht="14.4" customHeight="1" x14ac:dyDescent="0.3">
      <c r="A248" s="566" t="s">
        <v>522</v>
      </c>
      <c r="B248" s="567" t="s">
        <v>524</v>
      </c>
      <c r="C248" s="568" t="s">
        <v>534</v>
      </c>
      <c r="D248" s="569" t="s">
        <v>535</v>
      </c>
      <c r="E248" s="568" t="s">
        <v>525</v>
      </c>
      <c r="F248" s="569" t="s">
        <v>526</v>
      </c>
      <c r="G248" s="568" t="s">
        <v>591</v>
      </c>
      <c r="H248" s="568">
        <v>900071</v>
      </c>
      <c r="I248" s="568">
        <v>0</v>
      </c>
      <c r="J248" s="568" t="s">
        <v>971</v>
      </c>
      <c r="K248" s="568"/>
      <c r="L248" s="570">
        <v>187.52883435644179</v>
      </c>
      <c r="M248" s="570">
        <v>8</v>
      </c>
      <c r="N248" s="571">
        <v>1436.0151534735039</v>
      </c>
    </row>
    <row r="249" spans="1:14" ht="14.4" customHeight="1" x14ac:dyDescent="0.3">
      <c r="A249" s="566" t="s">
        <v>522</v>
      </c>
      <c r="B249" s="567" t="s">
        <v>524</v>
      </c>
      <c r="C249" s="568" t="s">
        <v>534</v>
      </c>
      <c r="D249" s="569" t="s">
        <v>535</v>
      </c>
      <c r="E249" s="568" t="s">
        <v>525</v>
      </c>
      <c r="F249" s="569" t="s">
        <v>526</v>
      </c>
      <c r="G249" s="568" t="s">
        <v>591</v>
      </c>
      <c r="H249" s="568">
        <v>900321</v>
      </c>
      <c r="I249" s="568">
        <v>0</v>
      </c>
      <c r="J249" s="568" t="s">
        <v>972</v>
      </c>
      <c r="K249" s="568"/>
      <c r="L249" s="570">
        <v>402.48884270426697</v>
      </c>
      <c r="M249" s="570">
        <v>2</v>
      </c>
      <c r="N249" s="571">
        <v>804.97768540853394</v>
      </c>
    </row>
    <row r="250" spans="1:14" ht="14.4" customHeight="1" x14ac:dyDescent="0.3">
      <c r="A250" s="566" t="s">
        <v>522</v>
      </c>
      <c r="B250" s="567" t="s">
        <v>524</v>
      </c>
      <c r="C250" s="568" t="s">
        <v>534</v>
      </c>
      <c r="D250" s="569" t="s">
        <v>535</v>
      </c>
      <c r="E250" s="568" t="s">
        <v>525</v>
      </c>
      <c r="F250" s="569" t="s">
        <v>526</v>
      </c>
      <c r="G250" s="568" t="s">
        <v>591</v>
      </c>
      <c r="H250" s="568">
        <v>902094</v>
      </c>
      <c r="I250" s="568">
        <v>0</v>
      </c>
      <c r="J250" s="568" t="s">
        <v>973</v>
      </c>
      <c r="K250" s="568" t="s">
        <v>974</v>
      </c>
      <c r="L250" s="570">
        <v>14.393432784954785</v>
      </c>
      <c r="M250" s="570">
        <v>3900</v>
      </c>
      <c r="N250" s="571">
        <v>54630.878131663521</v>
      </c>
    </row>
    <row r="251" spans="1:14" ht="14.4" customHeight="1" x14ac:dyDescent="0.3">
      <c r="A251" s="566" t="s">
        <v>522</v>
      </c>
      <c r="B251" s="567" t="s">
        <v>524</v>
      </c>
      <c r="C251" s="568" t="s">
        <v>534</v>
      </c>
      <c r="D251" s="569" t="s">
        <v>535</v>
      </c>
      <c r="E251" s="568" t="s">
        <v>525</v>
      </c>
      <c r="F251" s="569" t="s">
        <v>526</v>
      </c>
      <c r="G251" s="568" t="s">
        <v>591</v>
      </c>
      <c r="H251" s="568">
        <v>905097</v>
      </c>
      <c r="I251" s="568">
        <v>23987</v>
      </c>
      <c r="J251" s="568" t="s">
        <v>975</v>
      </c>
      <c r="K251" s="568" t="s">
        <v>976</v>
      </c>
      <c r="L251" s="570">
        <v>218.178022819049</v>
      </c>
      <c r="M251" s="570">
        <v>2</v>
      </c>
      <c r="N251" s="571">
        <v>436.35604563809801</v>
      </c>
    </row>
    <row r="252" spans="1:14" ht="14.4" customHeight="1" x14ac:dyDescent="0.3">
      <c r="A252" s="566" t="s">
        <v>522</v>
      </c>
      <c r="B252" s="567" t="s">
        <v>524</v>
      </c>
      <c r="C252" s="568" t="s">
        <v>534</v>
      </c>
      <c r="D252" s="569" t="s">
        <v>535</v>
      </c>
      <c r="E252" s="568" t="s">
        <v>525</v>
      </c>
      <c r="F252" s="569" t="s">
        <v>526</v>
      </c>
      <c r="G252" s="568" t="s">
        <v>591</v>
      </c>
      <c r="H252" s="568">
        <v>920200</v>
      </c>
      <c r="I252" s="568">
        <v>0</v>
      </c>
      <c r="J252" s="568" t="s">
        <v>977</v>
      </c>
      <c r="K252" s="568"/>
      <c r="L252" s="570">
        <v>265.40616282679366</v>
      </c>
      <c r="M252" s="570">
        <v>11</v>
      </c>
      <c r="N252" s="571">
        <v>2918.5385318162685</v>
      </c>
    </row>
    <row r="253" spans="1:14" ht="14.4" customHeight="1" x14ac:dyDescent="0.3">
      <c r="A253" s="566" t="s">
        <v>522</v>
      </c>
      <c r="B253" s="567" t="s">
        <v>524</v>
      </c>
      <c r="C253" s="568" t="s">
        <v>534</v>
      </c>
      <c r="D253" s="569" t="s">
        <v>535</v>
      </c>
      <c r="E253" s="568" t="s">
        <v>525</v>
      </c>
      <c r="F253" s="569" t="s">
        <v>526</v>
      </c>
      <c r="G253" s="568" t="s">
        <v>591</v>
      </c>
      <c r="H253" s="568">
        <v>921284</v>
      </c>
      <c r="I253" s="568">
        <v>0</v>
      </c>
      <c r="J253" s="568" t="s">
        <v>978</v>
      </c>
      <c r="K253" s="568"/>
      <c r="L253" s="570">
        <v>104.44048100802264</v>
      </c>
      <c r="M253" s="570">
        <v>80</v>
      </c>
      <c r="N253" s="571">
        <v>8359.3768933828069</v>
      </c>
    </row>
    <row r="254" spans="1:14" ht="14.4" customHeight="1" x14ac:dyDescent="0.3">
      <c r="A254" s="566" t="s">
        <v>522</v>
      </c>
      <c r="B254" s="567" t="s">
        <v>524</v>
      </c>
      <c r="C254" s="568" t="s">
        <v>534</v>
      </c>
      <c r="D254" s="569" t="s">
        <v>535</v>
      </c>
      <c r="E254" s="568" t="s">
        <v>525</v>
      </c>
      <c r="F254" s="569" t="s">
        <v>526</v>
      </c>
      <c r="G254" s="568" t="s">
        <v>591</v>
      </c>
      <c r="H254" s="568">
        <v>921458</v>
      </c>
      <c r="I254" s="568">
        <v>0</v>
      </c>
      <c r="J254" s="568" t="s">
        <v>979</v>
      </c>
      <c r="K254" s="568"/>
      <c r="L254" s="570">
        <v>98.747494498249793</v>
      </c>
      <c r="M254" s="570">
        <v>4</v>
      </c>
      <c r="N254" s="571">
        <v>394.98997799299917</v>
      </c>
    </row>
    <row r="255" spans="1:14" ht="14.4" customHeight="1" x14ac:dyDescent="0.3">
      <c r="A255" s="566" t="s">
        <v>522</v>
      </c>
      <c r="B255" s="567" t="s">
        <v>524</v>
      </c>
      <c r="C255" s="568" t="s">
        <v>534</v>
      </c>
      <c r="D255" s="569" t="s">
        <v>535</v>
      </c>
      <c r="E255" s="568" t="s">
        <v>525</v>
      </c>
      <c r="F255" s="569" t="s">
        <v>526</v>
      </c>
      <c r="G255" s="568" t="s">
        <v>591</v>
      </c>
      <c r="H255" s="568">
        <v>930065</v>
      </c>
      <c r="I255" s="568">
        <v>0</v>
      </c>
      <c r="J255" s="568" t="s">
        <v>980</v>
      </c>
      <c r="K255" s="568"/>
      <c r="L255" s="570">
        <v>187.78915747638499</v>
      </c>
      <c r="M255" s="570">
        <v>14</v>
      </c>
      <c r="N255" s="571">
        <v>2620.141362145775</v>
      </c>
    </row>
    <row r="256" spans="1:14" ht="14.4" customHeight="1" x14ac:dyDescent="0.3">
      <c r="A256" s="566" t="s">
        <v>522</v>
      </c>
      <c r="B256" s="567" t="s">
        <v>524</v>
      </c>
      <c r="C256" s="568" t="s">
        <v>534</v>
      </c>
      <c r="D256" s="569" t="s">
        <v>535</v>
      </c>
      <c r="E256" s="568" t="s">
        <v>525</v>
      </c>
      <c r="F256" s="569" t="s">
        <v>526</v>
      </c>
      <c r="G256" s="568" t="s">
        <v>591</v>
      </c>
      <c r="H256" s="568">
        <v>987464</v>
      </c>
      <c r="I256" s="568">
        <v>0</v>
      </c>
      <c r="J256" s="568" t="s">
        <v>981</v>
      </c>
      <c r="K256" s="568"/>
      <c r="L256" s="570">
        <v>166.07499999999999</v>
      </c>
      <c r="M256" s="570">
        <v>3</v>
      </c>
      <c r="N256" s="571">
        <v>494.51</v>
      </c>
    </row>
    <row r="257" spans="1:14" ht="14.4" customHeight="1" x14ac:dyDescent="0.3">
      <c r="A257" s="566" t="s">
        <v>522</v>
      </c>
      <c r="B257" s="567" t="s">
        <v>524</v>
      </c>
      <c r="C257" s="568" t="s">
        <v>534</v>
      </c>
      <c r="D257" s="569" t="s">
        <v>535</v>
      </c>
      <c r="E257" s="568" t="s">
        <v>525</v>
      </c>
      <c r="F257" s="569" t="s">
        <v>526</v>
      </c>
      <c r="G257" s="568" t="s">
        <v>591</v>
      </c>
      <c r="H257" s="568">
        <v>987465</v>
      </c>
      <c r="I257" s="568">
        <v>0</v>
      </c>
      <c r="J257" s="568" t="s">
        <v>982</v>
      </c>
      <c r="K257" s="568"/>
      <c r="L257" s="570">
        <v>96.99</v>
      </c>
      <c r="M257" s="570">
        <v>15</v>
      </c>
      <c r="N257" s="571">
        <v>1454.85</v>
      </c>
    </row>
    <row r="258" spans="1:14" ht="14.4" customHeight="1" x14ac:dyDescent="0.3">
      <c r="A258" s="566" t="s">
        <v>522</v>
      </c>
      <c r="B258" s="567" t="s">
        <v>524</v>
      </c>
      <c r="C258" s="568" t="s">
        <v>534</v>
      </c>
      <c r="D258" s="569" t="s">
        <v>535</v>
      </c>
      <c r="E258" s="568" t="s">
        <v>525</v>
      </c>
      <c r="F258" s="569" t="s">
        <v>526</v>
      </c>
      <c r="G258" s="568" t="s">
        <v>591</v>
      </c>
      <c r="H258" s="568">
        <v>988179</v>
      </c>
      <c r="I258" s="568">
        <v>0</v>
      </c>
      <c r="J258" s="568" t="s">
        <v>983</v>
      </c>
      <c r="K258" s="568"/>
      <c r="L258" s="570">
        <v>84.53</v>
      </c>
      <c r="M258" s="570">
        <v>1</v>
      </c>
      <c r="N258" s="571">
        <v>84.53</v>
      </c>
    </row>
    <row r="259" spans="1:14" ht="14.4" customHeight="1" x14ac:dyDescent="0.3">
      <c r="A259" s="566" t="s">
        <v>522</v>
      </c>
      <c r="B259" s="567" t="s">
        <v>524</v>
      </c>
      <c r="C259" s="568" t="s">
        <v>534</v>
      </c>
      <c r="D259" s="569" t="s">
        <v>535</v>
      </c>
      <c r="E259" s="568" t="s">
        <v>525</v>
      </c>
      <c r="F259" s="569" t="s">
        <v>526</v>
      </c>
      <c r="G259" s="568" t="s">
        <v>984</v>
      </c>
      <c r="H259" s="568">
        <v>56972</v>
      </c>
      <c r="I259" s="568">
        <v>56972</v>
      </c>
      <c r="J259" s="568" t="s">
        <v>985</v>
      </c>
      <c r="K259" s="568" t="s">
        <v>986</v>
      </c>
      <c r="L259" s="570">
        <v>75.096679562435128</v>
      </c>
      <c r="M259" s="570">
        <v>7</v>
      </c>
      <c r="N259" s="571">
        <v>528.21007737461082</v>
      </c>
    </row>
    <row r="260" spans="1:14" ht="14.4" customHeight="1" x14ac:dyDescent="0.3">
      <c r="A260" s="566" t="s">
        <v>522</v>
      </c>
      <c r="B260" s="567" t="s">
        <v>524</v>
      </c>
      <c r="C260" s="568" t="s">
        <v>534</v>
      </c>
      <c r="D260" s="569" t="s">
        <v>535</v>
      </c>
      <c r="E260" s="568" t="s">
        <v>525</v>
      </c>
      <c r="F260" s="569" t="s">
        <v>526</v>
      </c>
      <c r="G260" s="568" t="s">
        <v>984</v>
      </c>
      <c r="H260" s="568">
        <v>56976</v>
      </c>
      <c r="I260" s="568">
        <v>56976</v>
      </c>
      <c r="J260" s="568" t="s">
        <v>987</v>
      </c>
      <c r="K260" s="568" t="s">
        <v>988</v>
      </c>
      <c r="L260" s="570">
        <v>83.644961421834168</v>
      </c>
      <c r="M260" s="570">
        <v>9</v>
      </c>
      <c r="N260" s="571">
        <v>752.43976853100492</v>
      </c>
    </row>
    <row r="261" spans="1:14" ht="14.4" customHeight="1" x14ac:dyDescent="0.3">
      <c r="A261" s="566" t="s">
        <v>522</v>
      </c>
      <c r="B261" s="567" t="s">
        <v>524</v>
      </c>
      <c r="C261" s="568" t="s">
        <v>534</v>
      </c>
      <c r="D261" s="569" t="s">
        <v>535</v>
      </c>
      <c r="E261" s="568" t="s">
        <v>525</v>
      </c>
      <c r="F261" s="569" t="s">
        <v>526</v>
      </c>
      <c r="G261" s="568" t="s">
        <v>984</v>
      </c>
      <c r="H261" s="568">
        <v>59807</v>
      </c>
      <c r="I261" s="568">
        <v>59807</v>
      </c>
      <c r="J261" s="568" t="s">
        <v>989</v>
      </c>
      <c r="K261" s="568" t="s">
        <v>990</v>
      </c>
      <c r="L261" s="570">
        <v>355.70699999999999</v>
      </c>
      <c r="M261" s="570">
        <v>10</v>
      </c>
      <c r="N261" s="571">
        <v>3557.0699999999997</v>
      </c>
    </row>
    <row r="262" spans="1:14" ht="14.4" customHeight="1" x14ac:dyDescent="0.3">
      <c r="A262" s="566" t="s">
        <v>522</v>
      </c>
      <c r="B262" s="567" t="s">
        <v>524</v>
      </c>
      <c r="C262" s="568" t="s">
        <v>534</v>
      </c>
      <c r="D262" s="569" t="s">
        <v>535</v>
      </c>
      <c r="E262" s="568" t="s">
        <v>525</v>
      </c>
      <c r="F262" s="569" t="s">
        <v>526</v>
      </c>
      <c r="G262" s="568" t="s">
        <v>984</v>
      </c>
      <c r="H262" s="568">
        <v>109709</v>
      </c>
      <c r="I262" s="568">
        <v>9709</v>
      </c>
      <c r="J262" s="568" t="s">
        <v>991</v>
      </c>
      <c r="K262" s="568" t="s">
        <v>992</v>
      </c>
      <c r="L262" s="570">
        <v>36.379807250867849</v>
      </c>
      <c r="M262" s="570">
        <v>10</v>
      </c>
      <c r="N262" s="571">
        <v>363.27845800694274</v>
      </c>
    </row>
    <row r="263" spans="1:14" ht="14.4" customHeight="1" x14ac:dyDescent="0.3">
      <c r="A263" s="566" t="s">
        <v>522</v>
      </c>
      <c r="B263" s="567" t="s">
        <v>524</v>
      </c>
      <c r="C263" s="568" t="s">
        <v>534</v>
      </c>
      <c r="D263" s="569" t="s">
        <v>535</v>
      </c>
      <c r="E263" s="568" t="s">
        <v>525</v>
      </c>
      <c r="F263" s="569" t="s">
        <v>526</v>
      </c>
      <c r="G263" s="568" t="s">
        <v>984</v>
      </c>
      <c r="H263" s="568">
        <v>112319</v>
      </c>
      <c r="I263" s="568">
        <v>12319</v>
      </c>
      <c r="J263" s="568" t="s">
        <v>993</v>
      </c>
      <c r="K263" s="568" t="s">
        <v>994</v>
      </c>
      <c r="L263" s="570">
        <v>390.05</v>
      </c>
      <c r="M263" s="570">
        <v>1</v>
      </c>
      <c r="N263" s="571">
        <v>390.05</v>
      </c>
    </row>
    <row r="264" spans="1:14" ht="14.4" customHeight="1" x14ac:dyDescent="0.3">
      <c r="A264" s="566" t="s">
        <v>522</v>
      </c>
      <c r="B264" s="567" t="s">
        <v>524</v>
      </c>
      <c r="C264" s="568" t="s">
        <v>534</v>
      </c>
      <c r="D264" s="569" t="s">
        <v>535</v>
      </c>
      <c r="E264" s="568" t="s">
        <v>525</v>
      </c>
      <c r="F264" s="569" t="s">
        <v>526</v>
      </c>
      <c r="G264" s="568" t="s">
        <v>984</v>
      </c>
      <c r="H264" s="568">
        <v>113767</v>
      </c>
      <c r="I264" s="568">
        <v>13767</v>
      </c>
      <c r="J264" s="568" t="s">
        <v>995</v>
      </c>
      <c r="K264" s="568" t="s">
        <v>996</v>
      </c>
      <c r="L264" s="570">
        <v>47.317344218157295</v>
      </c>
      <c r="M264" s="570">
        <v>41</v>
      </c>
      <c r="N264" s="571">
        <v>1939.9918514307233</v>
      </c>
    </row>
    <row r="265" spans="1:14" ht="14.4" customHeight="1" x14ac:dyDescent="0.3">
      <c r="A265" s="566" t="s">
        <v>522</v>
      </c>
      <c r="B265" s="567" t="s">
        <v>524</v>
      </c>
      <c r="C265" s="568" t="s">
        <v>534</v>
      </c>
      <c r="D265" s="569" t="s">
        <v>535</v>
      </c>
      <c r="E265" s="568" t="s">
        <v>525</v>
      </c>
      <c r="F265" s="569" t="s">
        <v>526</v>
      </c>
      <c r="G265" s="568" t="s">
        <v>984</v>
      </c>
      <c r="H265" s="568">
        <v>113768</v>
      </c>
      <c r="I265" s="568">
        <v>13768</v>
      </c>
      <c r="J265" s="568" t="s">
        <v>995</v>
      </c>
      <c r="K265" s="568" t="s">
        <v>997</v>
      </c>
      <c r="L265" s="570">
        <v>95.77472668198665</v>
      </c>
      <c r="M265" s="570">
        <v>3</v>
      </c>
      <c r="N265" s="571">
        <v>288.61945336397332</v>
      </c>
    </row>
    <row r="266" spans="1:14" ht="14.4" customHeight="1" x14ac:dyDescent="0.3">
      <c r="A266" s="566" t="s">
        <v>522</v>
      </c>
      <c r="B266" s="567" t="s">
        <v>524</v>
      </c>
      <c r="C266" s="568" t="s">
        <v>534</v>
      </c>
      <c r="D266" s="569" t="s">
        <v>535</v>
      </c>
      <c r="E266" s="568" t="s">
        <v>525</v>
      </c>
      <c r="F266" s="569" t="s">
        <v>526</v>
      </c>
      <c r="G266" s="568" t="s">
        <v>984</v>
      </c>
      <c r="H266" s="568">
        <v>114439</v>
      </c>
      <c r="I266" s="568">
        <v>14439</v>
      </c>
      <c r="J266" s="568" t="s">
        <v>998</v>
      </c>
      <c r="K266" s="568" t="s">
        <v>999</v>
      </c>
      <c r="L266" s="570">
        <v>208.47</v>
      </c>
      <c r="M266" s="570">
        <v>1</v>
      </c>
      <c r="N266" s="571">
        <v>208.47</v>
      </c>
    </row>
    <row r="267" spans="1:14" ht="14.4" customHeight="1" x14ac:dyDescent="0.3">
      <c r="A267" s="566" t="s">
        <v>522</v>
      </c>
      <c r="B267" s="567" t="s">
        <v>524</v>
      </c>
      <c r="C267" s="568" t="s">
        <v>534</v>
      </c>
      <c r="D267" s="569" t="s">
        <v>535</v>
      </c>
      <c r="E267" s="568" t="s">
        <v>525</v>
      </c>
      <c r="F267" s="569" t="s">
        <v>526</v>
      </c>
      <c r="G267" s="568" t="s">
        <v>984</v>
      </c>
      <c r="H267" s="568">
        <v>115864</v>
      </c>
      <c r="I267" s="568">
        <v>15864</v>
      </c>
      <c r="J267" s="568" t="s">
        <v>1000</v>
      </c>
      <c r="K267" s="568" t="s">
        <v>1001</v>
      </c>
      <c r="L267" s="570">
        <v>135.10973176822336</v>
      </c>
      <c r="M267" s="570">
        <v>3</v>
      </c>
      <c r="N267" s="571">
        <v>405.32919530467007</v>
      </c>
    </row>
    <row r="268" spans="1:14" ht="14.4" customHeight="1" x14ac:dyDescent="0.3">
      <c r="A268" s="566" t="s">
        <v>522</v>
      </c>
      <c r="B268" s="567" t="s">
        <v>524</v>
      </c>
      <c r="C268" s="568" t="s">
        <v>534</v>
      </c>
      <c r="D268" s="569" t="s">
        <v>535</v>
      </c>
      <c r="E268" s="568" t="s">
        <v>525</v>
      </c>
      <c r="F268" s="569" t="s">
        <v>526</v>
      </c>
      <c r="G268" s="568" t="s">
        <v>984</v>
      </c>
      <c r="H268" s="568">
        <v>116913</v>
      </c>
      <c r="I268" s="568">
        <v>16913</v>
      </c>
      <c r="J268" s="568" t="s">
        <v>1002</v>
      </c>
      <c r="K268" s="568" t="s">
        <v>1003</v>
      </c>
      <c r="L268" s="570">
        <v>101.919079957218</v>
      </c>
      <c r="M268" s="570">
        <v>1</v>
      </c>
      <c r="N268" s="571">
        <v>101.919079957218</v>
      </c>
    </row>
    <row r="269" spans="1:14" ht="14.4" customHeight="1" x14ac:dyDescent="0.3">
      <c r="A269" s="566" t="s">
        <v>522</v>
      </c>
      <c r="B269" s="567" t="s">
        <v>524</v>
      </c>
      <c r="C269" s="568" t="s">
        <v>534</v>
      </c>
      <c r="D269" s="569" t="s">
        <v>535</v>
      </c>
      <c r="E269" s="568" t="s">
        <v>525</v>
      </c>
      <c r="F269" s="569" t="s">
        <v>526</v>
      </c>
      <c r="G269" s="568" t="s">
        <v>984</v>
      </c>
      <c r="H269" s="568">
        <v>117121</v>
      </c>
      <c r="I269" s="568">
        <v>17121</v>
      </c>
      <c r="J269" s="568" t="s">
        <v>1004</v>
      </c>
      <c r="K269" s="568" t="s">
        <v>1005</v>
      </c>
      <c r="L269" s="570">
        <v>134.90890871672798</v>
      </c>
      <c r="M269" s="570">
        <v>15</v>
      </c>
      <c r="N269" s="571">
        <v>2021.2903725708652</v>
      </c>
    </row>
    <row r="270" spans="1:14" ht="14.4" customHeight="1" x14ac:dyDescent="0.3">
      <c r="A270" s="566" t="s">
        <v>522</v>
      </c>
      <c r="B270" s="567" t="s">
        <v>524</v>
      </c>
      <c r="C270" s="568" t="s">
        <v>534</v>
      </c>
      <c r="D270" s="569" t="s">
        <v>535</v>
      </c>
      <c r="E270" s="568" t="s">
        <v>525</v>
      </c>
      <c r="F270" s="569" t="s">
        <v>526</v>
      </c>
      <c r="G270" s="568" t="s">
        <v>984</v>
      </c>
      <c r="H270" s="568">
        <v>117122</v>
      </c>
      <c r="I270" s="568">
        <v>17122</v>
      </c>
      <c r="J270" s="568" t="s">
        <v>1004</v>
      </c>
      <c r="K270" s="568" t="s">
        <v>1006</v>
      </c>
      <c r="L270" s="570">
        <v>268.10531424763599</v>
      </c>
      <c r="M270" s="570">
        <v>2</v>
      </c>
      <c r="N270" s="571">
        <v>536.21062849527198</v>
      </c>
    </row>
    <row r="271" spans="1:14" ht="14.4" customHeight="1" x14ac:dyDescent="0.3">
      <c r="A271" s="566" t="s">
        <v>522</v>
      </c>
      <c r="B271" s="567" t="s">
        <v>524</v>
      </c>
      <c r="C271" s="568" t="s">
        <v>534</v>
      </c>
      <c r="D271" s="569" t="s">
        <v>535</v>
      </c>
      <c r="E271" s="568" t="s">
        <v>525</v>
      </c>
      <c r="F271" s="569" t="s">
        <v>526</v>
      </c>
      <c r="G271" s="568" t="s">
        <v>984</v>
      </c>
      <c r="H271" s="568">
        <v>117425</v>
      </c>
      <c r="I271" s="568">
        <v>17425</v>
      </c>
      <c r="J271" s="568" t="s">
        <v>1007</v>
      </c>
      <c r="K271" s="568" t="s">
        <v>1008</v>
      </c>
      <c r="L271" s="570">
        <v>133.15011333889933</v>
      </c>
      <c r="M271" s="570">
        <v>4</v>
      </c>
      <c r="N271" s="571">
        <v>532.60051002504702</v>
      </c>
    </row>
    <row r="272" spans="1:14" ht="14.4" customHeight="1" x14ac:dyDescent="0.3">
      <c r="A272" s="566" t="s">
        <v>522</v>
      </c>
      <c r="B272" s="567" t="s">
        <v>524</v>
      </c>
      <c r="C272" s="568" t="s">
        <v>534</v>
      </c>
      <c r="D272" s="569" t="s">
        <v>535</v>
      </c>
      <c r="E272" s="568" t="s">
        <v>525</v>
      </c>
      <c r="F272" s="569" t="s">
        <v>526</v>
      </c>
      <c r="G272" s="568" t="s">
        <v>984</v>
      </c>
      <c r="H272" s="568">
        <v>118167</v>
      </c>
      <c r="I272" s="568">
        <v>18167</v>
      </c>
      <c r="J272" s="568" t="s">
        <v>1009</v>
      </c>
      <c r="K272" s="568" t="s">
        <v>1010</v>
      </c>
      <c r="L272" s="570">
        <v>225.66665728374119</v>
      </c>
      <c r="M272" s="570">
        <v>17</v>
      </c>
      <c r="N272" s="571">
        <v>3978.8398311073415</v>
      </c>
    </row>
    <row r="273" spans="1:14" ht="14.4" customHeight="1" x14ac:dyDescent="0.3">
      <c r="A273" s="566" t="s">
        <v>522</v>
      </c>
      <c r="B273" s="567" t="s">
        <v>524</v>
      </c>
      <c r="C273" s="568" t="s">
        <v>534</v>
      </c>
      <c r="D273" s="569" t="s">
        <v>535</v>
      </c>
      <c r="E273" s="568" t="s">
        <v>525</v>
      </c>
      <c r="F273" s="569" t="s">
        <v>526</v>
      </c>
      <c r="G273" s="568" t="s">
        <v>984</v>
      </c>
      <c r="H273" s="568">
        <v>122678</v>
      </c>
      <c r="I273" s="568">
        <v>122678</v>
      </c>
      <c r="J273" s="568" t="s">
        <v>1011</v>
      </c>
      <c r="K273" s="568" t="s">
        <v>1012</v>
      </c>
      <c r="L273" s="570">
        <v>119.26</v>
      </c>
      <c r="M273" s="570">
        <v>2</v>
      </c>
      <c r="N273" s="571">
        <v>238.52</v>
      </c>
    </row>
    <row r="274" spans="1:14" ht="14.4" customHeight="1" x14ac:dyDescent="0.3">
      <c r="A274" s="566" t="s">
        <v>522</v>
      </c>
      <c r="B274" s="567" t="s">
        <v>524</v>
      </c>
      <c r="C274" s="568" t="s">
        <v>534</v>
      </c>
      <c r="D274" s="569" t="s">
        <v>535</v>
      </c>
      <c r="E274" s="568" t="s">
        <v>525</v>
      </c>
      <c r="F274" s="569" t="s">
        <v>526</v>
      </c>
      <c r="G274" s="568" t="s">
        <v>984</v>
      </c>
      <c r="H274" s="568">
        <v>125034</v>
      </c>
      <c r="I274" s="568">
        <v>25034</v>
      </c>
      <c r="J274" s="568" t="s">
        <v>1013</v>
      </c>
      <c r="K274" s="568" t="s">
        <v>1014</v>
      </c>
      <c r="L274" s="570">
        <v>144.53001349038016</v>
      </c>
      <c r="M274" s="570">
        <v>35</v>
      </c>
      <c r="N274" s="571">
        <v>5058.5508006500304</v>
      </c>
    </row>
    <row r="275" spans="1:14" ht="14.4" customHeight="1" x14ac:dyDescent="0.3">
      <c r="A275" s="566" t="s">
        <v>522</v>
      </c>
      <c r="B275" s="567" t="s">
        <v>524</v>
      </c>
      <c r="C275" s="568" t="s">
        <v>534</v>
      </c>
      <c r="D275" s="569" t="s">
        <v>535</v>
      </c>
      <c r="E275" s="568" t="s">
        <v>525</v>
      </c>
      <c r="F275" s="569" t="s">
        <v>526</v>
      </c>
      <c r="G275" s="568" t="s">
        <v>984</v>
      </c>
      <c r="H275" s="568">
        <v>126409</v>
      </c>
      <c r="I275" s="568">
        <v>26409</v>
      </c>
      <c r="J275" s="568" t="s">
        <v>1015</v>
      </c>
      <c r="K275" s="568" t="s">
        <v>1016</v>
      </c>
      <c r="L275" s="570">
        <v>1592.8280864230501</v>
      </c>
      <c r="M275" s="570">
        <v>4</v>
      </c>
      <c r="N275" s="571">
        <v>6371.3123456922003</v>
      </c>
    </row>
    <row r="276" spans="1:14" ht="14.4" customHeight="1" x14ac:dyDescent="0.3">
      <c r="A276" s="566" t="s">
        <v>522</v>
      </c>
      <c r="B276" s="567" t="s">
        <v>524</v>
      </c>
      <c r="C276" s="568" t="s">
        <v>534</v>
      </c>
      <c r="D276" s="569" t="s">
        <v>535</v>
      </c>
      <c r="E276" s="568" t="s">
        <v>525</v>
      </c>
      <c r="F276" s="569" t="s">
        <v>526</v>
      </c>
      <c r="G276" s="568" t="s">
        <v>984</v>
      </c>
      <c r="H276" s="568">
        <v>126786</v>
      </c>
      <c r="I276" s="568">
        <v>26786</v>
      </c>
      <c r="J276" s="568" t="s">
        <v>1017</v>
      </c>
      <c r="K276" s="568" t="s">
        <v>1018</v>
      </c>
      <c r="L276" s="570">
        <v>473.21508528508423</v>
      </c>
      <c r="M276" s="570">
        <v>12</v>
      </c>
      <c r="N276" s="571">
        <v>5678.9490304132942</v>
      </c>
    </row>
    <row r="277" spans="1:14" ht="14.4" customHeight="1" x14ac:dyDescent="0.3">
      <c r="A277" s="566" t="s">
        <v>522</v>
      </c>
      <c r="B277" s="567" t="s">
        <v>524</v>
      </c>
      <c r="C277" s="568" t="s">
        <v>534</v>
      </c>
      <c r="D277" s="569" t="s">
        <v>535</v>
      </c>
      <c r="E277" s="568" t="s">
        <v>525</v>
      </c>
      <c r="F277" s="569" t="s">
        <v>526</v>
      </c>
      <c r="G277" s="568" t="s">
        <v>984</v>
      </c>
      <c r="H277" s="568">
        <v>129767</v>
      </c>
      <c r="I277" s="568">
        <v>129767</v>
      </c>
      <c r="J277" s="568" t="s">
        <v>1019</v>
      </c>
      <c r="K277" s="568" t="s">
        <v>1020</v>
      </c>
      <c r="L277" s="570">
        <v>2158.4104755083599</v>
      </c>
      <c r="M277" s="570">
        <v>2</v>
      </c>
      <c r="N277" s="571">
        <v>4316.8209510167198</v>
      </c>
    </row>
    <row r="278" spans="1:14" ht="14.4" customHeight="1" x14ac:dyDescent="0.3">
      <c r="A278" s="566" t="s">
        <v>522</v>
      </c>
      <c r="B278" s="567" t="s">
        <v>524</v>
      </c>
      <c r="C278" s="568" t="s">
        <v>534</v>
      </c>
      <c r="D278" s="569" t="s">
        <v>535</v>
      </c>
      <c r="E278" s="568" t="s">
        <v>525</v>
      </c>
      <c r="F278" s="569" t="s">
        <v>526</v>
      </c>
      <c r="G278" s="568" t="s">
        <v>984</v>
      </c>
      <c r="H278" s="568">
        <v>130652</v>
      </c>
      <c r="I278" s="568">
        <v>30652</v>
      </c>
      <c r="J278" s="568" t="s">
        <v>1021</v>
      </c>
      <c r="K278" s="568" t="s">
        <v>1022</v>
      </c>
      <c r="L278" s="570">
        <v>83.26</v>
      </c>
      <c r="M278" s="570">
        <v>1</v>
      </c>
      <c r="N278" s="571">
        <v>83.26</v>
      </c>
    </row>
    <row r="279" spans="1:14" ht="14.4" customHeight="1" x14ac:dyDescent="0.3">
      <c r="A279" s="566" t="s">
        <v>522</v>
      </c>
      <c r="B279" s="567" t="s">
        <v>524</v>
      </c>
      <c r="C279" s="568" t="s">
        <v>534</v>
      </c>
      <c r="D279" s="569" t="s">
        <v>535</v>
      </c>
      <c r="E279" s="568" t="s">
        <v>525</v>
      </c>
      <c r="F279" s="569" t="s">
        <v>526</v>
      </c>
      <c r="G279" s="568" t="s">
        <v>984</v>
      </c>
      <c r="H279" s="568">
        <v>131934</v>
      </c>
      <c r="I279" s="568">
        <v>31934</v>
      </c>
      <c r="J279" s="568" t="s">
        <v>1023</v>
      </c>
      <c r="K279" s="568" t="s">
        <v>1024</v>
      </c>
      <c r="L279" s="570">
        <v>64.413333333333341</v>
      </c>
      <c r="M279" s="570">
        <v>4</v>
      </c>
      <c r="N279" s="571">
        <v>246.05</v>
      </c>
    </row>
    <row r="280" spans="1:14" ht="14.4" customHeight="1" x14ac:dyDescent="0.3">
      <c r="A280" s="566" t="s">
        <v>522</v>
      </c>
      <c r="B280" s="567" t="s">
        <v>524</v>
      </c>
      <c r="C280" s="568" t="s">
        <v>534</v>
      </c>
      <c r="D280" s="569" t="s">
        <v>535</v>
      </c>
      <c r="E280" s="568" t="s">
        <v>525</v>
      </c>
      <c r="F280" s="569" t="s">
        <v>526</v>
      </c>
      <c r="G280" s="568" t="s">
        <v>984</v>
      </c>
      <c r="H280" s="568">
        <v>132058</v>
      </c>
      <c r="I280" s="568">
        <v>32058</v>
      </c>
      <c r="J280" s="568" t="s">
        <v>1025</v>
      </c>
      <c r="K280" s="568" t="s">
        <v>1026</v>
      </c>
      <c r="L280" s="570">
        <v>356.38926169441498</v>
      </c>
      <c r="M280" s="570">
        <v>47</v>
      </c>
      <c r="N280" s="571">
        <v>16746.200650928549</v>
      </c>
    </row>
    <row r="281" spans="1:14" ht="14.4" customHeight="1" x14ac:dyDescent="0.3">
      <c r="A281" s="566" t="s">
        <v>522</v>
      </c>
      <c r="B281" s="567" t="s">
        <v>524</v>
      </c>
      <c r="C281" s="568" t="s">
        <v>534</v>
      </c>
      <c r="D281" s="569" t="s">
        <v>535</v>
      </c>
      <c r="E281" s="568" t="s">
        <v>525</v>
      </c>
      <c r="F281" s="569" t="s">
        <v>526</v>
      </c>
      <c r="G281" s="568" t="s">
        <v>984</v>
      </c>
      <c r="H281" s="568">
        <v>132059</v>
      </c>
      <c r="I281" s="568">
        <v>32059</v>
      </c>
      <c r="J281" s="568" t="s">
        <v>1025</v>
      </c>
      <c r="K281" s="568" t="s">
        <v>1027</v>
      </c>
      <c r="L281" s="570">
        <v>413.84336524719475</v>
      </c>
      <c r="M281" s="570">
        <v>39</v>
      </c>
      <c r="N281" s="571">
        <v>16142.397708169739</v>
      </c>
    </row>
    <row r="282" spans="1:14" ht="14.4" customHeight="1" x14ac:dyDescent="0.3">
      <c r="A282" s="566" t="s">
        <v>522</v>
      </c>
      <c r="B282" s="567" t="s">
        <v>524</v>
      </c>
      <c r="C282" s="568" t="s">
        <v>534</v>
      </c>
      <c r="D282" s="569" t="s">
        <v>535</v>
      </c>
      <c r="E282" s="568" t="s">
        <v>525</v>
      </c>
      <c r="F282" s="569" t="s">
        <v>526</v>
      </c>
      <c r="G282" s="568" t="s">
        <v>984</v>
      </c>
      <c r="H282" s="568">
        <v>132061</v>
      </c>
      <c r="I282" s="568">
        <v>32061</v>
      </c>
      <c r="J282" s="568" t="s">
        <v>1025</v>
      </c>
      <c r="K282" s="568" t="s">
        <v>1028</v>
      </c>
      <c r="L282" s="570">
        <v>492.01371621864968</v>
      </c>
      <c r="M282" s="570">
        <v>30</v>
      </c>
      <c r="N282" s="571">
        <v>14761.711231912679</v>
      </c>
    </row>
    <row r="283" spans="1:14" ht="14.4" customHeight="1" x14ac:dyDescent="0.3">
      <c r="A283" s="566" t="s">
        <v>522</v>
      </c>
      <c r="B283" s="567" t="s">
        <v>524</v>
      </c>
      <c r="C283" s="568" t="s">
        <v>534</v>
      </c>
      <c r="D283" s="569" t="s">
        <v>535</v>
      </c>
      <c r="E283" s="568" t="s">
        <v>525</v>
      </c>
      <c r="F283" s="569" t="s">
        <v>526</v>
      </c>
      <c r="G283" s="568" t="s">
        <v>984</v>
      </c>
      <c r="H283" s="568">
        <v>132063</v>
      </c>
      <c r="I283" s="568">
        <v>32063</v>
      </c>
      <c r="J283" s="568" t="s">
        <v>1025</v>
      </c>
      <c r="K283" s="568" t="s">
        <v>1029</v>
      </c>
      <c r="L283" s="570">
        <v>942.45295409132154</v>
      </c>
      <c r="M283" s="570">
        <v>21</v>
      </c>
      <c r="N283" s="571">
        <v>19794.797444508476</v>
      </c>
    </row>
    <row r="284" spans="1:14" ht="14.4" customHeight="1" x14ac:dyDescent="0.3">
      <c r="A284" s="566" t="s">
        <v>522</v>
      </c>
      <c r="B284" s="567" t="s">
        <v>524</v>
      </c>
      <c r="C284" s="568" t="s">
        <v>534</v>
      </c>
      <c r="D284" s="569" t="s">
        <v>535</v>
      </c>
      <c r="E284" s="568" t="s">
        <v>525</v>
      </c>
      <c r="F284" s="569" t="s">
        <v>526</v>
      </c>
      <c r="G284" s="568" t="s">
        <v>984</v>
      </c>
      <c r="H284" s="568">
        <v>132064</v>
      </c>
      <c r="I284" s="568">
        <v>32064</v>
      </c>
      <c r="J284" s="568" t="s">
        <v>1025</v>
      </c>
      <c r="K284" s="568" t="s">
        <v>1030</v>
      </c>
      <c r="L284" s="570">
        <v>1098.497563303175</v>
      </c>
      <c r="M284" s="570">
        <v>3</v>
      </c>
      <c r="N284" s="571">
        <v>3336.1162025701601</v>
      </c>
    </row>
    <row r="285" spans="1:14" ht="14.4" customHeight="1" x14ac:dyDescent="0.3">
      <c r="A285" s="566" t="s">
        <v>522</v>
      </c>
      <c r="B285" s="567" t="s">
        <v>524</v>
      </c>
      <c r="C285" s="568" t="s">
        <v>534</v>
      </c>
      <c r="D285" s="569" t="s">
        <v>535</v>
      </c>
      <c r="E285" s="568" t="s">
        <v>525</v>
      </c>
      <c r="F285" s="569" t="s">
        <v>526</v>
      </c>
      <c r="G285" s="568" t="s">
        <v>984</v>
      </c>
      <c r="H285" s="568">
        <v>142392</v>
      </c>
      <c r="I285" s="568">
        <v>42392</v>
      </c>
      <c r="J285" s="568" t="s">
        <v>1031</v>
      </c>
      <c r="K285" s="568" t="s">
        <v>1032</v>
      </c>
      <c r="L285" s="570">
        <v>337.43</v>
      </c>
      <c r="M285" s="570">
        <v>1</v>
      </c>
      <c r="N285" s="571">
        <v>337.43</v>
      </c>
    </row>
    <row r="286" spans="1:14" ht="14.4" customHeight="1" x14ac:dyDescent="0.3">
      <c r="A286" s="566" t="s">
        <v>522</v>
      </c>
      <c r="B286" s="567" t="s">
        <v>524</v>
      </c>
      <c r="C286" s="568" t="s">
        <v>534</v>
      </c>
      <c r="D286" s="569" t="s">
        <v>535</v>
      </c>
      <c r="E286" s="568" t="s">
        <v>525</v>
      </c>
      <c r="F286" s="569" t="s">
        <v>526</v>
      </c>
      <c r="G286" s="568" t="s">
        <v>984</v>
      </c>
      <c r="H286" s="568">
        <v>142546</v>
      </c>
      <c r="I286" s="568">
        <v>42546</v>
      </c>
      <c r="J286" s="568" t="s">
        <v>1033</v>
      </c>
      <c r="K286" s="568" t="s">
        <v>1034</v>
      </c>
      <c r="L286" s="570">
        <v>69.760000000000005</v>
      </c>
      <c r="M286" s="570">
        <v>2</v>
      </c>
      <c r="N286" s="571">
        <v>139.52000000000001</v>
      </c>
    </row>
    <row r="287" spans="1:14" ht="14.4" customHeight="1" x14ac:dyDescent="0.3">
      <c r="A287" s="566" t="s">
        <v>522</v>
      </c>
      <c r="B287" s="567" t="s">
        <v>524</v>
      </c>
      <c r="C287" s="568" t="s">
        <v>534</v>
      </c>
      <c r="D287" s="569" t="s">
        <v>535</v>
      </c>
      <c r="E287" s="568" t="s">
        <v>525</v>
      </c>
      <c r="F287" s="569" t="s">
        <v>526</v>
      </c>
      <c r="G287" s="568" t="s">
        <v>984</v>
      </c>
      <c r="H287" s="568">
        <v>147141</v>
      </c>
      <c r="I287" s="568">
        <v>47141</v>
      </c>
      <c r="J287" s="568" t="s">
        <v>1035</v>
      </c>
      <c r="K287" s="568" t="s">
        <v>797</v>
      </c>
      <c r="L287" s="570">
        <v>49.8</v>
      </c>
      <c r="M287" s="570">
        <v>2</v>
      </c>
      <c r="N287" s="571">
        <v>99.6</v>
      </c>
    </row>
    <row r="288" spans="1:14" ht="14.4" customHeight="1" x14ac:dyDescent="0.3">
      <c r="A288" s="566" t="s">
        <v>522</v>
      </c>
      <c r="B288" s="567" t="s">
        <v>524</v>
      </c>
      <c r="C288" s="568" t="s">
        <v>534</v>
      </c>
      <c r="D288" s="569" t="s">
        <v>535</v>
      </c>
      <c r="E288" s="568" t="s">
        <v>525</v>
      </c>
      <c r="F288" s="569" t="s">
        <v>526</v>
      </c>
      <c r="G288" s="568" t="s">
        <v>984</v>
      </c>
      <c r="H288" s="568">
        <v>147467</v>
      </c>
      <c r="I288" s="568">
        <v>47467</v>
      </c>
      <c r="J288" s="568" t="s">
        <v>1036</v>
      </c>
      <c r="K288" s="568" t="s">
        <v>1037</v>
      </c>
      <c r="L288" s="570">
        <v>1064.8</v>
      </c>
      <c r="M288" s="570">
        <v>1</v>
      </c>
      <c r="N288" s="571">
        <v>1064.8</v>
      </c>
    </row>
    <row r="289" spans="1:14" ht="14.4" customHeight="1" x14ac:dyDescent="0.3">
      <c r="A289" s="566" t="s">
        <v>522</v>
      </c>
      <c r="B289" s="567" t="s">
        <v>524</v>
      </c>
      <c r="C289" s="568" t="s">
        <v>534</v>
      </c>
      <c r="D289" s="569" t="s">
        <v>535</v>
      </c>
      <c r="E289" s="568" t="s">
        <v>525</v>
      </c>
      <c r="F289" s="569" t="s">
        <v>526</v>
      </c>
      <c r="G289" s="568" t="s">
        <v>984</v>
      </c>
      <c r="H289" s="568">
        <v>147740</v>
      </c>
      <c r="I289" s="568">
        <v>47740</v>
      </c>
      <c r="J289" s="568" t="s">
        <v>1038</v>
      </c>
      <c r="K289" s="568" t="s">
        <v>551</v>
      </c>
      <c r="L289" s="570">
        <v>43.428783782708045</v>
      </c>
      <c r="M289" s="570">
        <v>26</v>
      </c>
      <c r="N289" s="571">
        <v>1129.4487488390503</v>
      </c>
    </row>
    <row r="290" spans="1:14" ht="14.4" customHeight="1" x14ac:dyDescent="0.3">
      <c r="A290" s="566" t="s">
        <v>522</v>
      </c>
      <c r="B290" s="567" t="s">
        <v>524</v>
      </c>
      <c r="C290" s="568" t="s">
        <v>534</v>
      </c>
      <c r="D290" s="569" t="s">
        <v>535</v>
      </c>
      <c r="E290" s="568" t="s">
        <v>525</v>
      </c>
      <c r="F290" s="569" t="s">
        <v>526</v>
      </c>
      <c r="G290" s="568" t="s">
        <v>984</v>
      </c>
      <c r="H290" s="568">
        <v>149123</v>
      </c>
      <c r="I290" s="568">
        <v>49123</v>
      </c>
      <c r="J290" s="568" t="s">
        <v>1039</v>
      </c>
      <c r="K290" s="568" t="s">
        <v>577</v>
      </c>
      <c r="L290" s="570">
        <v>155.89007705792201</v>
      </c>
      <c r="M290" s="570">
        <v>1</v>
      </c>
      <c r="N290" s="571">
        <v>155.89007705792201</v>
      </c>
    </row>
    <row r="291" spans="1:14" ht="14.4" customHeight="1" x14ac:dyDescent="0.3">
      <c r="A291" s="566" t="s">
        <v>522</v>
      </c>
      <c r="B291" s="567" t="s">
        <v>524</v>
      </c>
      <c r="C291" s="568" t="s">
        <v>534</v>
      </c>
      <c r="D291" s="569" t="s">
        <v>535</v>
      </c>
      <c r="E291" s="568" t="s">
        <v>525</v>
      </c>
      <c r="F291" s="569" t="s">
        <v>526</v>
      </c>
      <c r="G291" s="568" t="s">
        <v>984</v>
      </c>
      <c r="H291" s="568">
        <v>149195</v>
      </c>
      <c r="I291" s="568">
        <v>49195</v>
      </c>
      <c r="J291" s="568" t="s">
        <v>998</v>
      </c>
      <c r="K291" s="568" t="s">
        <v>1040</v>
      </c>
      <c r="L291" s="570">
        <v>500.9303203860045</v>
      </c>
      <c r="M291" s="570">
        <v>2</v>
      </c>
      <c r="N291" s="571">
        <v>1001.860640772009</v>
      </c>
    </row>
    <row r="292" spans="1:14" ht="14.4" customHeight="1" x14ac:dyDescent="0.3">
      <c r="A292" s="566" t="s">
        <v>522</v>
      </c>
      <c r="B292" s="567" t="s">
        <v>524</v>
      </c>
      <c r="C292" s="568" t="s">
        <v>534</v>
      </c>
      <c r="D292" s="569" t="s">
        <v>535</v>
      </c>
      <c r="E292" s="568" t="s">
        <v>525</v>
      </c>
      <c r="F292" s="569" t="s">
        <v>526</v>
      </c>
      <c r="G292" s="568" t="s">
        <v>984</v>
      </c>
      <c r="H292" s="568">
        <v>149531</v>
      </c>
      <c r="I292" s="568">
        <v>49531</v>
      </c>
      <c r="J292" s="568" t="s">
        <v>1041</v>
      </c>
      <c r="K292" s="568" t="s">
        <v>1042</v>
      </c>
      <c r="L292" s="570">
        <v>71.05</v>
      </c>
      <c r="M292" s="570">
        <v>10</v>
      </c>
      <c r="N292" s="571">
        <v>710.5</v>
      </c>
    </row>
    <row r="293" spans="1:14" ht="14.4" customHeight="1" x14ac:dyDescent="0.3">
      <c r="A293" s="566" t="s">
        <v>522</v>
      </c>
      <c r="B293" s="567" t="s">
        <v>524</v>
      </c>
      <c r="C293" s="568" t="s">
        <v>534</v>
      </c>
      <c r="D293" s="569" t="s">
        <v>535</v>
      </c>
      <c r="E293" s="568" t="s">
        <v>525</v>
      </c>
      <c r="F293" s="569" t="s">
        <v>526</v>
      </c>
      <c r="G293" s="568" t="s">
        <v>984</v>
      </c>
      <c r="H293" s="568">
        <v>149909</v>
      </c>
      <c r="I293" s="568">
        <v>49909</v>
      </c>
      <c r="J293" s="568" t="s">
        <v>1043</v>
      </c>
      <c r="K293" s="568" t="s">
        <v>1044</v>
      </c>
      <c r="L293" s="570">
        <v>79.83</v>
      </c>
      <c r="M293" s="570">
        <v>2</v>
      </c>
      <c r="N293" s="571">
        <v>159.66</v>
      </c>
    </row>
    <row r="294" spans="1:14" ht="14.4" customHeight="1" x14ac:dyDescent="0.3">
      <c r="A294" s="566" t="s">
        <v>522</v>
      </c>
      <c r="B294" s="567" t="s">
        <v>524</v>
      </c>
      <c r="C294" s="568" t="s">
        <v>534</v>
      </c>
      <c r="D294" s="569" t="s">
        <v>535</v>
      </c>
      <c r="E294" s="568" t="s">
        <v>525</v>
      </c>
      <c r="F294" s="569" t="s">
        <v>526</v>
      </c>
      <c r="G294" s="568" t="s">
        <v>984</v>
      </c>
      <c r="H294" s="568">
        <v>149993</v>
      </c>
      <c r="I294" s="568">
        <v>149993</v>
      </c>
      <c r="J294" s="568" t="s">
        <v>1045</v>
      </c>
      <c r="K294" s="568" t="s">
        <v>1046</v>
      </c>
      <c r="L294" s="570">
        <v>4517.25</v>
      </c>
      <c r="M294" s="570">
        <v>1</v>
      </c>
      <c r="N294" s="571">
        <v>4517.25</v>
      </c>
    </row>
    <row r="295" spans="1:14" ht="14.4" customHeight="1" x14ac:dyDescent="0.3">
      <c r="A295" s="566" t="s">
        <v>522</v>
      </c>
      <c r="B295" s="567" t="s">
        <v>524</v>
      </c>
      <c r="C295" s="568" t="s">
        <v>534</v>
      </c>
      <c r="D295" s="569" t="s">
        <v>535</v>
      </c>
      <c r="E295" s="568" t="s">
        <v>525</v>
      </c>
      <c r="F295" s="569" t="s">
        <v>526</v>
      </c>
      <c r="G295" s="568" t="s">
        <v>984</v>
      </c>
      <c r="H295" s="568">
        <v>156102</v>
      </c>
      <c r="I295" s="568">
        <v>56102</v>
      </c>
      <c r="J295" s="568" t="s">
        <v>1004</v>
      </c>
      <c r="K295" s="568" t="s">
        <v>1047</v>
      </c>
      <c r="L295" s="570">
        <v>71.39</v>
      </c>
      <c r="M295" s="570">
        <v>4</v>
      </c>
      <c r="N295" s="571">
        <v>285.56</v>
      </c>
    </row>
    <row r="296" spans="1:14" ht="14.4" customHeight="1" x14ac:dyDescent="0.3">
      <c r="A296" s="566" t="s">
        <v>522</v>
      </c>
      <c r="B296" s="567" t="s">
        <v>524</v>
      </c>
      <c r="C296" s="568" t="s">
        <v>534</v>
      </c>
      <c r="D296" s="569" t="s">
        <v>535</v>
      </c>
      <c r="E296" s="568" t="s">
        <v>525</v>
      </c>
      <c r="F296" s="569" t="s">
        <v>526</v>
      </c>
      <c r="G296" s="568" t="s">
        <v>984</v>
      </c>
      <c r="H296" s="568">
        <v>156503</v>
      </c>
      <c r="I296" s="568">
        <v>56503</v>
      </c>
      <c r="J296" s="568" t="s">
        <v>1048</v>
      </c>
      <c r="K296" s="568" t="s">
        <v>1049</v>
      </c>
      <c r="L296" s="570">
        <v>76.589999999999989</v>
      </c>
      <c r="M296" s="570">
        <v>4</v>
      </c>
      <c r="N296" s="571">
        <v>306.26</v>
      </c>
    </row>
    <row r="297" spans="1:14" ht="14.4" customHeight="1" x14ac:dyDescent="0.3">
      <c r="A297" s="566" t="s">
        <v>522</v>
      </c>
      <c r="B297" s="567" t="s">
        <v>524</v>
      </c>
      <c r="C297" s="568" t="s">
        <v>534</v>
      </c>
      <c r="D297" s="569" t="s">
        <v>535</v>
      </c>
      <c r="E297" s="568" t="s">
        <v>525</v>
      </c>
      <c r="F297" s="569" t="s">
        <v>526</v>
      </c>
      <c r="G297" s="568" t="s">
        <v>984</v>
      </c>
      <c r="H297" s="568">
        <v>156981</v>
      </c>
      <c r="I297" s="568">
        <v>56981</v>
      </c>
      <c r="J297" s="568" t="s">
        <v>1050</v>
      </c>
      <c r="K297" s="568" t="s">
        <v>1051</v>
      </c>
      <c r="L297" s="570">
        <v>109.57498020593452</v>
      </c>
      <c r="M297" s="570">
        <v>9</v>
      </c>
      <c r="N297" s="571">
        <v>985.00976247121389</v>
      </c>
    </row>
    <row r="298" spans="1:14" ht="14.4" customHeight="1" x14ac:dyDescent="0.3">
      <c r="A298" s="566" t="s">
        <v>522</v>
      </c>
      <c r="B298" s="567" t="s">
        <v>524</v>
      </c>
      <c r="C298" s="568" t="s">
        <v>534</v>
      </c>
      <c r="D298" s="569" t="s">
        <v>535</v>
      </c>
      <c r="E298" s="568" t="s">
        <v>525</v>
      </c>
      <c r="F298" s="569" t="s">
        <v>526</v>
      </c>
      <c r="G298" s="568" t="s">
        <v>984</v>
      </c>
      <c r="H298" s="568">
        <v>158380</v>
      </c>
      <c r="I298" s="568">
        <v>58380</v>
      </c>
      <c r="J298" s="568" t="s">
        <v>1052</v>
      </c>
      <c r="K298" s="568" t="s">
        <v>1053</v>
      </c>
      <c r="L298" s="570">
        <v>85.731903726597892</v>
      </c>
      <c r="M298" s="570">
        <v>18</v>
      </c>
      <c r="N298" s="571">
        <v>1541.839357852906</v>
      </c>
    </row>
    <row r="299" spans="1:14" ht="14.4" customHeight="1" x14ac:dyDescent="0.3">
      <c r="A299" s="566" t="s">
        <v>522</v>
      </c>
      <c r="B299" s="567" t="s">
        <v>524</v>
      </c>
      <c r="C299" s="568" t="s">
        <v>534</v>
      </c>
      <c r="D299" s="569" t="s">
        <v>535</v>
      </c>
      <c r="E299" s="568" t="s">
        <v>525</v>
      </c>
      <c r="F299" s="569" t="s">
        <v>526</v>
      </c>
      <c r="G299" s="568" t="s">
        <v>984</v>
      </c>
      <c r="H299" s="568">
        <v>159806</v>
      </c>
      <c r="I299" s="568">
        <v>59806</v>
      </c>
      <c r="J299" s="568" t="s">
        <v>989</v>
      </c>
      <c r="K299" s="568" t="s">
        <v>1054</v>
      </c>
      <c r="L299" s="570">
        <v>1455.8335672702635</v>
      </c>
      <c r="M299" s="570">
        <v>25</v>
      </c>
      <c r="N299" s="571">
        <v>36402.131345405265</v>
      </c>
    </row>
    <row r="300" spans="1:14" ht="14.4" customHeight="1" x14ac:dyDescent="0.3">
      <c r="A300" s="566" t="s">
        <v>522</v>
      </c>
      <c r="B300" s="567" t="s">
        <v>524</v>
      </c>
      <c r="C300" s="568" t="s">
        <v>534</v>
      </c>
      <c r="D300" s="569" t="s">
        <v>535</v>
      </c>
      <c r="E300" s="568" t="s">
        <v>525</v>
      </c>
      <c r="F300" s="569" t="s">
        <v>526</v>
      </c>
      <c r="G300" s="568" t="s">
        <v>984</v>
      </c>
      <c r="H300" s="568">
        <v>159808</v>
      </c>
      <c r="I300" s="568">
        <v>59808</v>
      </c>
      <c r="J300" s="568" t="s">
        <v>989</v>
      </c>
      <c r="K300" s="568" t="s">
        <v>1055</v>
      </c>
      <c r="L300" s="570">
        <v>1964.0012777920626</v>
      </c>
      <c r="M300" s="570">
        <v>10</v>
      </c>
      <c r="N300" s="571">
        <v>19640.014843316472</v>
      </c>
    </row>
    <row r="301" spans="1:14" ht="14.4" customHeight="1" x14ac:dyDescent="0.3">
      <c r="A301" s="566" t="s">
        <v>522</v>
      </c>
      <c r="B301" s="567" t="s">
        <v>524</v>
      </c>
      <c r="C301" s="568" t="s">
        <v>534</v>
      </c>
      <c r="D301" s="569" t="s">
        <v>535</v>
      </c>
      <c r="E301" s="568" t="s">
        <v>525</v>
      </c>
      <c r="F301" s="569" t="s">
        <v>526</v>
      </c>
      <c r="G301" s="568" t="s">
        <v>984</v>
      </c>
      <c r="H301" s="568">
        <v>159810</v>
      </c>
      <c r="I301" s="568">
        <v>59810</v>
      </c>
      <c r="J301" s="568" t="s">
        <v>989</v>
      </c>
      <c r="K301" s="568" t="s">
        <v>1056</v>
      </c>
      <c r="L301" s="570">
        <v>2481.2494186307677</v>
      </c>
      <c r="M301" s="570">
        <v>3</v>
      </c>
      <c r="N301" s="571">
        <v>7429.7337417141625</v>
      </c>
    </row>
    <row r="302" spans="1:14" ht="14.4" customHeight="1" x14ac:dyDescent="0.3">
      <c r="A302" s="566" t="s">
        <v>522</v>
      </c>
      <c r="B302" s="567" t="s">
        <v>524</v>
      </c>
      <c r="C302" s="568" t="s">
        <v>534</v>
      </c>
      <c r="D302" s="569" t="s">
        <v>535</v>
      </c>
      <c r="E302" s="568" t="s">
        <v>525</v>
      </c>
      <c r="F302" s="569" t="s">
        <v>526</v>
      </c>
      <c r="G302" s="568" t="s">
        <v>984</v>
      </c>
      <c r="H302" s="568">
        <v>166030</v>
      </c>
      <c r="I302" s="568">
        <v>66030</v>
      </c>
      <c r="J302" s="568" t="s">
        <v>1057</v>
      </c>
      <c r="K302" s="568" t="s">
        <v>1058</v>
      </c>
      <c r="L302" s="570">
        <v>108.920001060568</v>
      </c>
      <c r="M302" s="570">
        <v>2</v>
      </c>
      <c r="N302" s="571">
        <v>217.840002121136</v>
      </c>
    </row>
    <row r="303" spans="1:14" ht="14.4" customHeight="1" x14ac:dyDescent="0.3">
      <c r="A303" s="566" t="s">
        <v>522</v>
      </c>
      <c r="B303" s="567" t="s">
        <v>524</v>
      </c>
      <c r="C303" s="568" t="s">
        <v>534</v>
      </c>
      <c r="D303" s="569" t="s">
        <v>535</v>
      </c>
      <c r="E303" s="568" t="s">
        <v>525</v>
      </c>
      <c r="F303" s="569" t="s">
        <v>526</v>
      </c>
      <c r="G303" s="568" t="s">
        <v>984</v>
      </c>
      <c r="H303" s="568">
        <v>183730</v>
      </c>
      <c r="I303" s="568">
        <v>83730</v>
      </c>
      <c r="J303" s="568" t="s">
        <v>1059</v>
      </c>
      <c r="K303" s="568" t="s">
        <v>1060</v>
      </c>
      <c r="L303" s="570">
        <v>119.19499999999999</v>
      </c>
      <c r="M303" s="570">
        <v>2</v>
      </c>
      <c r="N303" s="571">
        <v>238.39</v>
      </c>
    </row>
    <row r="304" spans="1:14" ht="14.4" customHeight="1" x14ac:dyDescent="0.3">
      <c r="A304" s="566" t="s">
        <v>522</v>
      </c>
      <c r="B304" s="567" t="s">
        <v>524</v>
      </c>
      <c r="C304" s="568" t="s">
        <v>534</v>
      </c>
      <c r="D304" s="569" t="s">
        <v>535</v>
      </c>
      <c r="E304" s="568" t="s">
        <v>525</v>
      </c>
      <c r="F304" s="569" t="s">
        <v>526</v>
      </c>
      <c r="G304" s="568" t="s">
        <v>984</v>
      </c>
      <c r="H304" s="568">
        <v>184399</v>
      </c>
      <c r="I304" s="568">
        <v>84399</v>
      </c>
      <c r="J304" s="568" t="s">
        <v>1061</v>
      </c>
      <c r="K304" s="568" t="s">
        <v>1062</v>
      </c>
      <c r="L304" s="570">
        <v>337.14943291021399</v>
      </c>
      <c r="M304" s="570">
        <v>1</v>
      </c>
      <c r="N304" s="571">
        <v>337.14943291021399</v>
      </c>
    </row>
    <row r="305" spans="1:14" ht="14.4" customHeight="1" x14ac:dyDescent="0.3">
      <c r="A305" s="566" t="s">
        <v>522</v>
      </c>
      <c r="B305" s="567" t="s">
        <v>524</v>
      </c>
      <c r="C305" s="568" t="s">
        <v>534</v>
      </c>
      <c r="D305" s="569" t="s">
        <v>535</v>
      </c>
      <c r="E305" s="568" t="s">
        <v>525</v>
      </c>
      <c r="F305" s="569" t="s">
        <v>526</v>
      </c>
      <c r="G305" s="568" t="s">
        <v>984</v>
      </c>
      <c r="H305" s="568">
        <v>185325</v>
      </c>
      <c r="I305" s="568">
        <v>85325</v>
      </c>
      <c r="J305" s="568" t="s">
        <v>1013</v>
      </c>
      <c r="K305" s="568" t="s">
        <v>1063</v>
      </c>
      <c r="L305" s="570">
        <v>147.42943244197801</v>
      </c>
      <c r="M305" s="570">
        <v>1</v>
      </c>
      <c r="N305" s="571">
        <v>147.42943244197801</v>
      </c>
    </row>
    <row r="306" spans="1:14" ht="14.4" customHeight="1" x14ac:dyDescent="0.3">
      <c r="A306" s="566" t="s">
        <v>522</v>
      </c>
      <c r="B306" s="567" t="s">
        <v>524</v>
      </c>
      <c r="C306" s="568" t="s">
        <v>534</v>
      </c>
      <c r="D306" s="569" t="s">
        <v>535</v>
      </c>
      <c r="E306" s="568" t="s">
        <v>525</v>
      </c>
      <c r="F306" s="569" t="s">
        <v>526</v>
      </c>
      <c r="G306" s="568" t="s">
        <v>984</v>
      </c>
      <c r="H306" s="568">
        <v>190957</v>
      </c>
      <c r="I306" s="568">
        <v>90957</v>
      </c>
      <c r="J306" s="568" t="s">
        <v>1064</v>
      </c>
      <c r="K306" s="568" t="s">
        <v>663</v>
      </c>
      <c r="L306" s="570">
        <v>43.127134647406287</v>
      </c>
      <c r="M306" s="570">
        <v>16</v>
      </c>
      <c r="N306" s="571">
        <v>690.16715129113209</v>
      </c>
    </row>
    <row r="307" spans="1:14" ht="14.4" customHeight="1" x14ac:dyDescent="0.3">
      <c r="A307" s="566" t="s">
        <v>522</v>
      </c>
      <c r="B307" s="567" t="s">
        <v>524</v>
      </c>
      <c r="C307" s="568" t="s">
        <v>534</v>
      </c>
      <c r="D307" s="569" t="s">
        <v>535</v>
      </c>
      <c r="E307" s="568" t="s">
        <v>525</v>
      </c>
      <c r="F307" s="569" t="s">
        <v>526</v>
      </c>
      <c r="G307" s="568" t="s">
        <v>984</v>
      </c>
      <c r="H307" s="568">
        <v>192340</v>
      </c>
      <c r="I307" s="568">
        <v>192340</v>
      </c>
      <c r="J307" s="568" t="s">
        <v>1065</v>
      </c>
      <c r="K307" s="568" t="s">
        <v>1066</v>
      </c>
      <c r="L307" s="570">
        <v>80.11</v>
      </c>
      <c r="M307" s="570">
        <v>1</v>
      </c>
      <c r="N307" s="571">
        <v>80.11</v>
      </c>
    </row>
    <row r="308" spans="1:14" ht="14.4" customHeight="1" x14ac:dyDescent="0.3">
      <c r="A308" s="566" t="s">
        <v>522</v>
      </c>
      <c r="B308" s="567" t="s">
        <v>524</v>
      </c>
      <c r="C308" s="568" t="s">
        <v>534</v>
      </c>
      <c r="D308" s="569" t="s">
        <v>535</v>
      </c>
      <c r="E308" s="568" t="s">
        <v>525</v>
      </c>
      <c r="F308" s="569" t="s">
        <v>526</v>
      </c>
      <c r="G308" s="568" t="s">
        <v>984</v>
      </c>
      <c r="H308" s="568">
        <v>192587</v>
      </c>
      <c r="I308" s="568">
        <v>92587</v>
      </c>
      <c r="J308" s="568" t="s">
        <v>1067</v>
      </c>
      <c r="K308" s="568" t="s">
        <v>1068</v>
      </c>
      <c r="L308" s="570">
        <v>102.89</v>
      </c>
      <c r="M308" s="570">
        <v>1</v>
      </c>
      <c r="N308" s="571">
        <v>102.89</v>
      </c>
    </row>
    <row r="309" spans="1:14" ht="14.4" customHeight="1" x14ac:dyDescent="0.3">
      <c r="A309" s="566" t="s">
        <v>522</v>
      </c>
      <c r="B309" s="567" t="s">
        <v>524</v>
      </c>
      <c r="C309" s="568" t="s">
        <v>534</v>
      </c>
      <c r="D309" s="569" t="s">
        <v>535</v>
      </c>
      <c r="E309" s="568" t="s">
        <v>525</v>
      </c>
      <c r="F309" s="569" t="s">
        <v>526</v>
      </c>
      <c r="G309" s="568" t="s">
        <v>984</v>
      </c>
      <c r="H309" s="568">
        <v>193016</v>
      </c>
      <c r="I309" s="568">
        <v>93016</v>
      </c>
      <c r="J309" s="568" t="s">
        <v>1069</v>
      </c>
      <c r="K309" s="568" t="s">
        <v>1070</v>
      </c>
      <c r="L309" s="570">
        <v>188.17510270239563</v>
      </c>
      <c r="M309" s="570">
        <v>9</v>
      </c>
      <c r="N309" s="571">
        <v>1703.3806162143737</v>
      </c>
    </row>
    <row r="310" spans="1:14" ht="14.4" customHeight="1" x14ac:dyDescent="0.3">
      <c r="A310" s="566" t="s">
        <v>522</v>
      </c>
      <c r="B310" s="567" t="s">
        <v>524</v>
      </c>
      <c r="C310" s="568" t="s">
        <v>534</v>
      </c>
      <c r="D310" s="569" t="s">
        <v>535</v>
      </c>
      <c r="E310" s="568" t="s">
        <v>525</v>
      </c>
      <c r="F310" s="569" t="s">
        <v>526</v>
      </c>
      <c r="G310" s="568" t="s">
        <v>984</v>
      </c>
      <c r="H310" s="568">
        <v>193019</v>
      </c>
      <c r="I310" s="568">
        <v>93019</v>
      </c>
      <c r="J310" s="568" t="s">
        <v>1071</v>
      </c>
      <c r="K310" s="568" t="s">
        <v>1072</v>
      </c>
      <c r="L310" s="570">
        <v>265.68647494448567</v>
      </c>
      <c r="M310" s="570">
        <v>18</v>
      </c>
      <c r="N310" s="571">
        <v>4789.9512836554086</v>
      </c>
    </row>
    <row r="311" spans="1:14" ht="14.4" customHeight="1" x14ac:dyDescent="0.3">
      <c r="A311" s="566" t="s">
        <v>522</v>
      </c>
      <c r="B311" s="567" t="s">
        <v>524</v>
      </c>
      <c r="C311" s="568" t="s">
        <v>534</v>
      </c>
      <c r="D311" s="569" t="s">
        <v>535</v>
      </c>
      <c r="E311" s="568" t="s">
        <v>525</v>
      </c>
      <c r="F311" s="569" t="s">
        <v>526</v>
      </c>
      <c r="G311" s="568" t="s">
        <v>984</v>
      </c>
      <c r="H311" s="568">
        <v>193021</v>
      </c>
      <c r="I311" s="568">
        <v>93021</v>
      </c>
      <c r="J311" s="568" t="s">
        <v>1073</v>
      </c>
      <c r="K311" s="568" t="s">
        <v>1074</v>
      </c>
      <c r="L311" s="570">
        <v>949.25890338881788</v>
      </c>
      <c r="M311" s="570">
        <v>6</v>
      </c>
      <c r="N311" s="571">
        <v>5695.5534203329071</v>
      </c>
    </row>
    <row r="312" spans="1:14" ht="14.4" customHeight="1" x14ac:dyDescent="0.3">
      <c r="A312" s="566" t="s">
        <v>522</v>
      </c>
      <c r="B312" s="567" t="s">
        <v>524</v>
      </c>
      <c r="C312" s="568" t="s">
        <v>534</v>
      </c>
      <c r="D312" s="569" t="s">
        <v>535</v>
      </c>
      <c r="E312" s="568" t="s">
        <v>525</v>
      </c>
      <c r="F312" s="569" t="s">
        <v>526</v>
      </c>
      <c r="G312" s="568" t="s">
        <v>984</v>
      </c>
      <c r="H312" s="568">
        <v>194113</v>
      </c>
      <c r="I312" s="568">
        <v>94113</v>
      </c>
      <c r="J312" s="568" t="s">
        <v>1075</v>
      </c>
      <c r="K312" s="568" t="s">
        <v>1076</v>
      </c>
      <c r="L312" s="570">
        <v>117.14</v>
      </c>
      <c r="M312" s="570">
        <v>1</v>
      </c>
      <c r="N312" s="571">
        <v>117.14</v>
      </c>
    </row>
    <row r="313" spans="1:14" ht="14.4" customHeight="1" x14ac:dyDescent="0.3">
      <c r="A313" s="566" t="s">
        <v>522</v>
      </c>
      <c r="B313" s="567" t="s">
        <v>524</v>
      </c>
      <c r="C313" s="568" t="s">
        <v>534</v>
      </c>
      <c r="D313" s="569" t="s">
        <v>535</v>
      </c>
      <c r="E313" s="568" t="s">
        <v>525</v>
      </c>
      <c r="F313" s="569" t="s">
        <v>526</v>
      </c>
      <c r="G313" s="568" t="s">
        <v>984</v>
      </c>
      <c r="H313" s="568">
        <v>194114</v>
      </c>
      <c r="I313" s="568">
        <v>94114</v>
      </c>
      <c r="J313" s="568" t="s">
        <v>1075</v>
      </c>
      <c r="K313" s="568" t="s">
        <v>1077</v>
      </c>
      <c r="L313" s="570">
        <v>144.72556922897928</v>
      </c>
      <c r="M313" s="570">
        <v>9</v>
      </c>
      <c r="N313" s="571">
        <v>1300.9593253799449</v>
      </c>
    </row>
    <row r="314" spans="1:14" ht="14.4" customHeight="1" x14ac:dyDescent="0.3">
      <c r="A314" s="566" t="s">
        <v>522</v>
      </c>
      <c r="B314" s="567" t="s">
        <v>524</v>
      </c>
      <c r="C314" s="568" t="s">
        <v>534</v>
      </c>
      <c r="D314" s="569" t="s">
        <v>535</v>
      </c>
      <c r="E314" s="568" t="s">
        <v>525</v>
      </c>
      <c r="F314" s="569" t="s">
        <v>526</v>
      </c>
      <c r="G314" s="568" t="s">
        <v>984</v>
      </c>
      <c r="H314" s="568">
        <v>195819</v>
      </c>
      <c r="I314" s="568">
        <v>95819</v>
      </c>
      <c r="J314" s="568" t="s">
        <v>1078</v>
      </c>
      <c r="K314" s="568" t="s">
        <v>1079</v>
      </c>
      <c r="L314" s="570">
        <v>161.09</v>
      </c>
      <c r="M314" s="570">
        <v>1</v>
      </c>
      <c r="N314" s="571">
        <v>161.09</v>
      </c>
    </row>
    <row r="315" spans="1:14" ht="14.4" customHeight="1" x14ac:dyDescent="0.3">
      <c r="A315" s="566" t="s">
        <v>522</v>
      </c>
      <c r="B315" s="567" t="s">
        <v>524</v>
      </c>
      <c r="C315" s="568" t="s">
        <v>534</v>
      </c>
      <c r="D315" s="569" t="s">
        <v>535</v>
      </c>
      <c r="E315" s="568" t="s">
        <v>525</v>
      </c>
      <c r="F315" s="569" t="s">
        <v>526</v>
      </c>
      <c r="G315" s="568" t="s">
        <v>984</v>
      </c>
      <c r="H315" s="568">
        <v>847871</v>
      </c>
      <c r="I315" s="568">
        <v>125524</v>
      </c>
      <c r="J315" s="568" t="s">
        <v>1080</v>
      </c>
      <c r="K315" s="568" t="s">
        <v>1081</v>
      </c>
      <c r="L315" s="570">
        <v>115.08</v>
      </c>
      <c r="M315" s="570">
        <v>2</v>
      </c>
      <c r="N315" s="571">
        <v>230.16</v>
      </c>
    </row>
    <row r="316" spans="1:14" ht="14.4" customHeight="1" x14ac:dyDescent="0.3">
      <c r="A316" s="566" t="s">
        <v>522</v>
      </c>
      <c r="B316" s="567" t="s">
        <v>524</v>
      </c>
      <c r="C316" s="568" t="s">
        <v>534</v>
      </c>
      <c r="D316" s="569" t="s">
        <v>535</v>
      </c>
      <c r="E316" s="568" t="s">
        <v>525</v>
      </c>
      <c r="F316" s="569" t="s">
        <v>526</v>
      </c>
      <c r="G316" s="568" t="s">
        <v>984</v>
      </c>
      <c r="H316" s="568">
        <v>848765</v>
      </c>
      <c r="I316" s="568">
        <v>107938</v>
      </c>
      <c r="J316" s="568" t="s">
        <v>995</v>
      </c>
      <c r="K316" s="568" t="s">
        <v>1082</v>
      </c>
      <c r="L316" s="570">
        <v>135.81378378883511</v>
      </c>
      <c r="M316" s="570">
        <v>130</v>
      </c>
      <c r="N316" s="571">
        <v>17673.319233665632</v>
      </c>
    </row>
    <row r="317" spans="1:14" ht="14.4" customHeight="1" x14ac:dyDescent="0.3">
      <c r="A317" s="566" t="s">
        <v>522</v>
      </c>
      <c r="B317" s="567" t="s">
        <v>524</v>
      </c>
      <c r="C317" s="568" t="s">
        <v>534</v>
      </c>
      <c r="D317" s="569" t="s">
        <v>535</v>
      </c>
      <c r="E317" s="568" t="s">
        <v>525</v>
      </c>
      <c r="F317" s="569" t="s">
        <v>526</v>
      </c>
      <c r="G317" s="568" t="s">
        <v>984</v>
      </c>
      <c r="H317" s="568">
        <v>848907</v>
      </c>
      <c r="I317" s="568">
        <v>148072</v>
      </c>
      <c r="J317" s="568" t="s">
        <v>1083</v>
      </c>
      <c r="K317" s="568" t="s">
        <v>582</v>
      </c>
      <c r="L317" s="570">
        <v>278.37</v>
      </c>
      <c r="M317" s="570">
        <v>1</v>
      </c>
      <c r="N317" s="571">
        <v>278.37</v>
      </c>
    </row>
    <row r="318" spans="1:14" ht="14.4" customHeight="1" x14ac:dyDescent="0.3">
      <c r="A318" s="566" t="s">
        <v>522</v>
      </c>
      <c r="B318" s="567" t="s">
        <v>524</v>
      </c>
      <c r="C318" s="568" t="s">
        <v>534</v>
      </c>
      <c r="D318" s="569" t="s">
        <v>535</v>
      </c>
      <c r="E318" s="568" t="s">
        <v>525</v>
      </c>
      <c r="F318" s="569" t="s">
        <v>526</v>
      </c>
      <c r="G318" s="568" t="s">
        <v>984</v>
      </c>
      <c r="H318" s="568">
        <v>848923</v>
      </c>
      <c r="I318" s="568">
        <v>148076</v>
      </c>
      <c r="J318" s="568" t="s">
        <v>1084</v>
      </c>
      <c r="K318" s="568" t="s">
        <v>1085</v>
      </c>
      <c r="L318" s="570">
        <v>356.04400676705586</v>
      </c>
      <c r="M318" s="570">
        <v>12</v>
      </c>
      <c r="N318" s="571">
        <v>4269.7861505992059</v>
      </c>
    </row>
    <row r="319" spans="1:14" ht="14.4" customHeight="1" x14ac:dyDescent="0.3">
      <c r="A319" s="566" t="s">
        <v>522</v>
      </c>
      <c r="B319" s="567" t="s">
        <v>524</v>
      </c>
      <c r="C319" s="568" t="s">
        <v>534</v>
      </c>
      <c r="D319" s="569" t="s">
        <v>535</v>
      </c>
      <c r="E319" s="568" t="s">
        <v>525</v>
      </c>
      <c r="F319" s="569" t="s">
        <v>526</v>
      </c>
      <c r="G319" s="568" t="s">
        <v>984</v>
      </c>
      <c r="H319" s="568">
        <v>848947</v>
      </c>
      <c r="I319" s="568">
        <v>135928</v>
      </c>
      <c r="J319" s="568" t="s">
        <v>1086</v>
      </c>
      <c r="K319" s="568" t="s">
        <v>1087</v>
      </c>
      <c r="L319" s="570">
        <v>174.23852143114499</v>
      </c>
      <c r="M319" s="570">
        <v>1</v>
      </c>
      <c r="N319" s="571">
        <v>174.23852143114499</v>
      </c>
    </row>
    <row r="320" spans="1:14" ht="14.4" customHeight="1" x14ac:dyDescent="0.3">
      <c r="A320" s="566" t="s">
        <v>522</v>
      </c>
      <c r="B320" s="567" t="s">
        <v>524</v>
      </c>
      <c r="C320" s="568" t="s">
        <v>534</v>
      </c>
      <c r="D320" s="569" t="s">
        <v>535</v>
      </c>
      <c r="E320" s="568" t="s">
        <v>525</v>
      </c>
      <c r="F320" s="569" t="s">
        <v>526</v>
      </c>
      <c r="G320" s="568" t="s">
        <v>984</v>
      </c>
      <c r="H320" s="568">
        <v>849187</v>
      </c>
      <c r="I320" s="568">
        <v>111902</v>
      </c>
      <c r="J320" s="568" t="s">
        <v>1088</v>
      </c>
      <c r="K320" s="568" t="s">
        <v>1089</v>
      </c>
      <c r="L320" s="570">
        <v>41.6</v>
      </c>
      <c r="M320" s="570">
        <v>4</v>
      </c>
      <c r="N320" s="571">
        <v>166.4</v>
      </c>
    </row>
    <row r="321" spans="1:14" ht="14.4" customHeight="1" x14ac:dyDescent="0.3">
      <c r="A321" s="566" t="s">
        <v>522</v>
      </c>
      <c r="B321" s="567" t="s">
        <v>524</v>
      </c>
      <c r="C321" s="568" t="s">
        <v>534</v>
      </c>
      <c r="D321" s="569" t="s">
        <v>535</v>
      </c>
      <c r="E321" s="568" t="s">
        <v>525</v>
      </c>
      <c r="F321" s="569" t="s">
        <v>526</v>
      </c>
      <c r="G321" s="568" t="s">
        <v>984</v>
      </c>
      <c r="H321" s="568">
        <v>849444</v>
      </c>
      <c r="I321" s="568">
        <v>163085</v>
      </c>
      <c r="J321" s="568" t="s">
        <v>1090</v>
      </c>
      <c r="K321" s="568" t="s">
        <v>1091</v>
      </c>
      <c r="L321" s="570">
        <v>46.726657238956399</v>
      </c>
      <c r="M321" s="570">
        <v>3</v>
      </c>
      <c r="N321" s="571">
        <v>140.1799717168692</v>
      </c>
    </row>
    <row r="322" spans="1:14" ht="14.4" customHeight="1" x14ac:dyDescent="0.3">
      <c r="A322" s="566" t="s">
        <v>522</v>
      </c>
      <c r="B322" s="567" t="s">
        <v>524</v>
      </c>
      <c r="C322" s="568" t="s">
        <v>534</v>
      </c>
      <c r="D322" s="569" t="s">
        <v>535</v>
      </c>
      <c r="E322" s="568" t="s">
        <v>525</v>
      </c>
      <c r="F322" s="569" t="s">
        <v>526</v>
      </c>
      <c r="G322" s="568" t="s">
        <v>984</v>
      </c>
      <c r="H322" s="568">
        <v>849453</v>
      </c>
      <c r="I322" s="568">
        <v>163077</v>
      </c>
      <c r="J322" s="568" t="s">
        <v>1092</v>
      </c>
      <c r="K322" s="568" t="s">
        <v>1093</v>
      </c>
      <c r="L322" s="570">
        <v>23.9449911031843</v>
      </c>
      <c r="M322" s="570">
        <v>2</v>
      </c>
      <c r="N322" s="571">
        <v>47.8899822063686</v>
      </c>
    </row>
    <row r="323" spans="1:14" ht="14.4" customHeight="1" x14ac:dyDescent="0.3">
      <c r="A323" s="566" t="s">
        <v>522</v>
      </c>
      <c r="B323" s="567" t="s">
        <v>524</v>
      </c>
      <c r="C323" s="568" t="s">
        <v>534</v>
      </c>
      <c r="D323" s="569" t="s">
        <v>535</v>
      </c>
      <c r="E323" s="568" t="s">
        <v>525</v>
      </c>
      <c r="F323" s="569" t="s">
        <v>526</v>
      </c>
      <c r="G323" s="568" t="s">
        <v>984</v>
      </c>
      <c r="H323" s="568">
        <v>849559</v>
      </c>
      <c r="I323" s="568">
        <v>125066</v>
      </c>
      <c r="J323" s="568" t="s">
        <v>1094</v>
      </c>
      <c r="K323" s="568" t="s">
        <v>1095</v>
      </c>
      <c r="L323" s="570">
        <v>149.709970250753</v>
      </c>
      <c r="M323" s="570">
        <v>1</v>
      </c>
      <c r="N323" s="571">
        <v>149.709970250753</v>
      </c>
    </row>
    <row r="324" spans="1:14" ht="14.4" customHeight="1" x14ac:dyDescent="0.3">
      <c r="A324" s="566" t="s">
        <v>522</v>
      </c>
      <c r="B324" s="567" t="s">
        <v>524</v>
      </c>
      <c r="C324" s="568" t="s">
        <v>534</v>
      </c>
      <c r="D324" s="569" t="s">
        <v>535</v>
      </c>
      <c r="E324" s="568" t="s">
        <v>525</v>
      </c>
      <c r="F324" s="569" t="s">
        <v>526</v>
      </c>
      <c r="G324" s="568" t="s">
        <v>984</v>
      </c>
      <c r="H324" s="568">
        <v>849561</v>
      </c>
      <c r="I324" s="568">
        <v>125060</v>
      </c>
      <c r="J324" s="568" t="s">
        <v>1094</v>
      </c>
      <c r="K324" s="568" t="s">
        <v>568</v>
      </c>
      <c r="L324" s="570">
        <v>48.923155111393896</v>
      </c>
      <c r="M324" s="570">
        <v>3</v>
      </c>
      <c r="N324" s="571">
        <v>146.76946533418169</v>
      </c>
    </row>
    <row r="325" spans="1:14" ht="14.4" customHeight="1" x14ac:dyDescent="0.3">
      <c r="A325" s="566" t="s">
        <v>522</v>
      </c>
      <c r="B325" s="567" t="s">
        <v>524</v>
      </c>
      <c r="C325" s="568" t="s">
        <v>534</v>
      </c>
      <c r="D325" s="569" t="s">
        <v>535</v>
      </c>
      <c r="E325" s="568" t="s">
        <v>525</v>
      </c>
      <c r="F325" s="569" t="s">
        <v>526</v>
      </c>
      <c r="G325" s="568" t="s">
        <v>984</v>
      </c>
      <c r="H325" s="568">
        <v>849660</v>
      </c>
      <c r="I325" s="568">
        <v>111904</v>
      </c>
      <c r="J325" s="568" t="s">
        <v>1088</v>
      </c>
      <c r="K325" s="568" t="s">
        <v>1096</v>
      </c>
      <c r="L325" s="570">
        <v>138.66</v>
      </c>
      <c r="M325" s="570">
        <v>1</v>
      </c>
      <c r="N325" s="571">
        <v>138.66</v>
      </c>
    </row>
    <row r="326" spans="1:14" ht="14.4" customHeight="1" x14ac:dyDescent="0.3">
      <c r="A326" s="566" t="s">
        <v>522</v>
      </c>
      <c r="B326" s="567" t="s">
        <v>524</v>
      </c>
      <c r="C326" s="568" t="s">
        <v>534</v>
      </c>
      <c r="D326" s="569" t="s">
        <v>535</v>
      </c>
      <c r="E326" s="568" t="s">
        <v>525</v>
      </c>
      <c r="F326" s="569" t="s">
        <v>526</v>
      </c>
      <c r="G326" s="568" t="s">
        <v>984</v>
      </c>
      <c r="H326" s="568">
        <v>849666</v>
      </c>
      <c r="I326" s="568">
        <v>119688</v>
      </c>
      <c r="J326" s="568" t="s">
        <v>1039</v>
      </c>
      <c r="K326" s="568" t="s">
        <v>1097</v>
      </c>
      <c r="L326" s="570">
        <v>490.73999999999899</v>
      </c>
      <c r="M326" s="570">
        <v>3</v>
      </c>
      <c r="N326" s="571">
        <v>1472.2199999999971</v>
      </c>
    </row>
    <row r="327" spans="1:14" ht="14.4" customHeight="1" x14ac:dyDescent="0.3">
      <c r="A327" s="566" t="s">
        <v>522</v>
      </c>
      <c r="B327" s="567" t="s">
        <v>524</v>
      </c>
      <c r="C327" s="568" t="s">
        <v>534</v>
      </c>
      <c r="D327" s="569" t="s">
        <v>535</v>
      </c>
      <c r="E327" s="568" t="s">
        <v>525</v>
      </c>
      <c r="F327" s="569" t="s">
        <v>526</v>
      </c>
      <c r="G327" s="568" t="s">
        <v>984</v>
      </c>
      <c r="H327" s="568">
        <v>849713</v>
      </c>
      <c r="I327" s="568">
        <v>125046</v>
      </c>
      <c r="J327" s="568" t="s">
        <v>1098</v>
      </c>
      <c r="K327" s="568" t="s">
        <v>1001</v>
      </c>
      <c r="L327" s="570">
        <v>64.595011303060929</v>
      </c>
      <c r="M327" s="570">
        <v>4</v>
      </c>
      <c r="N327" s="571">
        <v>258.38004521224372</v>
      </c>
    </row>
    <row r="328" spans="1:14" ht="14.4" customHeight="1" x14ac:dyDescent="0.3">
      <c r="A328" s="566" t="s">
        <v>522</v>
      </c>
      <c r="B328" s="567" t="s">
        <v>524</v>
      </c>
      <c r="C328" s="568" t="s">
        <v>534</v>
      </c>
      <c r="D328" s="569" t="s">
        <v>535</v>
      </c>
      <c r="E328" s="568" t="s">
        <v>525</v>
      </c>
      <c r="F328" s="569" t="s">
        <v>526</v>
      </c>
      <c r="G328" s="568" t="s">
        <v>984</v>
      </c>
      <c r="H328" s="568">
        <v>849990</v>
      </c>
      <c r="I328" s="568">
        <v>102596</v>
      </c>
      <c r="J328" s="568" t="s">
        <v>1099</v>
      </c>
      <c r="K328" s="568" t="s">
        <v>1100</v>
      </c>
      <c r="L328" s="570">
        <v>26.085000000000001</v>
      </c>
      <c r="M328" s="570">
        <v>4</v>
      </c>
      <c r="N328" s="571">
        <v>104.34</v>
      </c>
    </row>
    <row r="329" spans="1:14" ht="14.4" customHeight="1" x14ac:dyDescent="0.3">
      <c r="A329" s="566" t="s">
        <v>522</v>
      </c>
      <c r="B329" s="567" t="s">
        <v>524</v>
      </c>
      <c r="C329" s="568" t="s">
        <v>534</v>
      </c>
      <c r="D329" s="569" t="s">
        <v>535</v>
      </c>
      <c r="E329" s="568" t="s">
        <v>525</v>
      </c>
      <c r="F329" s="569" t="s">
        <v>526</v>
      </c>
      <c r="G329" s="568" t="s">
        <v>984</v>
      </c>
      <c r="H329" s="568">
        <v>850010</v>
      </c>
      <c r="I329" s="568">
        <v>149543</v>
      </c>
      <c r="J329" s="568" t="s">
        <v>1101</v>
      </c>
      <c r="K329" s="568" t="s">
        <v>1102</v>
      </c>
      <c r="L329" s="570">
        <v>315.39198890791721</v>
      </c>
      <c r="M329" s="570">
        <v>7</v>
      </c>
      <c r="N329" s="571">
        <v>2206.9988280268099</v>
      </c>
    </row>
    <row r="330" spans="1:14" ht="14.4" customHeight="1" x14ac:dyDescent="0.3">
      <c r="A330" s="566" t="s">
        <v>522</v>
      </c>
      <c r="B330" s="567" t="s">
        <v>524</v>
      </c>
      <c r="C330" s="568" t="s">
        <v>534</v>
      </c>
      <c r="D330" s="569" t="s">
        <v>535</v>
      </c>
      <c r="E330" s="568" t="s">
        <v>525</v>
      </c>
      <c r="F330" s="569" t="s">
        <v>526</v>
      </c>
      <c r="G330" s="568" t="s">
        <v>984</v>
      </c>
      <c r="H330" s="568">
        <v>850087</v>
      </c>
      <c r="I330" s="568">
        <v>120791</v>
      </c>
      <c r="J330" s="568" t="s">
        <v>1103</v>
      </c>
      <c r="K330" s="568" t="s">
        <v>1104</v>
      </c>
      <c r="L330" s="570">
        <v>80.16</v>
      </c>
      <c r="M330" s="570">
        <v>2</v>
      </c>
      <c r="N330" s="571">
        <v>160.32</v>
      </c>
    </row>
    <row r="331" spans="1:14" ht="14.4" customHeight="1" x14ac:dyDescent="0.3">
      <c r="A331" s="566" t="s">
        <v>522</v>
      </c>
      <c r="B331" s="567" t="s">
        <v>524</v>
      </c>
      <c r="C331" s="568" t="s">
        <v>534</v>
      </c>
      <c r="D331" s="569" t="s">
        <v>535</v>
      </c>
      <c r="E331" s="568" t="s">
        <v>527</v>
      </c>
      <c r="F331" s="569" t="s">
        <v>528</v>
      </c>
      <c r="G331" s="568" t="s">
        <v>591</v>
      </c>
      <c r="H331" s="568">
        <v>149409</v>
      </c>
      <c r="I331" s="568">
        <v>49409</v>
      </c>
      <c r="J331" s="568" t="s">
        <v>1105</v>
      </c>
      <c r="K331" s="568" t="s">
        <v>1106</v>
      </c>
      <c r="L331" s="570">
        <v>1389.89</v>
      </c>
      <c r="M331" s="570">
        <v>1</v>
      </c>
      <c r="N331" s="571">
        <v>1389.89</v>
      </c>
    </row>
    <row r="332" spans="1:14" ht="14.4" customHeight="1" x14ac:dyDescent="0.3">
      <c r="A332" s="566" t="s">
        <v>522</v>
      </c>
      <c r="B332" s="567" t="s">
        <v>524</v>
      </c>
      <c r="C332" s="568" t="s">
        <v>534</v>
      </c>
      <c r="D332" s="569" t="s">
        <v>535</v>
      </c>
      <c r="E332" s="568" t="s">
        <v>527</v>
      </c>
      <c r="F332" s="569" t="s">
        <v>528</v>
      </c>
      <c r="G332" s="568" t="s">
        <v>591</v>
      </c>
      <c r="H332" s="568">
        <v>158628</v>
      </c>
      <c r="I332" s="568">
        <v>58628</v>
      </c>
      <c r="J332" s="568" t="s">
        <v>1107</v>
      </c>
      <c r="K332" s="568" t="s">
        <v>1108</v>
      </c>
      <c r="L332" s="570">
        <v>323.97923864497051</v>
      </c>
      <c r="M332" s="570">
        <v>20</v>
      </c>
      <c r="N332" s="571">
        <v>6479.5847728994104</v>
      </c>
    </row>
    <row r="333" spans="1:14" ht="14.4" customHeight="1" x14ac:dyDescent="0.3">
      <c r="A333" s="566" t="s">
        <v>522</v>
      </c>
      <c r="B333" s="567" t="s">
        <v>524</v>
      </c>
      <c r="C333" s="568" t="s">
        <v>534</v>
      </c>
      <c r="D333" s="569" t="s">
        <v>535</v>
      </c>
      <c r="E333" s="568" t="s">
        <v>527</v>
      </c>
      <c r="F333" s="569" t="s">
        <v>528</v>
      </c>
      <c r="G333" s="568" t="s">
        <v>591</v>
      </c>
      <c r="H333" s="568">
        <v>395581</v>
      </c>
      <c r="I333" s="568">
        <v>0</v>
      </c>
      <c r="J333" s="568" t="s">
        <v>1109</v>
      </c>
      <c r="K333" s="568" t="s">
        <v>1110</v>
      </c>
      <c r="L333" s="570">
        <v>148.07</v>
      </c>
      <c r="M333" s="570">
        <v>2</v>
      </c>
      <c r="N333" s="571">
        <v>296.14</v>
      </c>
    </row>
    <row r="334" spans="1:14" ht="14.4" customHeight="1" x14ac:dyDescent="0.3">
      <c r="A334" s="566" t="s">
        <v>522</v>
      </c>
      <c r="B334" s="567" t="s">
        <v>524</v>
      </c>
      <c r="C334" s="568" t="s">
        <v>534</v>
      </c>
      <c r="D334" s="569" t="s">
        <v>535</v>
      </c>
      <c r="E334" s="568" t="s">
        <v>527</v>
      </c>
      <c r="F334" s="569" t="s">
        <v>528</v>
      </c>
      <c r="G334" s="568" t="s">
        <v>591</v>
      </c>
      <c r="H334" s="568">
        <v>841761</v>
      </c>
      <c r="I334" s="568">
        <v>0</v>
      </c>
      <c r="J334" s="568" t="s">
        <v>1111</v>
      </c>
      <c r="K334" s="568"/>
      <c r="L334" s="570">
        <v>62.242335332692093</v>
      </c>
      <c r="M334" s="570">
        <v>308</v>
      </c>
      <c r="N334" s="571">
        <v>15845.323433430718</v>
      </c>
    </row>
    <row r="335" spans="1:14" ht="14.4" customHeight="1" x14ac:dyDescent="0.3">
      <c r="A335" s="566" t="s">
        <v>522</v>
      </c>
      <c r="B335" s="567" t="s">
        <v>524</v>
      </c>
      <c r="C335" s="568" t="s">
        <v>534</v>
      </c>
      <c r="D335" s="569" t="s">
        <v>535</v>
      </c>
      <c r="E335" s="568" t="s">
        <v>527</v>
      </c>
      <c r="F335" s="569" t="s">
        <v>528</v>
      </c>
      <c r="G335" s="568" t="s">
        <v>984</v>
      </c>
      <c r="H335" s="568">
        <v>33750</v>
      </c>
      <c r="I335" s="568">
        <v>33750</v>
      </c>
      <c r="J335" s="568" t="s">
        <v>1112</v>
      </c>
      <c r="K335" s="568" t="s">
        <v>1113</v>
      </c>
      <c r="L335" s="570">
        <v>148.07003538663801</v>
      </c>
      <c r="M335" s="570">
        <v>1</v>
      </c>
      <c r="N335" s="571">
        <v>148.07003538663801</v>
      </c>
    </row>
    <row r="336" spans="1:14" ht="14.4" customHeight="1" x14ac:dyDescent="0.3">
      <c r="A336" s="566" t="s">
        <v>522</v>
      </c>
      <c r="B336" s="567" t="s">
        <v>524</v>
      </c>
      <c r="C336" s="568" t="s">
        <v>534</v>
      </c>
      <c r="D336" s="569" t="s">
        <v>535</v>
      </c>
      <c r="E336" s="568" t="s">
        <v>527</v>
      </c>
      <c r="F336" s="569" t="s">
        <v>528</v>
      </c>
      <c r="G336" s="568" t="s">
        <v>984</v>
      </c>
      <c r="H336" s="568">
        <v>33751</v>
      </c>
      <c r="I336" s="568">
        <v>33751</v>
      </c>
      <c r="J336" s="568" t="s">
        <v>1114</v>
      </c>
      <c r="K336" s="568" t="s">
        <v>1113</v>
      </c>
      <c r="L336" s="570">
        <v>148.07003538663801</v>
      </c>
      <c r="M336" s="570">
        <v>1</v>
      </c>
      <c r="N336" s="571">
        <v>148.07003538663801</v>
      </c>
    </row>
    <row r="337" spans="1:14" ht="14.4" customHeight="1" x14ac:dyDescent="0.3">
      <c r="A337" s="566" t="s">
        <v>522</v>
      </c>
      <c r="B337" s="567" t="s">
        <v>524</v>
      </c>
      <c r="C337" s="568" t="s">
        <v>534</v>
      </c>
      <c r="D337" s="569" t="s">
        <v>535</v>
      </c>
      <c r="E337" s="568" t="s">
        <v>527</v>
      </c>
      <c r="F337" s="569" t="s">
        <v>528</v>
      </c>
      <c r="G337" s="568" t="s">
        <v>984</v>
      </c>
      <c r="H337" s="568">
        <v>133323</v>
      </c>
      <c r="I337" s="568">
        <v>33323</v>
      </c>
      <c r="J337" s="568" t="s">
        <v>1115</v>
      </c>
      <c r="K337" s="568" t="s">
        <v>1116</v>
      </c>
      <c r="L337" s="570">
        <v>40.570004847828351</v>
      </c>
      <c r="M337" s="570">
        <v>10</v>
      </c>
      <c r="N337" s="571">
        <v>405.70001939131339</v>
      </c>
    </row>
    <row r="338" spans="1:14" ht="14.4" customHeight="1" x14ac:dyDescent="0.3">
      <c r="A338" s="566" t="s">
        <v>522</v>
      </c>
      <c r="B338" s="567" t="s">
        <v>524</v>
      </c>
      <c r="C338" s="568" t="s">
        <v>534</v>
      </c>
      <c r="D338" s="569" t="s">
        <v>535</v>
      </c>
      <c r="E338" s="568" t="s">
        <v>527</v>
      </c>
      <c r="F338" s="569" t="s">
        <v>528</v>
      </c>
      <c r="G338" s="568" t="s">
        <v>984</v>
      </c>
      <c r="H338" s="568">
        <v>133328</v>
      </c>
      <c r="I338" s="568">
        <v>33328</v>
      </c>
      <c r="J338" s="568" t="s">
        <v>1117</v>
      </c>
      <c r="K338" s="568" t="s">
        <v>1116</v>
      </c>
      <c r="L338" s="570">
        <v>40.57</v>
      </c>
      <c r="M338" s="570">
        <v>20</v>
      </c>
      <c r="N338" s="571">
        <v>811.4</v>
      </c>
    </row>
    <row r="339" spans="1:14" ht="14.4" customHeight="1" x14ac:dyDescent="0.3">
      <c r="A339" s="566" t="s">
        <v>522</v>
      </c>
      <c r="B339" s="567" t="s">
        <v>524</v>
      </c>
      <c r="C339" s="568" t="s">
        <v>534</v>
      </c>
      <c r="D339" s="569" t="s">
        <v>535</v>
      </c>
      <c r="E339" s="568" t="s">
        <v>527</v>
      </c>
      <c r="F339" s="569" t="s">
        <v>528</v>
      </c>
      <c r="G339" s="568" t="s">
        <v>984</v>
      </c>
      <c r="H339" s="568">
        <v>133331</v>
      </c>
      <c r="I339" s="568">
        <v>33331</v>
      </c>
      <c r="J339" s="568" t="s">
        <v>1118</v>
      </c>
      <c r="K339" s="568" t="s">
        <v>1119</v>
      </c>
      <c r="L339" s="570">
        <v>202.86058054359651</v>
      </c>
      <c r="M339" s="570">
        <v>6</v>
      </c>
      <c r="N339" s="571">
        <v>1217.1646443487721</v>
      </c>
    </row>
    <row r="340" spans="1:14" ht="14.4" customHeight="1" x14ac:dyDescent="0.3">
      <c r="A340" s="566" t="s">
        <v>522</v>
      </c>
      <c r="B340" s="567" t="s">
        <v>524</v>
      </c>
      <c r="C340" s="568" t="s">
        <v>534</v>
      </c>
      <c r="D340" s="569" t="s">
        <v>535</v>
      </c>
      <c r="E340" s="568" t="s">
        <v>527</v>
      </c>
      <c r="F340" s="569" t="s">
        <v>528</v>
      </c>
      <c r="G340" s="568" t="s">
        <v>984</v>
      </c>
      <c r="H340" s="568">
        <v>133339</v>
      </c>
      <c r="I340" s="568">
        <v>33339</v>
      </c>
      <c r="J340" s="568" t="s">
        <v>1120</v>
      </c>
      <c r="K340" s="568" t="s">
        <v>1116</v>
      </c>
      <c r="L340" s="570">
        <v>54.12</v>
      </c>
      <c r="M340" s="570">
        <v>12</v>
      </c>
      <c r="N340" s="571">
        <v>649.43999999999994</v>
      </c>
    </row>
    <row r="341" spans="1:14" ht="14.4" customHeight="1" x14ac:dyDescent="0.3">
      <c r="A341" s="566" t="s">
        <v>522</v>
      </c>
      <c r="B341" s="567" t="s">
        <v>524</v>
      </c>
      <c r="C341" s="568" t="s">
        <v>534</v>
      </c>
      <c r="D341" s="569" t="s">
        <v>535</v>
      </c>
      <c r="E341" s="568" t="s">
        <v>527</v>
      </c>
      <c r="F341" s="569" t="s">
        <v>528</v>
      </c>
      <c r="G341" s="568" t="s">
        <v>984</v>
      </c>
      <c r="H341" s="568">
        <v>133474</v>
      </c>
      <c r="I341" s="568">
        <v>33474</v>
      </c>
      <c r="J341" s="568" t="s">
        <v>1121</v>
      </c>
      <c r="K341" s="568" t="s">
        <v>1116</v>
      </c>
      <c r="L341" s="570">
        <v>42.760002554758948</v>
      </c>
      <c r="M341" s="570">
        <v>22</v>
      </c>
      <c r="N341" s="571">
        <v>940.72004087614323</v>
      </c>
    </row>
    <row r="342" spans="1:14" ht="14.4" customHeight="1" x14ac:dyDescent="0.3">
      <c r="A342" s="566" t="s">
        <v>522</v>
      </c>
      <c r="B342" s="567" t="s">
        <v>524</v>
      </c>
      <c r="C342" s="568" t="s">
        <v>534</v>
      </c>
      <c r="D342" s="569" t="s">
        <v>535</v>
      </c>
      <c r="E342" s="568" t="s">
        <v>527</v>
      </c>
      <c r="F342" s="569" t="s">
        <v>528</v>
      </c>
      <c r="G342" s="568" t="s">
        <v>984</v>
      </c>
      <c r="H342" s="568">
        <v>395580</v>
      </c>
      <c r="I342" s="568">
        <v>33751</v>
      </c>
      <c r="J342" s="568" t="s">
        <v>1122</v>
      </c>
      <c r="K342" s="568" t="s">
        <v>1110</v>
      </c>
      <c r="L342" s="570">
        <v>148.07</v>
      </c>
      <c r="M342" s="570">
        <v>2</v>
      </c>
      <c r="N342" s="571">
        <v>296.14</v>
      </c>
    </row>
    <row r="343" spans="1:14" ht="14.4" customHeight="1" x14ac:dyDescent="0.3">
      <c r="A343" s="566" t="s">
        <v>522</v>
      </c>
      <c r="B343" s="567" t="s">
        <v>524</v>
      </c>
      <c r="C343" s="568" t="s">
        <v>534</v>
      </c>
      <c r="D343" s="569" t="s">
        <v>535</v>
      </c>
      <c r="E343" s="568" t="s">
        <v>527</v>
      </c>
      <c r="F343" s="569" t="s">
        <v>528</v>
      </c>
      <c r="G343" s="568" t="s">
        <v>984</v>
      </c>
      <c r="H343" s="568">
        <v>500732</v>
      </c>
      <c r="I343" s="568">
        <v>33704</v>
      </c>
      <c r="J343" s="568" t="s">
        <v>1123</v>
      </c>
      <c r="K343" s="568" t="s">
        <v>1116</v>
      </c>
      <c r="L343" s="570">
        <v>54.119996421528775</v>
      </c>
      <c r="M343" s="570">
        <v>30</v>
      </c>
      <c r="N343" s="571">
        <v>1623.5998746049966</v>
      </c>
    </row>
    <row r="344" spans="1:14" ht="14.4" customHeight="1" x14ac:dyDescent="0.3">
      <c r="A344" s="566" t="s">
        <v>522</v>
      </c>
      <c r="B344" s="567" t="s">
        <v>524</v>
      </c>
      <c r="C344" s="568" t="s">
        <v>534</v>
      </c>
      <c r="D344" s="569" t="s">
        <v>535</v>
      </c>
      <c r="E344" s="568" t="s">
        <v>527</v>
      </c>
      <c r="F344" s="569" t="s">
        <v>528</v>
      </c>
      <c r="G344" s="568" t="s">
        <v>984</v>
      </c>
      <c r="H344" s="568">
        <v>840702</v>
      </c>
      <c r="I344" s="568">
        <v>33489</v>
      </c>
      <c r="J344" s="568" t="s">
        <v>1124</v>
      </c>
      <c r="K344" s="568"/>
      <c r="L344" s="570">
        <v>49.165967627306301</v>
      </c>
      <c r="M344" s="570">
        <v>30</v>
      </c>
      <c r="N344" s="571">
        <v>1476.659676273063</v>
      </c>
    </row>
    <row r="345" spans="1:14" ht="14.4" customHeight="1" x14ac:dyDescent="0.3">
      <c r="A345" s="566" t="s">
        <v>522</v>
      </c>
      <c r="B345" s="567" t="s">
        <v>524</v>
      </c>
      <c r="C345" s="568" t="s">
        <v>534</v>
      </c>
      <c r="D345" s="569" t="s">
        <v>535</v>
      </c>
      <c r="E345" s="568" t="s">
        <v>527</v>
      </c>
      <c r="F345" s="569" t="s">
        <v>528</v>
      </c>
      <c r="G345" s="568" t="s">
        <v>984</v>
      </c>
      <c r="H345" s="568">
        <v>847098</v>
      </c>
      <c r="I345" s="568">
        <v>33705</v>
      </c>
      <c r="J345" s="568" t="s">
        <v>1125</v>
      </c>
      <c r="K345" s="568"/>
      <c r="L345" s="570">
        <v>40.570004932722604</v>
      </c>
      <c r="M345" s="570">
        <v>20</v>
      </c>
      <c r="N345" s="571">
        <v>811.40014793850446</v>
      </c>
    </row>
    <row r="346" spans="1:14" ht="14.4" customHeight="1" x14ac:dyDescent="0.3">
      <c r="A346" s="566" t="s">
        <v>522</v>
      </c>
      <c r="B346" s="567" t="s">
        <v>524</v>
      </c>
      <c r="C346" s="568" t="s">
        <v>534</v>
      </c>
      <c r="D346" s="569" t="s">
        <v>535</v>
      </c>
      <c r="E346" s="568" t="s">
        <v>527</v>
      </c>
      <c r="F346" s="569" t="s">
        <v>528</v>
      </c>
      <c r="G346" s="568" t="s">
        <v>984</v>
      </c>
      <c r="H346" s="568">
        <v>848362</v>
      </c>
      <c r="I346" s="568">
        <v>33488</v>
      </c>
      <c r="J346" s="568" t="s">
        <v>1126</v>
      </c>
      <c r="K346" s="568"/>
      <c r="L346" s="570">
        <v>49.25</v>
      </c>
      <c r="M346" s="570">
        <v>24</v>
      </c>
      <c r="N346" s="571">
        <v>1182</v>
      </c>
    </row>
    <row r="347" spans="1:14" ht="14.4" customHeight="1" x14ac:dyDescent="0.3">
      <c r="A347" s="566" t="s">
        <v>522</v>
      </c>
      <c r="B347" s="567" t="s">
        <v>524</v>
      </c>
      <c r="C347" s="568" t="s">
        <v>534</v>
      </c>
      <c r="D347" s="569" t="s">
        <v>535</v>
      </c>
      <c r="E347" s="568" t="s">
        <v>529</v>
      </c>
      <c r="F347" s="569" t="s">
        <v>530</v>
      </c>
      <c r="G347" s="568"/>
      <c r="H347" s="568">
        <v>102205</v>
      </c>
      <c r="I347" s="568">
        <v>2205</v>
      </c>
      <c r="J347" s="568" t="s">
        <v>1127</v>
      </c>
      <c r="K347" s="568" t="s">
        <v>1128</v>
      </c>
      <c r="L347" s="570">
        <v>757.62356606986862</v>
      </c>
      <c r="M347" s="570">
        <v>2.6400000000000006</v>
      </c>
      <c r="N347" s="571">
        <v>2000.1262144244536</v>
      </c>
    </row>
    <row r="348" spans="1:14" ht="14.4" customHeight="1" x14ac:dyDescent="0.3">
      <c r="A348" s="566" t="s">
        <v>522</v>
      </c>
      <c r="B348" s="567" t="s">
        <v>524</v>
      </c>
      <c r="C348" s="568" t="s">
        <v>534</v>
      </c>
      <c r="D348" s="569" t="s">
        <v>535</v>
      </c>
      <c r="E348" s="568" t="s">
        <v>529</v>
      </c>
      <c r="F348" s="569" t="s">
        <v>530</v>
      </c>
      <c r="G348" s="568"/>
      <c r="H348" s="568">
        <v>194453</v>
      </c>
      <c r="I348" s="568">
        <v>94453</v>
      </c>
      <c r="J348" s="568" t="s">
        <v>1129</v>
      </c>
      <c r="K348" s="568" t="s">
        <v>1130</v>
      </c>
      <c r="L348" s="570">
        <v>63.119508919956104</v>
      </c>
      <c r="M348" s="570">
        <v>6</v>
      </c>
      <c r="N348" s="571">
        <v>378.71705351973662</v>
      </c>
    </row>
    <row r="349" spans="1:14" ht="14.4" customHeight="1" x14ac:dyDescent="0.3">
      <c r="A349" s="566" t="s">
        <v>522</v>
      </c>
      <c r="B349" s="567" t="s">
        <v>524</v>
      </c>
      <c r="C349" s="568" t="s">
        <v>534</v>
      </c>
      <c r="D349" s="569" t="s">
        <v>535</v>
      </c>
      <c r="E349" s="568" t="s">
        <v>529</v>
      </c>
      <c r="F349" s="569" t="s">
        <v>530</v>
      </c>
      <c r="G349" s="568" t="s">
        <v>591</v>
      </c>
      <c r="H349" s="568">
        <v>101066</v>
      </c>
      <c r="I349" s="568">
        <v>1066</v>
      </c>
      <c r="J349" s="568" t="s">
        <v>1131</v>
      </c>
      <c r="K349" s="568" t="s">
        <v>1132</v>
      </c>
      <c r="L349" s="570">
        <v>37.709842943065397</v>
      </c>
      <c r="M349" s="570">
        <v>7</v>
      </c>
      <c r="N349" s="571">
        <v>263.98886491397081</v>
      </c>
    </row>
    <row r="350" spans="1:14" ht="14.4" customHeight="1" x14ac:dyDescent="0.3">
      <c r="A350" s="566" t="s">
        <v>522</v>
      </c>
      <c r="B350" s="567" t="s">
        <v>524</v>
      </c>
      <c r="C350" s="568" t="s">
        <v>534</v>
      </c>
      <c r="D350" s="569" t="s">
        <v>535</v>
      </c>
      <c r="E350" s="568" t="s">
        <v>529</v>
      </c>
      <c r="F350" s="569" t="s">
        <v>530</v>
      </c>
      <c r="G350" s="568" t="s">
        <v>591</v>
      </c>
      <c r="H350" s="568">
        <v>101076</v>
      </c>
      <c r="I350" s="568">
        <v>1076</v>
      </c>
      <c r="J350" s="568" t="s">
        <v>1133</v>
      </c>
      <c r="K350" s="568" t="s">
        <v>635</v>
      </c>
      <c r="L350" s="570">
        <v>64.629731960410794</v>
      </c>
      <c r="M350" s="570">
        <v>1</v>
      </c>
      <c r="N350" s="571">
        <v>64.629731960410794</v>
      </c>
    </row>
    <row r="351" spans="1:14" ht="14.4" customHeight="1" x14ac:dyDescent="0.3">
      <c r="A351" s="566" t="s">
        <v>522</v>
      </c>
      <c r="B351" s="567" t="s">
        <v>524</v>
      </c>
      <c r="C351" s="568" t="s">
        <v>534</v>
      </c>
      <c r="D351" s="569" t="s">
        <v>535</v>
      </c>
      <c r="E351" s="568" t="s">
        <v>529</v>
      </c>
      <c r="F351" s="569" t="s">
        <v>530</v>
      </c>
      <c r="G351" s="568" t="s">
        <v>591</v>
      </c>
      <c r="H351" s="568">
        <v>103708</v>
      </c>
      <c r="I351" s="568">
        <v>3708</v>
      </c>
      <c r="J351" s="568" t="s">
        <v>1134</v>
      </c>
      <c r="K351" s="568" t="s">
        <v>1135</v>
      </c>
      <c r="L351" s="570">
        <v>11216.579999999998</v>
      </c>
      <c r="M351" s="570">
        <v>3.4000000000000004</v>
      </c>
      <c r="N351" s="571">
        <v>38274.791999999994</v>
      </c>
    </row>
    <row r="352" spans="1:14" ht="14.4" customHeight="1" x14ac:dyDescent="0.3">
      <c r="A352" s="566" t="s">
        <v>522</v>
      </c>
      <c r="B352" s="567" t="s">
        <v>524</v>
      </c>
      <c r="C352" s="568" t="s">
        <v>534</v>
      </c>
      <c r="D352" s="569" t="s">
        <v>535</v>
      </c>
      <c r="E352" s="568" t="s">
        <v>529</v>
      </c>
      <c r="F352" s="569" t="s">
        <v>530</v>
      </c>
      <c r="G352" s="568" t="s">
        <v>591</v>
      </c>
      <c r="H352" s="568">
        <v>104013</v>
      </c>
      <c r="I352" s="568">
        <v>4013</v>
      </c>
      <c r="J352" s="568" t="s">
        <v>1136</v>
      </c>
      <c r="K352" s="568" t="s">
        <v>1137</v>
      </c>
      <c r="L352" s="570">
        <v>85.180128266267701</v>
      </c>
      <c r="M352" s="570">
        <v>2</v>
      </c>
      <c r="N352" s="571">
        <v>170.3602565325354</v>
      </c>
    </row>
    <row r="353" spans="1:14" ht="14.4" customHeight="1" x14ac:dyDescent="0.3">
      <c r="A353" s="566" t="s">
        <v>522</v>
      </c>
      <c r="B353" s="567" t="s">
        <v>524</v>
      </c>
      <c r="C353" s="568" t="s">
        <v>534</v>
      </c>
      <c r="D353" s="569" t="s">
        <v>535</v>
      </c>
      <c r="E353" s="568" t="s">
        <v>529</v>
      </c>
      <c r="F353" s="569" t="s">
        <v>530</v>
      </c>
      <c r="G353" s="568" t="s">
        <v>591</v>
      </c>
      <c r="H353" s="568">
        <v>106264</v>
      </c>
      <c r="I353" s="568">
        <v>6264</v>
      </c>
      <c r="J353" s="568" t="s">
        <v>1138</v>
      </c>
      <c r="K353" s="568" t="s">
        <v>1139</v>
      </c>
      <c r="L353" s="570">
        <v>33.33998968249832</v>
      </c>
      <c r="M353" s="570">
        <v>27</v>
      </c>
      <c r="N353" s="571">
        <v>899.62984274352084</v>
      </c>
    </row>
    <row r="354" spans="1:14" ht="14.4" customHeight="1" x14ac:dyDescent="0.3">
      <c r="A354" s="566" t="s">
        <v>522</v>
      </c>
      <c r="B354" s="567" t="s">
        <v>524</v>
      </c>
      <c r="C354" s="568" t="s">
        <v>534</v>
      </c>
      <c r="D354" s="569" t="s">
        <v>535</v>
      </c>
      <c r="E354" s="568" t="s">
        <v>529</v>
      </c>
      <c r="F354" s="569" t="s">
        <v>530</v>
      </c>
      <c r="G354" s="568" t="s">
        <v>591</v>
      </c>
      <c r="H354" s="568">
        <v>111592</v>
      </c>
      <c r="I354" s="568">
        <v>11592</v>
      </c>
      <c r="J354" s="568" t="s">
        <v>1140</v>
      </c>
      <c r="K354" s="568" t="s">
        <v>1141</v>
      </c>
      <c r="L354" s="570">
        <v>428.73099999999999</v>
      </c>
      <c r="M354" s="570">
        <v>-1.2999999999999998</v>
      </c>
      <c r="N354" s="571">
        <v>-557.35029999999995</v>
      </c>
    </row>
    <row r="355" spans="1:14" ht="14.4" customHeight="1" x14ac:dyDescent="0.3">
      <c r="A355" s="566" t="s">
        <v>522</v>
      </c>
      <c r="B355" s="567" t="s">
        <v>524</v>
      </c>
      <c r="C355" s="568" t="s">
        <v>534</v>
      </c>
      <c r="D355" s="569" t="s">
        <v>535</v>
      </c>
      <c r="E355" s="568" t="s">
        <v>529</v>
      </c>
      <c r="F355" s="569" t="s">
        <v>530</v>
      </c>
      <c r="G355" s="568" t="s">
        <v>591</v>
      </c>
      <c r="H355" s="568">
        <v>111706</v>
      </c>
      <c r="I355" s="568">
        <v>11706</v>
      </c>
      <c r="J355" s="568" t="s">
        <v>1142</v>
      </c>
      <c r="K355" s="568" t="s">
        <v>1143</v>
      </c>
      <c r="L355" s="570">
        <v>246.49</v>
      </c>
      <c r="M355" s="570">
        <v>2</v>
      </c>
      <c r="N355" s="571">
        <v>492.98</v>
      </c>
    </row>
    <row r="356" spans="1:14" ht="14.4" customHeight="1" x14ac:dyDescent="0.3">
      <c r="A356" s="566" t="s">
        <v>522</v>
      </c>
      <c r="B356" s="567" t="s">
        <v>524</v>
      </c>
      <c r="C356" s="568" t="s">
        <v>534</v>
      </c>
      <c r="D356" s="569" t="s">
        <v>535</v>
      </c>
      <c r="E356" s="568" t="s">
        <v>529</v>
      </c>
      <c r="F356" s="569" t="s">
        <v>530</v>
      </c>
      <c r="G356" s="568" t="s">
        <v>591</v>
      </c>
      <c r="H356" s="568">
        <v>117149</v>
      </c>
      <c r="I356" s="568">
        <v>17149</v>
      </c>
      <c r="J356" s="568" t="s">
        <v>1144</v>
      </c>
      <c r="K356" s="568" t="s">
        <v>1145</v>
      </c>
      <c r="L356" s="570">
        <v>181.8500442094531</v>
      </c>
      <c r="M356" s="570">
        <v>11</v>
      </c>
      <c r="N356" s="571">
        <v>2000.500309466172</v>
      </c>
    </row>
    <row r="357" spans="1:14" ht="14.4" customHeight="1" x14ac:dyDescent="0.3">
      <c r="A357" s="566" t="s">
        <v>522</v>
      </c>
      <c r="B357" s="567" t="s">
        <v>524</v>
      </c>
      <c r="C357" s="568" t="s">
        <v>534</v>
      </c>
      <c r="D357" s="569" t="s">
        <v>535</v>
      </c>
      <c r="E357" s="568" t="s">
        <v>529</v>
      </c>
      <c r="F357" s="569" t="s">
        <v>530</v>
      </c>
      <c r="G357" s="568" t="s">
        <v>591</v>
      </c>
      <c r="H357" s="568">
        <v>120605</v>
      </c>
      <c r="I357" s="568">
        <v>20605</v>
      </c>
      <c r="J357" s="568" t="s">
        <v>1146</v>
      </c>
      <c r="K357" s="568" t="s">
        <v>1147</v>
      </c>
      <c r="L357" s="570">
        <v>641.99020106004355</v>
      </c>
      <c r="M357" s="570">
        <v>3</v>
      </c>
      <c r="N357" s="571">
        <v>1925.9711320489851</v>
      </c>
    </row>
    <row r="358" spans="1:14" ht="14.4" customHeight="1" x14ac:dyDescent="0.3">
      <c r="A358" s="566" t="s">
        <v>522</v>
      </c>
      <c r="B358" s="567" t="s">
        <v>524</v>
      </c>
      <c r="C358" s="568" t="s">
        <v>534</v>
      </c>
      <c r="D358" s="569" t="s">
        <v>535</v>
      </c>
      <c r="E358" s="568" t="s">
        <v>529</v>
      </c>
      <c r="F358" s="569" t="s">
        <v>530</v>
      </c>
      <c r="G358" s="568" t="s">
        <v>591</v>
      </c>
      <c r="H358" s="568">
        <v>183417</v>
      </c>
      <c r="I358" s="568">
        <v>83417</v>
      </c>
      <c r="J358" s="568" t="s">
        <v>1148</v>
      </c>
      <c r="K358" s="568" t="s">
        <v>1149</v>
      </c>
      <c r="L358" s="570">
        <v>4255.92</v>
      </c>
      <c r="M358" s="570">
        <v>1</v>
      </c>
      <c r="N358" s="571">
        <v>4255.92</v>
      </c>
    </row>
    <row r="359" spans="1:14" ht="14.4" customHeight="1" x14ac:dyDescent="0.3">
      <c r="A359" s="566" t="s">
        <v>522</v>
      </c>
      <c r="B359" s="567" t="s">
        <v>524</v>
      </c>
      <c r="C359" s="568" t="s">
        <v>534</v>
      </c>
      <c r="D359" s="569" t="s">
        <v>535</v>
      </c>
      <c r="E359" s="568" t="s">
        <v>529</v>
      </c>
      <c r="F359" s="569" t="s">
        <v>530</v>
      </c>
      <c r="G359" s="568" t="s">
        <v>591</v>
      </c>
      <c r="H359" s="568">
        <v>187199</v>
      </c>
      <c r="I359" s="568">
        <v>87199</v>
      </c>
      <c r="J359" s="568" t="s">
        <v>1150</v>
      </c>
      <c r="K359" s="568" t="s">
        <v>1151</v>
      </c>
      <c r="L359" s="570">
        <v>236.10833333333352</v>
      </c>
      <c r="M359" s="570">
        <v>5</v>
      </c>
      <c r="N359" s="571">
        <v>1180.536666666668</v>
      </c>
    </row>
    <row r="360" spans="1:14" ht="14.4" customHeight="1" x14ac:dyDescent="0.3">
      <c r="A360" s="566" t="s">
        <v>522</v>
      </c>
      <c r="B360" s="567" t="s">
        <v>524</v>
      </c>
      <c r="C360" s="568" t="s">
        <v>534</v>
      </c>
      <c r="D360" s="569" t="s">
        <v>535</v>
      </c>
      <c r="E360" s="568" t="s">
        <v>529</v>
      </c>
      <c r="F360" s="569" t="s">
        <v>530</v>
      </c>
      <c r="G360" s="568" t="s">
        <v>591</v>
      </c>
      <c r="H360" s="568">
        <v>847476</v>
      </c>
      <c r="I360" s="568">
        <v>112782</v>
      </c>
      <c r="J360" s="568" t="s">
        <v>1152</v>
      </c>
      <c r="K360" s="568" t="s">
        <v>1153</v>
      </c>
      <c r="L360" s="570">
        <v>605.26800000000003</v>
      </c>
      <c r="M360" s="570">
        <v>0.5</v>
      </c>
      <c r="N360" s="571">
        <v>302.63400000000001</v>
      </c>
    </row>
    <row r="361" spans="1:14" ht="14.4" customHeight="1" x14ac:dyDescent="0.3">
      <c r="A361" s="566" t="s">
        <v>522</v>
      </c>
      <c r="B361" s="567" t="s">
        <v>524</v>
      </c>
      <c r="C361" s="568" t="s">
        <v>534</v>
      </c>
      <c r="D361" s="569" t="s">
        <v>535</v>
      </c>
      <c r="E361" s="568" t="s">
        <v>529</v>
      </c>
      <c r="F361" s="569" t="s">
        <v>530</v>
      </c>
      <c r="G361" s="568" t="s">
        <v>591</v>
      </c>
      <c r="H361" s="568">
        <v>849567</v>
      </c>
      <c r="I361" s="568">
        <v>125249</v>
      </c>
      <c r="J361" s="568" t="s">
        <v>1154</v>
      </c>
      <c r="K361" s="568" t="s">
        <v>1155</v>
      </c>
      <c r="L361" s="570">
        <v>567.64067374804984</v>
      </c>
      <c r="M361" s="570">
        <v>6.6</v>
      </c>
      <c r="N361" s="571">
        <v>3871.9437500825829</v>
      </c>
    </row>
    <row r="362" spans="1:14" ht="14.4" customHeight="1" x14ac:dyDescent="0.3">
      <c r="A362" s="566" t="s">
        <v>522</v>
      </c>
      <c r="B362" s="567" t="s">
        <v>524</v>
      </c>
      <c r="C362" s="568" t="s">
        <v>534</v>
      </c>
      <c r="D362" s="569" t="s">
        <v>535</v>
      </c>
      <c r="E362" s="568" t="s">
        <v>529</v>
      </c>
      <c r="F362" s="569" t="s">
        <v>530</v>
      </c>
      <c r="G362" s="568" t="s">
        <v>984</v>
      </c>
      <c r="H362" s="568">
        <v>105951</v>
      </c>
      <c r="I362" s="568">
        <v>5951</v>
      </c>
      <c r="J362" s="568" t="s">
        <v>1156</v>
      </c>
      <c r="K362" s="568" t="s">
        <v>1157</v>
      </c>
      <c r="L362" s="570">
        <v>272.96603043082229</v>
      </c>
      <c r="M362" s="570">
        <v>18</v>
      </c>
      <c r="N362" s="571">
        <v>4912.6188813960443</v>
      </c>
    </row>
    <row r="363" spans="1:14" ht="14.4" customHeight="1" x14ac:dyDescent="0.3">
      <c r="A363" s="566" t="s">
        <v>522</v>
      </c>
      <c r="B363" s="567" t="s">
        <v>524</v>
      </c>
      <c r="C363" s="568" t="s">
        <v>534</v>
      </c>
      <c r="D363" s="569" t="s">
        <v>535</v>
      </c>
      <c r="E363" s="568" t="s">
        <v>529</v>
      </c>
      <c r="F363" s="569" t="s">
        <v>530</v>
      </c>
      <c r="G363" s="568" t="s">
        <v>984</v>
      </c>
      <c r="H363" s="568">
        <v>108807</v>
      </c>
      <c r="I363" s="568">
        <v>8807</v>
      </c>
      <c r="J363" s="568" t="s">
        <v>1158</v>
      </c>
      <c r="K363" s="568" t="s">
        <v>1159</v>
      </c>
      <c r="L363" s="570">
        <v>103.6</v>
      </c>
      <c r="M363" s="570">
        <v>10</v>
      </c>
      <c r="N363" s="571">
        <v>1036</v>
      </c>
    </row>
    <row r="364" spans="1:14" ht="14.4" customHeight="1" x14ac:dyDescent="0.3">
      <c r="A364" s="566" t="s">
        <v>522</v>
      </c>
      <c r="B364" s="567" t="s">
        <v>524</v>
      </c>
      <c r="C364" s="568" t="s">
        <v>534</v>
      </c>
      <c r="D364" s="569" t="s">
        <v>535</v>
      </c>
      <c r="E364" s="568" t="s">
        <v>529</v>
      </c>
      <c r="F364" s="569" t="s">
        <v>530</v>
      </c>
      <c r="G364" s="568" t="s">
        <v>984</v>
      </c>
      <c r="H364" s="568">
        <v>108808</v>
      </c>
      <c r="I364" s="568">
        <v>8808</v>
      </c>
      <c r="J364" s="568" t="s">
        <v>1160</v>
      </c>
      <c r="K364" s="568" t="s">
        <v>1161</v>
      </c>
      <c r="L364" s="570">
        <v>217.29</v>
      </c>
      <c r="M364" s="570">
        <v>30</v>
      </c>
      <c r="N364" s="571">
        <v>6518.7000000000007</v>
      </c>
    </row>
    <row r="365" spans="1:14" ht="14.4" customHeight="1" x14ac:dyDescent="0.3">
      <c r="A365" s="566" t="s">
        <v>522</v>
      </c>
      <c r="B365" s="567" t="s">
        <v>524</v>
      </c>
      <c r="C365" s="568" t="s">
        <v>534</v>
      </c>
      <c r="D365" s="569" t="s">
        <v>535</v>
      </c>
      <c r="E365" s="568" t="s">
        <v>529</v>
      </c>
      <c r="F365" s="569" t="s">
        <v>530</v>
      </c>
      <c r="G365" s="568" t="s">
        <v>984</v>
      </c>
      <c r="H365" s="568">
        <v>116600</v>
      </c>
      <c r="I365" s="568">
        <v>16600</v>
      </c>
      <c r="J365" s="568" t="s">
        <v>1144</v>
      </c>
      <c r="K365" s="568" t="s">
        <v>1162</v>
      </c>
      <c r="L365" s="570">
        <v>51.431751784660641</v>
      </c>
      <c r="M365" s="570">
        <v>436</v>
      </c>
      <c r="N365" s="571">
        <v>22304.645647742414</v>
      </c>
    </row>
    <row r="366" spans="1:14" ht="14.4" customHeight="1" x14ac:dyDescent="0.3">
      <c r="A366" s="566" t="s">
        <v>522</v>
      </c>
      <c r="B366" s="567" t="s">
        <v>524</v>
      </c>
      <c r="C366" s="568" t="s">
        <v>534</v>
      </c>
      <c r="D366" s="569" t="s">
        <v>535</v>
      </c>
      <c r="E366" s="568" t="s">
        <v>529</v>
      </c>
      <c r="F366" s="569" t="s">
        <v>530</v>
      </c>
      <c r="G366" s="568" t="s">
        <v>984</v>
      </c>
      <c r="H366" s="568">
        <v>117041</v>
      </c>
      <c r="I366" s="568">
        <v>17041</v>
      </c>
      <c r="J366" s="568" t="s">
        <v>1163</v>
      </c>
      <c r="K366" s="568" t="s">
        <v>1151</v>
      </c>
      <c r="L366" s="570">
        <v>154.26060448552801</v>
      </c>
      <c r="M366" s="570">
        <v>6</v>
      </c>
      <c r="N366" s="571">
        <v>925.98457108508205</v>
      </c>
    </row>
    <row r="367" spans="1:14" ht="14.4" customHeight="1" x14ac:dyDescent="0.3">
      <c r="A367" s="566" t="s">
        <v>522</v>
      </c>
      <c r="B367" s="567" t="s">
        <v>524</v>
      </c>
      <c r="C367" s="568" t="s">
        <v>534</v>
      </c>
      <c r="D367" s="569" t="s">
        <v>535</v>
      </c>
      <c r="E367" s="568" t="s">
        <v>529</v>
      </c>
      <c r="F367" s="569" t="s">
        <v>530</v>
      </c>
      <c r="G367" s="568" t="s">
        <v>984</v>
      </c>
      <c r="H367" s="568">
        <v>147727</v>
      </c>
      <c r="I367" s="568">
        <v>47727</v>
      </c>
      <c r="J367" s="568" t="s">
        <v>1164</v>
      </c>
      <c r="K367" s="568" t="s">
        <v>1165</v>
      </c>
      <c r="L367" s="570">
        <v>138.09</v>
      </c>
      <c r="M367" s="570">
        <v>2</v>
      </c>
      <c r="N367" s="571">
        <v>276.18</v>
      </c>
    </row>
    <row r="368" spans="1:14" ht="14.4" customHeight="1" x14ac:dyDescent="0.3">
      <c r="A368" s="566" t="s">
        <v>522</v>
      </c>
      <c r="B368" s="567" t="s">
        <v>524</v>
      </c>
      <c r="C368" s="568" t="s">
        <v>534</v>
      </c>
      <c r="D368" s="569" t="s">
        <v>535</v>
      </c>
      <c r="E368" s="568" t="s">
        <v>529</v>
      </c>
      <c r="F368" s="569" t="s">
        <v>530</v>
      </c>
      <c r="G368" s="568" t="s">
        <v>984</v>
      </c>
      <c r="H368" s="568">
        <v>153202</v>
      </c>
      <c r="I368" s="568">
        <v>53202</v>
      </c>
      <c r="J368" s="568" t="s">
        <v>1166</v>
      </c>
      <c r="K368" s="568" t="s">
        <v>1165</v>
      </c>
      <c r="L368" s="570">
        <v>57.320008062475857</v>
      </c>
      <c r="M368" s="570">
        <v>11</v>
      </c>
      <c r="N368" s="571">
        <v>630.57009602105427</v>
      </c>
    </row>
    <row r="369" spans="1:14" ht="14.4" customHeight="1" x14ac:dyDescent="0.3">
      <c r="A369" s="566" t="s">
        <v>522</v>
      </c>
      <c r="B369" s="567" t="s">
        <v>524</v>
      </c>
      <c r="C369" s="568" t="s">
        <v>534</v>
      </c>
      <c r="D369" s="569" t="s">
        <v>535</v>
      </c>
      <c r="E369" s="568" t="s">
        <v>529</v>
      </c>
      <c r="F369" s="569" t="s">
        <v>530</v>
      </c>
      <c r="G369" s="568" t="s">
        <v>984</v>
      </c>
      <c r="H369" s="568">
        <v>153853</v>
      </c>
      <c r="I369" s="568">
        <v>53853</v>
      </c>
      <c r="J369" s="568" t="s">
        <v>1167</v>
      </c>
      <c r="K369" s="568" t="s">
        <v>1168</v>
      </c>
      <c r="L369" s="570">
        <v>305.79000000000002</v>
      </c>
      <c r="M369" s="570">
        <v>1</v>
      </c>
      <c r="N369" s="571">
        <v>305.79000000000002</v>
      </c>
    </row>
    <row r="370" spans="1:14" ht="14.4" customHeight="1" x14ac:dyDescent="0.3">
      <c r="A370" s="566" t="s">
        <v>522</v>
      </c>
      <c r="B370" s="567" t="s">
        <v>524</v>
      </c>
      <c r="C370" s="568" t="s">
        <v>534</v>
      </c>
      <c r="D370" s="569" t="s">
        <v>535</v>
      </c>
      <c r="E370" s="568" t="s">
        <v>529</v>
      </c>
      <c r="F370" s="569" t="s">
        <v>530</v>
      </c>
      <c r="G370" s="568" t="s">
        <v>984</v>
      </c>
      <c r="H370" s="568">
        <v>153922</v>
      </c>
      <c r="I370" s="568">
        <v>53922</v>
      </c>
      <c r="J370" s="568" t="s">
        <v>1169</v>
      </c>
      <c r="K370" s="568" t="s">
        <v>1170</v>
      </c>
      <c r="L370" s="570">
        <v>94.110121676402997</v>
      </c>
      <c r="M370" s="570">
        <v>64</v>
      </c>
      <c r="N370" s="571">
        <v>6032.0470456100447</v>
      </c>
    </row>
    <row r="371" spans="1:14" ht="14.4" customHeight="1" x14ac:dyDescent="0.3">
      <c r="A371" s="566" t="s">
        <v>522</v>
      </c>
      <c r="B371" s="567" t="s">
        <v>524</v>
      </c>
      <c r="C371" s="568" t="s">
        <v>534</v>
      </c>
      <c r="D371" s="569" t="s">
        <v>535</v>
      </c>
      <c r="E371" s="568" t="s">
        <v>529</v>
      </c>
      <c r="F371" s="569" t="s">
        <v>530</v>
      </c>
      <c r="G371" s="568" t="s">
        <v>984</v>
      </c>
      <c r="H371" s="568">
        <v>158092</v>
      </c>
      <c r="I371" s="568">
        <v>58092</v>
      </c>
      <c r="J371" s="568" t="s">
        <v>1171</v>
      </c>
      <c r="K371" s="568" t="s">
        <v>1149</v>
      </c>
      <c r="L371" s="570">
        <v>307.40013032788926</v>
      </c>
      <c r="M371" s="570">
        <v>47.800000000000061</v>
      </c>
      <c r="N371" s="571">
        <v>14693.730055142631</v>
      </c>
    </row>
    <row r="372" spans="1:14" ht="14.4" customHeight="1" x14ac:dyDescent="0.3">
      <c r="A372" s="566" t="s">
        <v>522</v>
      </c>
      <c r="B372" s="567" t="s">
        <v>524</v>
      </c>
      <c r="C372" s="568" t="s">
        <v>534</v>
      </c>
      <c r="D372" s="569" t="s">
        <v>535</v>
      </c>
      <c r="E372" s="568" t="s">
        <v>529</v>
      </c>
      <c r="F372" s="569" t="s">
        <v>530</v>
      </c>
      <c r="G372" s="568" t="s">
        <v>984</v>
      </c>
      <c r="H372" s="568">
        <v>172972</v>
      </c>
      <c r="I372" s="568">
        <v>72972</v>
      </c>
      <c r="J372" s="568" t="s">
        <v>1172</v>
      </c>
      <c r="K372" s="568" t="s">
        <v>1173</v>
      </c>
      <c r="L372" s="570">
        <v>226.14315038540281</v>
      </c>
      <c r="M372" s="570">
        <v>79.399999999999991</v>
      </c>
      <c r="N372" s="571">
        <v>17954.566433449541</v>
      </c>
    </row>
    <row r="373" spans="1:14" ht="14.4" customHeight="1" x14ac:dyDescent="0.3">
      <c r="A373" s="566" t="s">
        <v>522</v>
      </c>
      <c r="B373" s="567" t="s">
        <v>524</v>
      </c>
      <c r="C373" s="568" t="s">
        <v>534</v>
      </c>
      <c r="D373" s="569" t="s">
        <v>535</v>
      </c>
      <c r="E373" s="568" t="s">
        <v>529</v>
      </c>
      <c r="F373" s="569" t="s">
        <v>530</v>
      </c>
      <c r="G373" s="568" t="s">
        <v>984</v>
      </c>
      <c r="H373" s="568">
        <v>185525</v>
      </c>
      <c r="I373" s="568">
        <v>85525</v>
      </c>
      <c r="J373" s="568" t="s">
        <v>1174</v>
      </c>
      <c r="K373" s="568" t="s">
        <v>1175</v>
      </c>
      <c r="L373" s="570">
        <v>298.77999999999997</v>
      </c>
      <c r="M373" s="570">
        <v>1</v>
      </c>
      <c r="N373" s="571">
        <v>298.77999999999997</v>
      </c>
    </row>
    <row r="374" spans="1:14" ht="14.4" customHeight="1" x14ac:dyDescent="0.3">
      <c r="A374" s="566" t="s">
        <v>522</v>
      </c>
      <c r="B374" s="567" t="s">
        <v>524</v>
      </c>
      <c r="C374" s="568" t="s">
        <v>534</v>
      </c>
      <c r="D374" s="569" t="s">
        <v>535</v>
      </c>
      <c r="E374" s="568" t="s">
        <v>529</v>
      </c>
      <c r="F374" s="569" t="s">
        <v>530</v>
      </c>
      <c r="G374" s="568" t="s">
        <v>984</v>
      </c>
      <c r="H374" s="568">
        <v>192289</v>
      </c>
      <c r="I374" s="568">
        <v>92289</v>
      </c>
      <c r="J374" s="568" t="s">
        <v>1176</v>
      </c>
      <c r="K374" s="568" t="s">
        <v>1177</v>
      </c>
      <c r="L374" s="570">
        <v>161.91999999999999</v>
      </c>
      <c r="M374" s="570">
        <v>15</v>
      </c>
      <c r="N374" s="571">
        <v>2428.7999999999997</v>
      </c>
    </row>
    <row r="375" spans="1:14" ht="14.4" customHeight="1" x14ac:dyDescent="0.3">
      <c r="A375" s="566" t="s">
        <v>522</v>
      </c>
      <c r="B375" s="567" t="s">
        <v>524</v>
      </c>
      <c r="C375" s="568" t="s">
        <v>534</v>
      </c>
      <c r="D375" s="569" t="s">
        <v>535</v>
      </c>
      <c r="E375" s="568" t="s">
        <v>529</v>
      </c>
      <c r="F375" s="569" t="s">
        <v>530</v>
      </c>
      <c r="G375" s="568" t="s">
        <v>984</v>
      </c>
      <c r="H375" s="568">
        <v>192290</v>
      </c>
      <c r="I375" s="568">
        <v>92290</v>
      </c>
      <c r="J375" s="568" t="s">
        <v>1178</v>
      </c>
      <c r="K375" s="568" t="s">
        <v>1179</v>
      </c>
      <c r="L375" s="570">
        <v>323.86019398216752</v>
      </c>
      <c r="M375" s="570">
        <v>32</v>
      </c>
      <c r="N375" s="571">
        <v>10363.527759286701</v>
      </c>
    </row>
    <row r="376" spans="1:14" ht="14.4" customHeight="1" x14ac:dyDescent="0.3">
      <c r="A376" s="566" t="s">
        <v>522</v>
      </c>
      <c r="B376" s="567" t="s">
        <v>524</v>
      </c>
      <c r="C376" s="568" t="s">
        <v>534</v>
      </c>
      <c r="D376" s="569" t="s">
        <v>535</v>
      </c>
      <c r="E376" s="568" t="s">
        <v>529</v>
      </c>
      <c r="F376" s="569" t="s">
        <v>530</v>
      </c>
      <c r="G376" s="568" t="s">
        <v>984</v>
      </c>
      <c r="H376" s="568">
        <v>844576</v>
      </c>
      <c r="I376" s="568">
        <v>100339</v>
      </c>
      <c r="J376" s="568" t="s">
        <v>1180</v>
      </c>
      <c r="K376" s="568" t="s">
        <v>1181</v>
      </c>
      <c r="L376" s="570">
        <v>130.11699458557135</v>
      </c>
      <c r="M376" s="570">
        <v>4</v>
      </c>
      <c r="N376" s="571">
        <v>571.861967513428</v>
      </c>
    </row>
    <row r="377" spans="1:14" ht="14.4" customHeight="1" x14ac:dyDescent="0.3">
      <c r="A377" s="566" t="s">
        <v>522</v>
      </c>
      <c r="B377" s="567" t="s">
        <v>524</v>
      </c>
      <c r="C377" s="568" t="s">
        <v>534</v>
      </c>
      <c r="D377" s="569" t="s">
        <v>535</v>
      </c>
      <c r="E377" s="568" t="s">
        <v>531</v>
      </c>
      <c r="F377" s="569" t="s">
        <v>532</v>
      </c>
      <c r="G377" s="568" t="s">
        <v>591</v>
      </c>
      <c r="H377" s="568">
        <v>116895</v>
      </c>
      <c r="I377" s="568">
        <v>16895</v>
      </c>
      <c r="J377" s="568" t="s">
        <v>1182</v>
      </c>
      <c r="K377" s="568" t="s">
        <v>1183</v>
      </c>
      <c r="L377" s="570">
        <v>88.894885085812405</v>
      </c>
      <c r="M377" s="570">
        <v>4</v>
      </c>
      <c r="N377" s="571">
        <v>355.57954034324962</v>
      </c>
    </row>
    <row r="378" spans="1:14" ht="14.4" customHeight="1" x14ac:dyDescent="0.3">
      <c r="A378" s="566" t="s">
        <v>522</v>
      </c>
      <c r="B378" s="567" t="s">
        <v>524</v>
      </c>
      <c r="C378" s="568" t="s">
        <v>534</v>
      </c>
      <c r="D378" s="569" t="s">
        <v>535</v>
      </c>
      <c r="E378" s="568" t="s">
        <v>531</v>
      </c>
      <c r="F378" s="569" t="s">
        <v>532</v>
      </c>
      <c r="G378" s="568" t="s">
        <v>591</v>
      </c>
      <c r="H378" s="568">
        <v>117171</v>
      </c>
      <c r="I378" s="568">
        <v>17171</v>
      </c>
      <c r="J378" s="568" t="s">
        <v>1184</v>
      </c>
      <c r="K378" s="568" t="s">
        <v>633</v>
      </c>
      <c r="L378" s="570">
        <v>76.77</v>
      </c>
      <c r="M378" s="570">
        <v>2</v>
      </c>
      <c r="N378" s="571">
        <v>153.54</v>
      </c>
    </row>
    <row r="379" spans="1:14" ht="14.4" customHeight="1" x14ac:dyDescent="0.3">
      <c r="A379" s="566" t="s">
        <v>522</v>
      </c>
      <c r="B379" s="567" t="s">
        <v>524</v>
      </c>
      <c r="C379" s="568" t="s">
        <v>534</v>
      </c>
      <c r="D379" s="569" t="s">
        <v>535</v>
      </c>
      <c r="E379" s="568" t="s">
        <v>531</v>
      </c>
      <c r="F379" s="569" t="s">
        <v>532</v>
      </c>
      <c r="G379" s="568" t="s">
        <v>591</v>
      </c>
      <c r="H379" s="568">
        <v>154516</v>
      </c>
      <c r="I379" s="568">
        <v>54516</v>
      </c>
      <c r="J379" s="568" t="s">
        <v>1185</v>
      </c>
      <c r="K379" s="568" t="s">
        <v>1186</v>
      </c>
      <c r="L379" s="570">
        <v>393.76</v>
      </c>
      <c r="M379" s="570">
        <v>1</v>
      </c>
      <c r="N379" s="571">
        <v>393.76</v>
      </c>
    </row>
    <row r="380" spans="1:14" ht="14.4" customHeight="1" x14ac:dyDescent="0.3">
      <c r="A380" s="566" t="s">
        <v>522</v>
      </c>
      <c r="B380" s="567" t="s">
        <v>524</v>
      </c>
      <c r="C380" s="568" t="s">
        <v>534</v>
      </c>
      <c r="D380" s="569" t="s">
        <v>535</v>
      </c>
      <c r="E380" s="568" t="s">
        <v>531</v>
      </c>
      <c r="F380" s="569" t="s">
        <v>532</v>
      </c>
      <c r="G380" s="568" t="s">
        <v>984</v>
      </c>
      <c r="H380" s="568">
        <v>166036</v>
      </c>
      <c r="I380" s="568">
        <v>66036</v>
      </c>
      <c r="J380" s="568" t="s">
        <v>1187</v>
      </c>
      <c r="K380" s="568" t="s">
        <v>1188</v>
      </c>
      <c r="L380" s="570">
        <v>1834.91</v>
      </c>
      <c r="M380" s="570">
        <v>1</v>
      </c>
      <c r="N380" s="571">
        <v>1834.91</v>
      </c>
    </row>
    <row r="381" spans="1:14" ht="14.4" customHeight="1" x14ac:dyDescent="0.3">
      <c r="A381" s="566" t="s">
        <v>522</v>
      </c>
      <c r="B381" s="567" t="s">
        <v>524</v>
      </c>
      <c r="C381" s="568" t="s">
        <v>538</v>
      </c>
      <c r="D381" s="569" t="s">
        <v>539</v>
      </c>
      <c r="E381" s="568" t="s">
        <v>525</v>
      </c>
      <c r="F381" s="569" t="s">
        <v>526</v>
      </c>
      <c r="G381" s="568" t="s">
        <v>591</v>
      </c>
      <c r="H381" s="568">
        <v>100362</v>
      </c>
      <c r="I381" s="568">
        <v>362</v>
      </c>
      <c r="J381" s="568" t="s">
        <v>613</v>
      </c>
      <c r="K381" s="568" t="s">
        <v>614</v>
      </c>
      <c r="L381" s="570">
        <v>85.309650332828298</v>
      </c>
      <c r="M381" s="570">
        <v>1</v>
      </c>
      <c r="N381" s="571">
        <v>85.309650332828298</v>
      </c>
    </row>
    <row r="382" spans="1:14" ht="14.4" customHeight="1" x14ac:dyDescent="0.3">
      <c r="A382" s="566" t="s">
        <v>522</v>
      </c>
      <c r="B382" s="567" t="s">
        <v>524</v>
      </c>
      <c r="C382" s="568" t="s">
        <v>538</v>
      </c>
      <c r="D382" s="569" t="s">
        <v>539</v>
      </c>
      <c r="E382" s="568" t="s">
        <v>525</v>
      </c>
      <c r="F382" s="569" t="s">
        <v>526</v>
      </c>
      <c r="G382" s="568" t="s">
        <v>591</v>
      </c>
      <c r="H382" s="568">
        <v>100802</v>
      </c>
      <c r="I382" s="568">
        <v>802</v>
      </c>
      <c r="J382" s="568" t="s">
        <v>630</v>
      </c>
      <c r="K382" s="568" t="s">
        <v>631</v>
      </c>
      <c r="L382" s="570">
        <v>60.9988435017423</v>
      </c>
      <c r="M382" s="570">
        <v>1</v>
      </c>
      <c r="N382" s="571">
        <v>60.9988435017423</v>
      </c>
    </row>
    <row r="383" spans="1:14" ht="14.4" customHeight="1" x14ac:dyDescent="0.3">
      <c r="A383" s="566" t="s">
        <v>522</v>
      </c>
      <c r="B383" s="567" t="s">
        <v>524</v>
      </c>
      <c r="C383" s="568" t="s">
        <v>538</v>
      </c>
      <c r="D383" s="569" t="s">
        <v>539</v>
      </c>
      <c r="E383" s="568" t="s">
        <v>525</v>
      </c>
      <c r="F383" s="569" t="s">
        <v>526</v>
      </c>
      <c r="G383" s="568" t="s">
        <v>591</v>
      </c>
      <c r="H383" s="568">
        <v>151365</v>
      </c>
      <c r="I383" s="568">
        <v>51365</v>
      </c>
      <c r="J383" s="568" t="s">
        <v>761</v>
      </c>
      <c r="K383" s="568" t="s">
        <v>762</v>
      </c>
      <c r="L383" s="570">
        <v>259.44</v>
      </c>
      <c r="M383" s="570">
        <v>1</v>
      </c>
      <c r="N383" s="571">
        <v>259.44</v>
      </c>
    </row>
    <row r="384" spans="1:14" ht="14.4" customHeight="1" x14ac:dyDescent="0.3">
      <c r="A384" s="566" t="s">
        <v>522</v>
      </c>
      <c r="B384" s="567" t="s">
        <v>524</v>
      </c>
      <c r="C384" s="568" t="s">
        <v>538</v>
      </c>
      <c r="D384" s="569" t="s">
        <v>539</v>
      </c>
      <c r="E384" s="568" t="s">
        <v>525</v>
      </c>
      <c r="F384" s="569" t="s">
        <v>526</v>
      </c>
      <c r="G384" s="568" t="s">
        <v>591</v>
      </c>
      <c r="H384" s="568">
        <v>164881</v>
      </c>
      <c r="I384" s="568">
        <v>64881</v>
      </c>
      <c r="J384" s="568" t="s">
        <v>1189</v>
      </c>
      <c r="K384" s="568" t="s">
        <v>1190</v>
      </c>
      <c r="L384" s="570">
        <v>106.14500000000001</v>
      </c>
      <c r="M384" s="570">
        <v>2</v>
      </c>
      <c r="N384" s="571">
        <v>212.29000000000002</v>
      </c>
    </row>
    <row r="385" spans="1:14" ht="14.4" customHeight="1" x14ac:dyDescent="0.3">
      <c r="A385" s="566" t="s">
        <v>522</v>
      </c>
      <c r="B385" s="567" t="s">
        <v>524</v>
      </c>
      <c r="C385" s="568" t="s">
        <v>538</v>
      </c>
      <c r="D385" s="569" t="s">
        <v>539</v>
      </c>
      <c r="E385" s="568" t="s">
        <v>525</v>
      </c>
      <c r="F385" s="569" t="s">
        <v>526</v>
      </c>
      <c r="G385" s="568" t="s">
        <v>591</v>
      </c>
      <c r="H385" s="568">
        <v>395023</v>
      </c>
      <c r="I385" s="568">
        <v>0</v>
      </c>
      <c r="J385" s="568" t="s">
        <v>1191</v>
      </c>
      <c r="K385" s="568"/>
      <c r="L385" s="570">
        <v>154.88999999999999</v>
      </c>
      <c r="M385" s="570">
        <v>15</v>
      </c>
      <c r="N385" s="571">
        <v>2323.35</v>
      </c>
    </row>
    <row r="386" spans="1:14" ht="14.4" customHeight="1" x14ac:dyDescent="0.3">
      <c r="A386" s="566" t="s">
        <v>522</v>
      </c>
      <c r="B386" s="567" t="s">
        <v>524</v>
      </c>
      <c r="C386" s="568" t="s">
        <v>538</v>
      </c>
      <c r="D386" s="569" t="s">
        <v>539</v>
      </c>
      <c r="E386" s="568" t="s">
        <v>525</v>
      </c>
      <c r="F386" s="569" t="s">
        <v>526</v>
      </c>
      <c r="G386" s="568" t="s">
        <v>591</v>
      </c>
      <c r="H386" s="568">
        <v>840572</v>
      </c>
      <c r="I386" s="568">
        <v>0</v>
      </c>
      <c r="J386" s="568" t="s">
        <v>1192</v>
      </c>
      <c r="K386" s="568"/>
      <c r="L386" s="570">
        <v>57.639927213966899</v>
      </c>
      <c r="M386" s="570">
        <v>4</v>
      </c>
      <c r="N386" s="571">
        <v>231.07956328380141</v>
      </c>
    </row>
    <row r="387" spans="1:14" ht="14.4" customHeight="1" x14ac:dyDescent="0.3">
      <c r="A387" s="566" t="s">
        <v>522</v>
      </c>
      <c r="B387" s="567" t="s">
        <v>524</v>
      </c>
      <c r="C387" s="568" t="s">
        <v>538</v>
      </c>
      <c r="D387" s="569" t="s">
        <v>539</v>
      </c>
      <c r="E387" s="568" t="s">
        <v>525</v>
      </c>
      <c r="F387" s="569" t="s">
        <v>526</v>
      </c>
      <c r="G387" s="568" t="s">
        <v>591</v>
      </c>
      <c r="H387" s="568">
        <v>846599</v>
      </c>
      <c r="I387" s="568">
        <v>107754</v>
      </c>
      <c r="J387" s="568" t="s">
        <v>941</v>
      </c>
      <c r="K387" s="568"/>
      <c r="L387" s="570">
        <v>140.1987564051623</v>
      </c>
      <c r="M387" s="570">
        <v>3</v>
      </c>
      <c r="N387" s="571">
        <v>420.59626921548693</v>
      </c>
    </row>
    <row r="388" spans="1:14" ht="14.4" customHeight="1" x14ac:dyDescent="0.3">
      <c r="A388" s="566" t="s">
        <v>522</v>
      </c>
      <c r="B388" s="567" t="s">
        <v>524</v>
      </c>
      <c r="C388" s="568" t="s">
        <v>538</v>
      </c>
      <c r="D388" s="569" t="s">
        <v>539</v>
      </c>
      <c r="E388" s="568" t="s">
        <v>525</v>
      </c>
      <c r="F388" s="569" t="s">
        <v>526</v>
      </c>
      <c r="G388" s="568" t="s">
        <v>591</v>
      </c>
      <c r="H388" s="568">
        <v>847713</v>
      </c>
      <c r="I388" s="568">
        <v>125526</v>
      </c>
      <c r="J388" s="568" t="s">
        <v>950</v>
      </c>
      <c r="K388" s="568" t="s">
        <v>951</v>
      </c>
      <c r="L388" s="570">
        <v>71.059288591447398</v>
      </c>
      <c r="M388" s="570">
        <v>1</v>
      </c>
      <c r="N388" s="571">
        <v>71.059288591447398</v>
      </c>
    </row>
    <row r="389" spans="1:14" ht="14.4" customHeight="1" x14ac:dyDescent="0.3">
      <c r="A389" s="566" t="s">
        <v>522</v>
      </c>
      <c r="B389" s="567" t="s">
        <v>524</v>
      </c>
      <c r="C389" s="568" t="s">
        <v>538</v>
      </c>
      <c r="D389" s="569" t="s">
        <v>539</v>
      </c>
      <c r="E389" s="568" t="s">
        <v>525</v>
      </c>
      <c r="F389" s="569" t="s">
        <v>526</v>
      </c>
      <c r="G389" s="568" t="s">
        <v>984</v>
      </c>
      <c r="H389" s="568">
        <v>125034</v>
      </c>
      <c r="I389" s="568">
        <v>25034</v>
      </c>
      <c r="J389" s="568" t="s">
        <v>1013</v>
      </c>
      <c r="K389" s="568" t="s">
        <v>1014</v>
      </c>
      <c r="L389" s="570">
        <v>144.53012138035649</v>
      </c>
      <c r="M389" s="570">
        <v>4</v>
      </c>
      <c r="N389" s="571">
        <v>578.12048552142596</v>
      </c>
    </row>
    <row r="390" spans="1:14" ht="14.4" customHeight="1" x14ac:dyDescent="0.3">
      <c r="A390" s="566" t="s">
        <v>522</v>
      </c>
      <c r="B390" s="567" t="s">
        <v>524</v>
      </c>
      <c r="C390" s="568" t="s">
        <v>540</v>
      </c>
      <c r="D390" s="569" t="s">
        <v>541</v>
      </c>
      <c r="E390" s="568" t="s">
        <v>525</v>
      </c>
      <c r="F390" s="569" t="s">
        <v>526</v>
      </c>
      <c r="G390" s="568"/>
      <c r="H390" s="568">
        <v>117190</v>
      </c>
      <c r="I390" s="568">
        <v>17190</v>
      </c>
      <c r="J390" s="568" t="s">
        <v>554</v>
      </c>
      <c r="K390" s="568" t="s">
        <v>555</v>
      </c>
      <c r="L390" s="570">
        <v>90.323333333333338</v>
      </c>
      <c r="M390" s="570">
        <v>3</v>
      </c>
      <c r="N390" s="571">
        <v>270.97000000000003</v>
      </c>
    </row>
    <row r="391" spans="1:14" ht="14.4" customHeight="1" x14ac:dyDescent="0.3">
      <c r="A391" s="566" t="s">
        <v>522</v>
      </c>
      <c r="B391" s="567" t="s">
        <v>524</v>
      </c>
      <c r="C391" s="568" t="s">
        <v>540</v>
      </c>
      <c r="D391" s="569" t="s">
        <v>541</v>
      </c>
      <c r="E391" s="568" t="s">
        <v>525</v>
      </c>
      <c r="F391" s="569" t="s">
        <v>526</v>
      </c>
      <c r="G391" s="568"/>
      <c r="H391" s="568">
        <v>117191</v>
      </c>
      <c r="I391" s="568">
        <v>17191</v>
      </c>
      <c r="J391" s="568" t="s">
        <v>554</v>
      </c>
      <c r="K391" s="568" t="s">
        <v>1193</v>
      </c>
      <c r="L391" s="570">
        <v>125.15</v>
      </c>
      <c r="M391" s="570">
        <v>2</v>
      </c>
      <c r="N391" s="571">
        <v>250.3</v>
      </c>
    </row>
    <row r="392" spans="1:14" ht="14.4" customHeight="1" x14ac:dyDescent="0.3">
      <c r="A392" s="566" t="s">
        <v>522</v>
      </c>
      <c r="B392" s="567" t="s">
        <v>524</v>
      </c>
      <c r="C392" s="568" t="s">
        <v>540</v>
      </c>
      <c r="D392" s="569" t="s">
        <v>541</v>
      </c>
      <c r="E392" s="568" t="s">
        <v>525</v>
      </c>
      <c r="F392" s="569" t="s">
        <v>526</v>
      </c>
      <c r="G392" s="568"/>
      <c r="H392" s="568">
        <v>124423</v>
      </c>
      <c r="I392" s="568">
        <v>24423</v>
      </c>
      <c r="J392" s="568" t="s">
        <v>1194</v>
      </c>
      <c r="K392" s="568" t="s">
        <v>1195</v>
      </c>
      <c r="L392" s="570">
        <v>104.930073315957</v>
      </c>
      <c r="M392" s="570">
        <v>1</v>
      </c>
      <c r="N392" s="571">
        <v>104.930073315957</v>
      </c>
    </row>
    <row r="393" spans="1:14" ht="14.4" customHeight="1" x14ac:dyDescent="0.3">
      <c r="A393" s="566" t="s">
        <v>522</v>
      </c>
      <c r="B393" s="567" t="s">
        <v>524</v>
      </c>
      <c r="C393" s="568" t="s">
        <v>540</v>
      </c>
      <c r="D393" s="569" t="s">
        <v>541</v>
      </c>
      <c r="E393" s="568" t="s">
        <v>525</v>
      </c>
      <c r="F393" s="569" t="s">
        <v>526</v>
      </c>
      <c r="G393" s="568"/>
      <c r="H393" s="568">
        <v>130187</v>
      </c>
      <c r="I393" s="568">
        <v>30187</v>
      </c>
      <c r="J393" s="568" t="s">
        <v>564</v>
      </c>
      <c r="K393" s="568" t="s">
        <v>565</v>
      </c>
      <c r="L393" s="570">
        <v>108.268733097195</v>
      </c>
      <c r="M393" s="570">
        <v>5</v>
      </c>
      <c r="N393" s="571">
        <v>541.34493238877997</v>
      </c>
    </row>
    <row r="394" spans="1:14" ht="14.4" customHeight="1" x14ac:dyDescent="0.3">
      <c r="A394" s="566" t="s">
        <v>522</v>
      </c>
      <c r="B394" s="567" t="s">
        <v>524</v>
      </c>
      <c r="C394" s="568" t="s">
        <v>540</v>
      </c>
      <c r="D394" s="569" t="s">
        <v>541</v>
      </c>
      <c r="E394" s="568" t="s">
        <v>525</v>
      </c>
      <c r="F394" s="569" t="s">
        <v>526</v>
      </c>
      <c r="G394" s="568"/>
      <c r="H394" s="568">
        <v>131739</v>
      </c>
      <c r="I394" s="568">
        <v>31739</v>
      </c>
      <c r="J394" s="568" t="s">
        <v>566</v>
      </c>
      <c r="K394" s="568"/>
      <c r="L394" s="570">
        <v>79.804664748026156</v>
      </c>
      <c r="M394" s="570">
        <v>295</v>
      </c>
      <c r="N394" s="571">
        <v>23729.219536280023</v>
      </c>
    </row>
    <row r="395" spans="1:14" ht="14.4" customHeight="1" x14ac:dyDescent="0.3">
      <c r="A395" s="566" t="s">
        <v>522</v>
      </c>
      <c r="B395" s="567" t="s">
        <v>524</v>
      </c>
      <c r="C395" s="568" t="s">
        <v>540</v>
      </c>
      <c r="D395" s="569" t="s">
        <v>541</v>
      </c>
      <c r="E395" s="568" t="s">
        <v>525</v>
      </c>
      <c r="F395" s="569" t="s">
        <v>526</v>
      </c>
      <c r="G395" s="568"/>
      <c r="H395" s="568">
        <v>132720</v>
      </c>
      <c r="I395" s="568">
        <v>32720</v>
      </c>
      <c r="J395" s="568" t="s">
        <v>1196</v>
      </c>
      <c r="K395" s="568" t="s">
        <v>1197</v>
      </c>
      <c r="L395" s="570">
        <v>172.26</v>
      </c>
      <c r="M395" s="570">
        <v>2</v>
      </c>
      <c r="N395" s="571">
        <v>344.52</v>
      </c>
    </row>
    <row r="396" spans="1:14" ht="14.4" customHeight="1" x14ac:dyDescent="0.3">
      <c r="A396" s="566" t="s">
        <v>522</v>
      </c>
      <c r="B396" s="567" t="s">
        <v>524</v>
      </c>
      <c r="C396" s="568" t="s">
        <v>540</v>
      </c>
      <c r="D396" s="569" t="s">
        <v>541</v>
      </c>
      <c r="E396" s="568" t="s">
        <v>525</v>
      </c>
      <c r="F396" s="569" t="s">
        <v>526</v>
      </c>
      <c r="G396" s="568"/>
      <c r="H396" s="568">
        <v>185526</v>
      </c>
      <c r="I396" s="568">
        <v>85526</v>
      </c>
      <c r="J396" s="568" t="s">
        <v>1198</v>
      </c>
      <c r="K396" s="568" t="s">
        <v>1199</v>
      </c>
      <c r="L396" s="570">
        <v>260.58734687637627</v>
      </c>
      <c r="M396" s="570">
        <v>170</v>
      </c>
      <c r="N396" s="571">
        <v>44301.324923014719</v>
      </c>
    </row>
    <row r="397" spans="1:14" ht="14.4" customHeight="1" x14ac:dyDescent="0.3">
      <c r="A397" s="566" t="s">
        <v>522</v>
      </c>
      <c r="B397" s="567" t="s">
        <v>524</v>
      </c>
      <c r="C397" s="568" t="s">
        <v>540</v>
      </c>
      <c r="D397" s="569" t="s">
        <v>541</v>
      </c>
      <c r="E397" s="568" t="s">
        <v>525</v>
      </c>
      <c r="F397" s="569" t="s">
        <v>526</v>
      </c>
      <c r="G397" s="568"/>
      <c r="H397" s="568">
        <v>845592</v>
      </c>
      <c r="I397" s="568">
        <v>114287</v>
      </c>
      <c r="J397" s="568" t="s">
        <v>581</v>
      </c>
      <c r="K397" s="568" t="s">
        <v>582</v>
      </c>
      <c r="L397" s="570">
        <v>162.12</v>
      </c>
      <c r="M397" s="570">
        <v>6</v>
      </c>
      <c r="N397" s="571">
        <v>972.88</v>
      </c>
    </row>
    <row r="398" spans="1:14" ht="14.4" customHeight="1" x14ac:dyDescent="0.3">
      <c r="A398" s="566" t="s">
        <v>522</v>
      </c>
      <c r="B398" s="567" t="s">
        <v>524</v>
      </c>
      <c r="C398" s="568" t="s">
        <v>540</v>
      </c>
      <c r="D398" s="569" t="s">
        <v>541</v>
      </c>
      <c r="E398" s="568" t="s">
        <v>525</v>
      </c>
      <c r="F398" s="569" t="s">
        <v>526</v>
      </c>
      <c r="G398" s="568" t="s">
        <v>591</v>
      </c>
      <c r="H398" s="568">
        <v>447</v>
      </c>
      <c r="I398" s="568">
        <v>447</v>
      </c>
      <c r="J398" s="568" t="s">
        <v>1200</v>
      </c>
      <c r="K398" s="568" t="s">
        <v>1201</v>
      </c>
      <c r="L398" s="570">
        <v>186.62471901252781</v>
      </c>
      <c r="M398" s="570">
        <v>19</v>
      </c>
      <c r="N398" s="571">
        <v>3526.7579753131945</v>
      </c>
    </row>
    <row r="399" spans="1:14" ht="14.4" customHeight="1" x14ac:dyDescent="0.3">
      <c r="A399" s="566" t="s">
        <v>522</v>
      </c>
      <c r="B399" s="567" t="s">
        <v>524</v>
      </c>
      <c r="C399" s="568" t="s">
        <v>540</v>
      </c>
      <c r="D399" s="569" t="s">
        <v>541</v>
      </c>
      <c r="E399" s="568" t="s">
        <v>525</v>
      </c>
      <c r="F399" s="569" t="s">
        <v>526</v>
      </c>
      <c r="G399" s="568" t="s">
        <v>591</v>
      </c>
      <c r="H399" s="568">
        <v>25746</v>
      </c>
      <c r="I399" s="568">
        <v>25746</v>
      </c>
      <c r="J399" s="568" t="s">
        <v>1202</v>
      </c>
      <c r="K399" s="568" t="s">
        <v>1203</v>
      </c>
      <c r="L399" s="570">
        <v>1079.0999999999999</v>
      </c>
      <c r="M399" s="570">
        <v>10</v>
      </c>
      <c r="N399" s="571">
        <v>10791</v>
      </c>
    </row>
    <row r="400" spans="1:14" ht="14.4" customHeight="1" x14ac:dyDescent="0.3">
      <c r="A400" s="566" t="s">
        <v>522</v>
      </c>
      <c r="B400" s="567" t="s">
        <v>524</v>
      </c>
      <c r="C400" s="568" t="s">
        <v>540</v>
      </c>
      <c r="D400" s="569" t="s">
        <v>541</v>
      </c>
      <c r="E400" s="568" t="s">
        <v>525</v>
      </c>
      <c r="F400" s="569" t="s">
        <v>526</v>
      </c>
      <c r="G400" s="568" t="s">
        <v>591</v>
      </c>
      <c r="H400" s="568">
        <v>31915</v>
      </c>
      <c r="I400" s="568">
        <v>31915</v>
      </c>
      <c r="J400" s="568" t="s">
        <v>592</v>
      </c>
      <c r="K400" s="568" t="s">
        <v>593</v>
      </c>
      <c r="L400" s="570">
        <v>181.58958277134707</v>
      </c>
      <c r="M400" s="570">
        <v>39</v>
      </c>
      <c r="N400" s="571">
        <v>7081.9518552094305</v>
      </c>
    </row>
    <row r="401" spans="1:14" ht="14.4" customHeight="1" x14ac:dyDescent="0.3">
      <c r="A401" s="566" t="s">
        <v>522</v>
      </c>
      <c r="B401" s="567" t="s">
        <v>524</v>
      </c>
      <c r="C401" s="568" t="s">
        <v>540</v>
      </c>
      <c r="D401" s="569" t="s">
        <v>541</v>
      </c>
      <c r="E401" s="568" t="s">
        <v>525</v>
      </c>
      <c r="F401" s="569" t="s">
        <v>526</v>
      </c>
      <c r="G401" s="568" t="s">
        <v>591</v>
      </c>
      <c r="H401" s="568">
        <v>47244</v>
      </c>
      <c r="I401" s="568">
        <v>47244</v>
      </c>
      <c r="J401" s="568" t="s">
        <v>594</v>
      </c>
      <c r="K401" s="568" t="s">
        <v>593</v>
      </c>
      <c r="L401" s="570">
        <v>162.15000000000003</v>
      </c>
      <c r="M401" s="570">
        <v>29</v>
      </c>
      <c r="N401" s="571">
        <v>4702.3500000000013</v>
      </c>
    </row>
    <row r="402" spans="1:14" ht="14.4" customHeight="1" x14ac:dyDescent="0.3">
      <c r="A402" s="566" t="s">
        <v>522</v>
      </c>
      <c r="B402" s="567" t="s">
        <v>524</v>
      </c>
      <c r="C402" s="568" t="s">
        <v>540</v>
      </c>
      <c r="D402" s="569" t="s">
        <v>541</v>
      </c>
      <c r="E402" s="568" t="s">
        <v>525</v>
      </c>
      <c r="F402" s="569" t="s">
        <v>526</v>
      </c>
      <c r="G402" s="568" t="s">
        <v>591</v>
      </c>
      <c r="H402" s="568">
        <v>47249</v>
      </c>
      <c r="I402" s="568">
        <v>47249</v>
      </c>
      <c r="J402" s="568" t="s">
        <v>594</v>
      </c>
      <c r="K402" s="568" t="s">
        <v>1204</v>
      </c>
      <c r="L402" s="570">
        <v>155.70999983069862</v>
      </c>
      <c r="M402" s="570">
        <v>19</v>
      </c>
      <c r="N402" s="571">
        <v>2958.489994920958</v>
      </c>
    </row>
    <row r="403" spans="1:14" ht="14.4" customHeight="1" x14ac:dyDescent="0.3">
      <c r="A403" s="566" t="s">
        <v>522</v>
      </c>
      <c r="B403" s="567" t="s">
        <v>524</v>
      </c>
      <c r="C403" s="568" t="s">
        <v>540</v>
      </c>
      <c r="D403" s="569" t="s">
        <v>541</v>
      </c>
      <c r="E403" s="568" t="s">
        <v>525</v>
      </c>
      <c r="F403" s="569" t="s">
        <v>526</v>
      </c>
      <c r="G403" s="568" t="s">
        <v>591</v>
      </c>
      <c r="H403" s="568">
        <v>47256</v>
      </c>
      <c r="I403" s="568">
        <v>47256</v>
      </c>
      <c r="J403" s="568" t="s">
        <v>594</v>
      </c>
      <c r="K403" s="568" t="s">
        <v>595</v>
      </c>
      <c r="L403" s="570">
        <v>259.44055241909984</v>
      </c>
      <c r="M403" s="570">
        <v>10</v>
      </c>
      <c r="N403" s="571">
        <v>2594.4055241909982</v>
      </c>
    </row>
    <row r="404" spans="1:14" ht="14.4" customHeight="1" x14ac:dyDescent="0.3">
      <c r="A404" s="566" t="s">
        <v>522</v>
      </c>
      <c r="B404" s="567" t="s">
        <v>524</v>
      </c>
      <c r="C404" s="568" t="s">
        <v>540</v>
      </c>
      <c r="D404" s="569" t="s">
        <v>541</v>
      </c>
      <c r="E404" s="568" t="s">
        <v>525</v>
      </c>
      <c r="F404" s="569" t="s">
        <v>526</v>
      </c>
      <c r="G404" s="568" t="s">
        <v>591</v>
      </c>
      <c r="H404" s="568">
        <v>47706</v>
      </c>
      <c r="I404" s="568">
        <v>47706</v>
      </c>
      <c r="J404" s="568" t="s">
        <v>1205</v>
      </c>
      <c r="K404" s="568" t="s">
        <v>593</v>
      </c>
      <c r="L404" s="570">
        <v>301.64999999999998</v>
      </c>
      <c r="M404" s="570">
        <v>3</v>
      </c>
      <c r="N404" s="571">
        <v>904.94999999999993</v>
      </c>
    </row>
    <row r="405" spans="1:14" ht="14.4" customHeight="1" x14ac:dyDescent="0.3">
      <c r="A405" s="566" t="s">
        <v>522</v>
      </c>
      <c r="B405" s="567" t="s">
        <v>524</v>
      </c>
      <c r="C405" s="568" t="s">
        <v>540</v>
      </c>
      <c r="D405" s="569" t="s">
        <v>541</v>
      </c>
      <c r="E405" s="568" t="s">
        <v>525</v>
      </c>
      <c r="F405" s="569" t="s">
        <v>526</v>
      </c>
      <c r="G405" s="568" t="s">
        <v>591</v>
      </c>
      <c r="H405" s="568">
        <v>51366</v>
      </c>
      <c r="I405" s="568">
        <v>51366</v>
      </c>
      <c r="J405" s="568" t="s">
        <v>598</v>
      </c>
      <c r="K405" s="568" t="s">
        <v>599</v>
      </c>
      <c r="L405" s="570">
        <v>259.44085880463439</v>
      </c>
      <c r="M405" s="570">
        <v>43.999999999999986</v>
      </c>
      <c r="N405" s="571">
        <v>11415.392850585094</v>
      </c>
    </row>
    <row r="406" spans="1:14" ht="14.4" customHeight="1" x14ac:dyDescent="0.3">
      <c r="A406" s="566" t="s">
        <v>522</v>
      </c>
      <c r="B406" s="567" t="s">
        <v>524</v>
      </c>
      <c r="C406" s="568" t="s">
        <v>540</v>
      </c>
      <c r="D406" s="569" t="s">
        <v>541</v>
      </c>
      <c r="E406" s="568" t="s">
        <v>525</v>
      </c>
      <c r="F406" s="569" t="s">
        <v>526</v>
      </c>
      <c r="G406" s="568" t="s">
        <v>591</v>
      </c>
      <c r="H406" s="568">
        <v>51367</v>
      </c>
      <c r="I406" s="568">
        <v>51367</v>
      </c>
      <c r="J406" s="568" t="s">
        <v>598</v>
      </c>
      <c r="K406" s="568" t="s">
        <v>600</v>
      </c>
      <c r="L406" s="570">
        <v>145.93899352796507</v>
      </c>
      <c r="M406" s="570">
        <v>135.9</v>
      </c>
      <c r="N406" s="571">
        <v>19833.094435370367</v>
      </c>
    </row>
    <row r="407" spans="1:14" ht="14.4" customHeight="1" x14ac:dyDescent="0.3">
      <c r="A407" s="566" t="s">
        <v>522</v>
      </c>
      <c r="B407" s="567" t="s">
        <v>524</v>
      </c>
      <c r="C407" s="568" t="s">
        <v>540</v>
      </c>
      <c r="D407" s="569" t="s">
        <v>541</v>
      </c>
      <c r="E407" s="568" t="s">
        <v>525</v>
      </c>
      <c r="F407" s="569" t="s">
        <v>526</v>
      </c>
      <c r="G407" s="568" t="s">
        <v>591</v>
      </c>
      <c r="H407" s="568">
        <v>51383</v>
      </c>
      <c r="I407" s="568">
        <v>51383</v>
      </c>
      <c r="J407" s="568" t="s">
        <v>598</v>
      </c>
      <c r="K407" s="568" t="s">
        <v>601</v>
      </c>
      <c r="L407" s="570">
        <v>152.49</v>
      </c>
      <c r="M407" s="570">
        <v>6</v>
      </c>
      <c r="N407" s="571">
        <v>914.94</v>
      </c>
    </row>
    <row r="408" spans="1:14" ht="14.4" customHeight="1" x14ac:dyDescent="0.3">
      <c r="A408" s="566" t="s">
        <v>522</v>
      </c>
      <c r="B408" s="567" t="s">
        <v>524</v>
      </c>
      <c r="C408" s="568" t="s">
        <v>540</v>
      </c>
      <c r="D408" s="569" t="s">
        <v>541</v>
      </c>
      <c r="E408" s="568" t="s">
        <v>525</v>
      </c>
      <c r="F408" s="569" t="s">
        <v>526</v>
      </c>
      <c r="G408" s="568" t="s">
        <v>591</v>
      </c>
      <c r="H408" s="568">
        <v>51384</v>
      </c>
      <c r="I408" s="568">
        <v>51384</v>
      </c>
      <c r="J408" s="568" t="s">
        <v>598</v>
      </c>
      <c r="K408" s="568" t="s">
        <v>602</v>
      </c>
      <c r="L408" s="570">
        <v>275.66000000000003</v>
      </c>
      <c r="M408" s="570">
        <v>4</v>
      </c>
      <c r="N408" s="571">
        <v>1102.6400000000001</v>
      </c>
    </row>
    <row r="409" spans="1:14" ht="14.4" customHeight="1" x14ac:dyDescent="0.3">
      <c r="A409" s="566" t="s">
        <v>522</v>
      </c>
      <c r="B409" s="567" t="s">
        <v>524</v>
      </c>
      <c r="C409" s="568" t="s">
        <v>540</v>
      </c>
      <c r="D409" s="569" t="s">
        <v>541</v>
      </c>
      <c r="E409" s="568" t="s">
        <v>525</v>
      </c>
      <c r="F409" s="569" t="s">
        <v>526</v>
      </c>
      <c r="G409" s="568" t="s">
        <v>591</v>
      </c>
      <c r="H409" s="568">
        <v>58880</v>
      </c>
      <c r="I409" s="568">
        <v>58880</v>
      </c>
      <c r="J409" s="568" t="s">
        <v>603</v>
      </c>
      <c r="K409" s="568" t="s">
        <v>604</v>
      </c>
      <c r="L409" s="570">
        <v>48.83599906987854</v>
      </c>
      <c r="M409" s="570">
        <v>15</v>
      </c>
      <c r="N409" s="571">
        <v>733.61999534939275</v>
      </c>
    </row>
    <row r="410" spans="1:14" ht="14.4" customHeight="1" x14ac:dyDescent="0.3">
      <c r="A410" s="566" t="s">
        <v>522</v>
      </c>
      <c r="B410" s="567" t="s">
        <v>524</v>
      </c>
      <c r="C410" s="568" t="s">
        <v>540</v>
      </c>
      <c r="D410" s="569" t="s">
        <v>541</v>
      </c>
      <c r="E410" s="568" t="s">
        <v>525</v>
      </c>
      <c r="F410" s="569" t="s">
        <v>526</v>
      </c>
      <c r="G410" s="568" t="s">
        <v>591</v>
      </c>
      <c r="H410" s="568">
        <v>96414</v>
      </c>
      <c r="I410" s="568">
        <v>96414</v>
      </c>
      <c r="J410" s="568" t="s">
        <v>605</v>
      </c>
      <c r="K410" s="568" t="s">
        <v>606</v>
      </c>
      <c r="L410" s="570">
        <v>72.840006515984996</v>
      </c>
      <c r="M410" s="570">
        <v>3</v>
      </c>
      <c r="N410" s="571">
        <v>218.520019547955</v>
      </c>
    </row>
    <row r="411" spans="1:14" ht="14.4" customHeight="1" x14ac:dyDescent="0.3">
      <c r="A411" s="566" t="s">
        <v>522</v>
      </c>
      <c r="B411" s="567" t="s">
        <v>524</v>
      </c>
      <c r="C411" s="568" t="s">
        <v>540</v>
      </c>
      <c r="D411" s="569" t="s">
        <v>541</v>
      </c>
      <c r="E411" s="568" t="s">
        <v>525</v>
      </c>
      <c r="F411" s="569" t="s">
        <v>526</v>
      </c>
      <c r="G411" s="568" t="s">
        <v>591</v>
      </c>
      <c r="H411" s="568">
        <v>100362</v>
      </c>
      <c r="I411" s="568">
        <v>362</v>
      </c>
      <c r="J411" s="568" t="s">
        <v>613</v>
      </c>
      <c r="K411" s="568" t="s">
        <v>614</v>
      </c>
      <c r="L411" s="570">
        <v>84.506228791588697</v>
      </c>
      <c r="M411" s="570">
        <v>24</v>
      </c>
      <c r="N411" s="571">
        <v>2027.4264318738294</v>
      </c>
    </row>
    <row r="412" spans="1:14" ht="14.4" customHeight="1" x14ac:dyDescent="0.3">
      <c r="A412" s="566" t="s">
        <v>522</v>
      </c>
      <c r="B412" s="567" t="s">
        <v>524</v>
      </c>
      <c r="C412" s="568" t="s">
        <v>540</v>
      </c>
      <c r="D412" s="569" t="s">
        <v>541</v>
      </c>
      <c r="E412" s="568" t="s">
        <v>525</v>
      </c>
      <c r="F412" s="569" t="s">
        <v>526</v>
      </c>
      <c r="G412" s="568" t="s">
        <v>591</v>
      </c>
      <c r="H412" s="568">
        <v>100394</v>
      </c>
      <c r="I412" s="568">
        <v>394</v>
      </c>
      <c r="J412" s="568" t="s">
        <v>615</v>
      </c>
      <c r="K412" s="568" t="s">
        <v>616</v>
      </c>
      <c r="L412" s="570">
        <v>64.289878343155095</v>
      </c>
      <c r="M412" s="570">
        <v>3</v>
      </c>
      <c r="N412" s="571">
        <v>192.86963502946529</v>
      </c>
    </row>
    <row r="413" spans="1:14" ht="14.4" customHeight="1" x14ac:dyDescent="0.3">
      <c r="A413" s="566" t="s">
        <v>522</v>
      </c>
      <c r="B413" s="567" t="s">
        <v>524</v>
      </c>
      <c r="C413" s="568" t="s">
        <v>540</v>
      </c>
      <c r="D413" s="569" t="s">
        <v>541</v>
      </c>
      <c r="E413" s="568" t="s">
        <v>525</v>
      </c>
      <c r="F413" s="569" t="s">
        <v>526</v>
      </c>
      <c r="G413" s="568" t="s">
        <v>591</v>
      </c>
      <c r="H413" s="568">
        <v>100407</v>
      </c>
      <c r="I413" s="568">
        <v>407</v>
      </c>
      <c r="J413" s="568" t="s">
        <v>1206</v>
      </c>
      <c r="K413" s="568" t="s">
        <v>1207</v>
      </c>
      <c r="L413" s="570">
        <v>183.83</v>
      </c>
      <c r="M413" s="570">
        <v>2</v>
      </c>
      <c r="N413" s="571">
        <v>367.66</v>
      </c>
    </row>
    <row r="414" spans="1:14" ht="14.4" customHeight="1" x14ac:dyDescent="0.3">
      <c r="A414" s="566" t="s">
        <v>522</v>
      </c>
      <c r="B414" s="567" t="s">
        <v>524</v>
      </c>
      <c r="C414" s="568" t="s">
        <v>540</v>
      </c>
      <c r="D414" s="569" t="s">
        <v>541</v>
      </c>
      <c r="E414" s="568" t="s">
        <v>525</v>
      </c>
      <c r="F414" s="569" t="s">
        <v>526</v>
      </c>
      <c r="G414" s="568" t="s">
        <v>591</v>
      </c>
      <c r="H414" s="568">
        <v>100409</v>
      </c>
      <c r="I414" s="568">
        <v>409</v>
      </c>
      <c r="J414" s="568" t="s">
        <v>617</v>
      </c>
      <c r="K414" s="568" t="s">
        <v>618</v>
      </c>
      <c r="L414" s="570">
        <v>69.786256785662687</v>
      </c>
      <c r="M414" s="570">
        <v>455</v>
      </c>
      <c r="N414" s="571">
        <v>31767.427758908671</v>
      </c>
    </row>
    <row r="415" spans="1:14" ht="14.4" customHeight="1" x14ac:dyDescent="0.3">
      <c r="A415" s="566" t="s">
        <v>522</v>
      </c>
      <c r="B415" s="567" t="s">
        <v>524</v>
      </c>
      <c r="C415" s="568" t="s">
        <v>540</v>
      </c>
      <c r="D415" s="569" t="s">
        <v>541</v>
      </c>
      <c r="E415" s="568" t="s">
        <v>525</v>
      </c>
      <c r="F415" s="569" t="s">
        <v>526</v>
      </c>
      <c r="G415" s="568" t="s">
        <v>591</v>
      </c>
      <c r="H415" s="568">
        <v>100489</v>
      </c>
      <c r="I415" s="568">
        <v>489</v>
      </c>
      <c r="J415" s="568" t="s">
        <v>628</v>
      </c>
      <c r="K415" s="568" t="s">
        <v>1208</v>
      </c>
      <c r="L415" s="570">
        <v>40.909999999999997</v>
      </c>
      <c r="M415" s="570">
        <v>2</v>
      </c>
      <c r="N415" s="571">
        <v>81.819999999999993</v>
      </c>
    </row>
    <row r="416" spans="1:14" ht="14.4" customHeight="1" x14ac:dyDescent="0.3">
      <c r="A416" s="566" t="s">
        <v>522</v>
      </c>
      <c r="B416" s="567" t="s">
        <v>524</v>
      </c>
      <c r="C416" s="568" t="s">
        <v>540</v>
      </c>
      <c r="D416" s="569" t="s">
        <v>541</v>
      </c>
      <c r="E416" s="568" t="s">
        <v>525</v>
      </c>
      <c r="F416" s="569" t="s">
        <v>526</v>
      </c>
      <c r="G416" s="568" t="s">
        <v>591</v>
      </c>
      <c r="H416" s="568">
        <v>100498</v>
      </c>
      <c r="I416" s="568">
        <v>498</v>
      </c>
      <c r="J416" s="568" t="s">
        <v>619</v>
      </c>
      <c r="K416" s="568" t="s">
        <v>618</v>
      </c>
      <c r="L416" s="570">
        <v>95.08</v>
      </c>
      <c r="M416" s="570">
        <v>5</v>
      </c>
      <c r="N416" s="571">
        <v>475.4</v>
      </c>
    </row>
    <row r="417" spans="1:14" ht="14.4" customHeight="1" x14ac:dyDescent="0.3">
      <c r="A417" s="566" t="s">
        <v>522</v>
      </c>
      <c r="B417" s="567" t="s">
        <v>524</v>
      </c>
      <c r="C417" s="568" t="s">
        <v>540</v>
      </c>
      <c r="D417" s="569" t="s">
        <v>541</v>
      </c>
      <c r="E417" s="568" t="s">
        <v>525</v>
      </c>
      <c r="F417" s="569" t="s">
        <v>526</v>
      </c>
      <c r="G417" s="568" t="s">
        <v>591</v>
      </c>
      <c r="H417" s="568">
        <v>100499</v>
      </c>
      <c r="I417" s="568">
        <v>499</v>
      </c>
      <c r="J417" s="568" t="s">
        <v>619</v>
      </c>
      <c r="K417" s="568" t="s">
        <v>620</v>
      </c>
      <c r="L417" s="570">
        <v>98.674591815999648</v>
      </c>
      <c r="M417" s="570">
        <v>229</v>
      </c>
      <c r="N417" s="571">
        <v>22600.041761145938</v>
      </c>
    </row>
    <row r="418" spans="1:14" ht="14.4" customHeight="1" x14ac:dyDescent="0.3">
      <c r="A418" s="566" t="s">
        <v>522</v>
      </c>
      <c r="B418" s="567" t="s">
        <v>524</v>
      </c>
      <c r="C418" s="568" t="s">
        <v>540</v>
      </c>
      <c r="D418" s="569" t="s">
        <v>541</v>
      </c>
      <c r="E418" s="568" t="s">
        <v>525</v>
      </c>
      <c r="F418" s="569" t="s">
        <v>526</v>
      </c>
      <c r="G418" s="568" t="s">
        <v>591</v>
      </c>
      <c r="H418" s="568">
        <v>100502</v>
      </c>
      <c r="I418" s="568">
        <v>502</v>
      </c>
      <c r="J418" s="568" t="s">
        <v>621</v>
      </c>
      <c r="K418" s="568" t="s">
        <v>622</v>
      </c>
      <c r="L418" s="570">
        <v>163.61254931604427</v>
      </c>
      <c r="M418" s="570">
        <v>7</v>
      </c>
      <c r="N418" s="571">
        <v>1146.0805917925311</v>
      </c>
    </row>
    <row r="419" spans="1:14" ht="14.4" customHeight="1" x14ac:dyDescent="0.3">
      <c r="A419" s="566" t="s">
        <v>522</v>
      </c>
      <c r="B419" s="567" t="s">
        <v>524</v>
      </c>
      <c r="C419" s="568" t="s">
        <v>540</v>
      </c>
      <c r="D419" s="569" t="s">
        <v>541</v>
      </c>
      <c r="E419" s="568" t="s">
        <v>525</v>
      </c>
      <c r="F419" s="569" t="s">
        <v>526</v>
      </c>
      <c r="G419" s="568" t="s">
        <v>591</v>
      </c>
      <c r="H419" s="568">
        <v>100513</v>
      </c>
      <c r="I419" s="568">
        <v>513</v>
      </c>
      <c r="J419" s="568" t="s">
        <v>1209</v>
      </c>
      <c r="K419" s="568" t="s">
        <v>618</v>
      </c>
      <c r="L419" s="570">
        <v>56.224999999999952</v>
      </c>
      <c r="M419" s="570">
        <v>5</v>
      </c>
      <c r="N419" s="571">
        <v>280.7499999999996</v>
      </c>
    </row>
    <row r="420" spans="1:14" ht="14.4" customHeight="1" x14ac:dyDescent="0.3">
      <c r="A420" s="566" t="s">
        <v>522</v>
      </c>
      <c r="B420" s="567" t="s">
        <v>524</v>
      </c>
      <c r="C420" s="568" t="s">
        <v>540</v>
      </c>
      <c r="D420" s="569" t="s">
        <v>541</v>
      </c>
      <c r="E420" s="568" t="s">
        <v>525</v>
      </c>
      <c r="F420" s="569" t="s">
        <v>526</v>
      </c>
      <c r="G420" s="568" t="s">
        <v>591</v>
      </c>
      <c r="H420" s="568">
        <v>100536</v>
      </c>
      <c r="I420" s="568">
        <v>536</v>
      </c>
      <c r="J420" s="568" t="s">
        <v>623</v>
      </c>
      <c r="K420" s="568" t="s">
        <v>614</v>
      </c>
      <c r="L420" s="570">
        <v>117.69531672344318</v>
      </c>
      <c r="M420" s="570">
        <v>922</v>
      </c>
      <c r="N420" s="571">
        <v>108482.17272004391</v>
      </c>
    </row>
    <row r="421" spans="1:14" ht="14.4" customHeight="1" x14ac:dyDescent="0.3">
      <c r="A421" s="566" t="s">
        <v>522</v>
      </c>
      <c r="B421" s="567" t="s">
        <v>524</v>
      </c>
      <c r="C421" s="568" t="s">
        <v>540</v>
      </c>
      <c r="D421" s="569" t="s">
        <v>541</v>
      </c>
      <c r="E421" s="568" t="s">
        <v>525</v>
      </c>
      <c r="F421" s="569" t="s">
        <v>526</v>
      </c>
      <c r="G421" s="568" t="s">
        <v>591</v>
      </c>
      <c r="H421" s="568">
        <v>100560</v>
      </c>
      <c r="I421" s="568">
        <v>560</v>
      </c>
      <c r="J421" s="568" t="s">
        <v>1210</v>
      </c>
      <c r="K421" s="568" t="s">
        <v>1211</v>
      </c>
      <c r="L421" s="570">
        <v>158.18</v>
      </c>
      <c r="M421" s="570">
        <v>1</v>
      </c>
      <c r="N421" s="571">
        <v>158.18</v>
      </c>
    </row>
    <row r="422" spans="1:14" ht="14.4" customHeight="1" x14ac:dyDescent="0.3">
      <c r="A422" s="566" t="s">
        <v>522</v>
      </c>
      <c r="B422" s="567" t="s">
        <v>524</v>
      </c>
      <c r="C422" s="568" t="s">
        <v>540</v>
      </c>
      <c r="D422" s="569" t="s">
        <v>541</v>
      </c>
      <c r="E422" s="568" t="s">
        <v>525</v>
      </c>
      <c r="F422" s="569" t="s">
        <v>526</v>
      </c>
      <c r="G422" s="568" t="s">
        <v>591</v>
      </c>
      <c r="H422" s="568">
        <v>100610</v>
      </c>
      <c r="I422" s="568">
        <v>610</v>
      </c>
      <c r="J422" s="568" t="s">
        <v>624</v>
      </c>
      <c r="K422" s="568" t="s">
        <v>625</v>
      </c>
      <c r="L422" s="570">
        <v>63.168053973950322</v>
      </c>
      <c r="M422" s="570">
        <v>87</v>
      </c>
      <c r="N422" s="571">
        <v>5498.2573207650394</v>
      </c>
    </row>
    <row r="423" spans="1:14" ht="14.4" customHeight="1" x14ac:dyDescent="0.3">
      <c r="A423" s="566" t="s">
        <v>522</v>
      </c>
      <c r="B423" s="567" t="s">
        <v>524</v>
      </c>
      <c r="C423" s="568" t="s">
        <v>540</v>
      </c>
      <c r="D423" s="569" t="s">
        <v>541</v>
      </c>
      <c r="E423" s="568" t="s">
        <v>525</v>
      </c>
      <c r="F423" s="569" t="s">
        <v>526</v>
      </c>
      <c r="G423" s="568" t="s">
        <v>591</v>
      </c>
      <c r="H423" s="568">
        <v>100612</v>
      </c>
      <c r="I423" s="568">
        <v>612</v>
      </c>
      <c r="J423" s="568" t="s">
        <v>626</v>
      </c>
      <c r="K423" s="568" t="s">
        <v>627</v>
      </c>
      <c r="L423" s="570">
        <v>59.491860604708009</v>
      </c>
      <c r="M423" s="570">
        <v>11</v>
      </c>
      <c r="N423" s="571">
        <v>653.75860604707998</v>
      </c>
    </row>
    <row r="424" spans="1:14" ht="14.4" customHeight="1" x14ac:dyDescent="0.3">
      <c r="A424" s="566" t="s">
        <v>522</v>
      </c>
      <c r="B424" s="567" t="s">
        <v>524</v>
      </c>
      <c r="C424" s="568" t="s">
        <v>540</v>
      </c>
      <c r="D424" s="569" t="s">
        <v>541</v>
      </c>
      <c r="E424" s="568" t="s">
        <v>525</v>
      </c>
      <c r="F424" s="569" t="s">
        <v>526</v>
      </c>
      <c r="G424" s="568" t="s">
        <v>591</v>
      </c>
      <c r="H424" s="568">
        <v>100643</v>
      </c>
      <c r="I424" s="568">
        <v>643</v>
      </c>
      <c r="J424" s="568" t="s">
        <v>1212</v>
      </c>
      <c r="K424" s="568" t="s">
        <v>1213</v>
      </c>
      <c r="L424" s="570">
        <v>42.769822620250203</v>
      </c>
      <c r="M424" s="570">
        <v>1</v>
      </c>
      <c r="N424" s="571">
        <v>42.769822620250203</v>
      </c>
    </row>
    <row r="425" spans="1:14" ht="14.4" customHeight="1" x14ac:dyDescent="0.3">
      <c r="A425" s="566" t="s">
        <v>522</v>
      </c>
      <c r="B425" s="567" t="s">
        <v>524</v>
      </c>
      <c r="C425" s="568" t="s">
        <v>540</v>
      </c>
      <c r="D425" s="569" t="s">
        <v>541</v>
      </c>
      <c r="E425" s="568" t="s">
        <v>525</v>
      </c>
      <c r="F425" s="569" t="s">
        <v>526</v>
      </c>
      <c r="G425" s="568" t="s">
        <v>591</v>
      </c>
      <c r="H425" s="568">
        <v>100802</v>
      </c>
      <c r="I425" s="568">
        <v>802</v>
      </c>
      <c r="J425" s="568" t="s">
        <v>630</v>
      </c>
      <c r="K425" s="568" t="s">
        <v>631</v>
      </c>
      <c r="L425" s="570">
        <v>60.324616977076921</v>
      </c>
      <c r="M425" s="570">
        <v>37</v>
      </c>
      <c r="N425" s="571">
        <v>2233.647921142599</v>
      </c>
    </row>
    <row r="426" spans="1:14" ht="14.4" customHeight="1" x14ac:dyDescent="0.3">
      <c r="A426" s="566" t="s">
        <v>522</v>
      </c>
      <c r="B426" s="567" t="s">
        <v>524</v>
      </c>
      <c r="C426" s="568" t="s">
        <v>540</v>
      </c>
      <c r="D426" s="569" t="s">
        <v>541</v>
      </c>
      <c r="E426" s="568" t="s">
        <v>525</v>
      </c>
      <c r="F426" s="569" t="s">
        <v>526</v>
      </c>
      <c r="G426" s="568" t="s">
        <v>591</v>
      </c>
      <c r="H426" s="568">
        <v>100835</v>
      </c>
      <c r="I426" s="568">
        <v>835</v>
      </c>
      <c r="J426" s="568" t="s">
        <v>632</v>
      </c>
      <c r="K426" s="568" t="s">
        <v>633</v>
      </c>
      <c r="L426" s="570">
        <v>55.718328186408563</v>
      </c>
      <c r="M426" s="570">
        <v>23</v>
      </c>
      <c r="N426" s="571">
        <v>1281.7565328466226</v>
      </c>
    </row>
    <row r="427" spans="1:14" ht="14.4" customHeight="1" x14ac:dyDescent="0.3">
      <c r="A427" s="566" t="s">
        <v>522</v>
      </c>
      <c r="B427" s="567" t="s">
        <v>524</v>
      </c>
      <c r="C427" s="568" t="s">
        <v>540</v>
      </c>
      <c r="D427" s="569" t="s">
        <v>541</v>
      </c>
      <c r="E427" s="568" t="s">
        <v>525</v>
      </c>
      <c r="F427" s="569" t="s">
        <v>526</v>
      </c>
      <c r="G427" s="568" t="s">
        <v>591</v>
      </c>
      <c r="H427" s="568">
        <v>100874</v>
      </c>
      <c r="I427" s="568">
        <v>874</v>
      </c>
      <c r="J427" s="568" t="s">
        <v>634</v>
      </c>
      <c r="K427" s="568" t="s">
        <v>635</v>
      </c>
      <c r="L427" s="570">
        <v>41.682193865559093</v>
      </c>
      <c r="M427" s="570">
        <v>18</v>
      </c>
      <c r="N427" s="571">
        <v>750.66951003221675</v>
      </c>
    </row>
    <row r="428" spans="1:14" ht="14.4" customHeight="1" x14ac:dyDescent="0.3">
      <c r="A428" s="566" t="s">
        <v>522</v>
      </c>
      <c r="B428" s="567" t="s">
        <v>524</v>
      </c>
      <c r="C428" s="568" t="s">
        <v>540</v>
      </c>
      <c r="D428" s="569" t="s">
        <v>541</v>
      </c>
      <c r="E428" s="568" t="s">
        <v>525</v>
      </c>
      <c r="F428" s="569" t="s">
        <v>526</v>
      </c>
      <c r="G428" s="568" t="s">
        <v>591</v>
      </c>
      <c r="H428" s="568">
        <v>100889</v>
      </c>
      <c r="I428" s="568">
        <v>889</v>
      </c>
      <c r="J428" s="568" t="s">
        <v>1214</v>
      </c>
      <c r="K428" s="568" t="s">
        <v>633</v>
      </c>
      <c r="L428" s="570">
        <v>30.71</v>
      </c>
      <c r="M428" s="570">
        <v>1</v>
      </c>
      <c r="N428" s="571">
        <v>30.71</v>
      </c>
    </row>
    <row r="429" spans="1:14" ht="14.4" customHeight="1" x14ac:dyDescent="0.3">
      <c r="A429" s="566" t="s">
        <v>522</v>
      </c>
      <c r="B429" s="567" t="s">
        <v>524</v>
      </c>
      <c r="C429" s="568" t="s">
        <v>540</v>
      </c>
      <c r="D429" s="569" t="s">
        <v>541</v>
      </c>
      <c r="E429" s="568" t="s">
        <v>525</v>
      </c>
      <c r="F429" s="569" t="s">
        <v>526</v>
      </c>
      <c r="G429" s="568" t="s">
        <v>591</v>
      </c>
      <c r="H429" s="568">
        <v>101710</v>
      </c>
      <c r="I429" s="568">
        <v>1710</v>
      </c>
      <c r="J429" s="568" t="s">
        <v>1215</v>
      </c>
      <c r="K429" s="568" t="s">
        <v>1216</v>
      </c>
      <c r="L429" s="570">
        <v>66.650000000000006</v>
      </c>
      <c r="M429" s="570">
        <v>3</v>
      </c>
      <c r="N429" s="571">
        <v>199.95000000000002</v>
      </c>
    </row>
    <row r="430" spans="1:14" ht="14.4" customHeight="1" x14ac:dyDescent="0.3">
      <c r="A430" s="566" t="s">
        <v>522</v>
      </c>
      <c r="B430" s="567" t="s">
        <v>524</v>
      </c>
      <c r="C430" s="568" t="s">
        <v>540</v>
      </c>
      <c r="D430" s="569" t="s">
        <v>541</v>
      </c>
      <c r="E430" s="568" t="s">
        <v>525</v>
      </c>
      <c r="F430" s="569" t="s">
        <v>526</v>
      </c>
      <c r="G430" s="568" t="s">
        <v>591</v>
      </c>
      <c r="H430" s="568">
        <v>102132</v>
      </c>
      <c r="I430" s="568">
        <v>2132</v>
      </c>
      <c r="J430" s="568" t="s">
        <v>642</v>
      </c>
      <c r="K430" s="568" t="s">
        <v>643</v>
      </c>
      <c r="L430" s="570">
        <v>133.87999959522713</v>
      </c>
      <c r="M430" s="570">
        <v>11</v>
      </c>
      <c r="N430" s="571">
        <v>1472.3999951427261</v>
      </c>
    </row>
    <row r="431" spans="1:14" ht="14.4" customHeight="1" x14ac:dyDescent="0.3">
      <c r="A431" s="566" t="s">
        <v>522</v>
      </c>
      <c r="B431" s="567" t="s">
        <v>524</v>
      </c>
      <c r="C431" s="568" t="s">
        <v>540</v>
      </c>
      <c r="D431" s="569" t="s">
        <v>541</v>
      </c>
      <c r="E431" s="568" t="s">
        <v>525</v>
      </c>
      <c r="F431" s="569" t="s">
        <v>526</v>
      </c>
      <c r="G431" s="568" t="s">
        <v>591</v>
      </c>
      <c r="H431" s="568">
        <v>102133</v>
      </c>
      <c r="I431" s="568">
        <v>2133</v>
      </c>
      <c r="J431" s="568" t="s">
        <v>644</v>
      </c>
      <c r="K431" s="568" t="s">
        <v>645</v>
      </c>
      <c r="L431" s="570">
        <v>27.397525847711492</v>
      </c>
      <c r="M431" s="570">
        <v>433</v>
      </c>
      <c r="N431" s="571">
        <v>11863.85808519318</v>
      </c>
    </row>
    <row r="432" spans="1:14" ht="14.4" customHeight="1" x14ac:dyDescent="0.3">
      <c r="A432" s="566" t="s">
        <v>522</v>
      </c>
      <c r="B432" s="567" t="s">
        <v>524</v>
      </c>
      <c r="C432" s="568" t="s">
        <v>540</v>
      </c>
      <c r="D432" s="569" t="s">
        <v>541</v>
      </c>
      <c r="E432" s="568" t="s">
        <v>525</v>
      </c>
      <c r="F432" s="569" t="s">
        <v>526</v>
      </c>
      <c r="G432" s="568" t="s">
        <v>591</v>
      </c>
      <c r="H432" s="568">
        <v>102478</v>
      </c>
      <c r="I432" s="568">
        <v>2478</v>
      </c>
      <c r="J432" s="568" t="s">
        <v>647</v>
      </c>
      <c r="K432" s="568" t="s">
        <v>648</v>
      </c>
      <c r="L432" s="570">
        <v>81.130053431483546</v>
      </c>
      <c r="M432" s="570">
        <v>2</v>
      </c>
      <c r="N432" s="571">
        <v>162.26010686296709</v>
      </c>
    </row>
    <row r="433" spans="1:14" ht="14.4" customHeight="1" x14ac:dyDescent="0.3">
      <c r="A433" s="566" t="s">
        <v>522</v>
      </c>
      <c r="B433" s="567" t="s">
        <v>524</v>
      </c>
      <c r="C433" s="568" t="s">
        <v>540</v>
      </c>
      <c r="D433" s="569" t="s">
        <v>541</v>
      </c>
      <c r="E433" s="568" t="s">
        <v>525</v>
      </c>
      <c r="F433" s="569" t="s">
        <v>526</v>
      </c>
      <c r="G433" s="568" t="s">
        <v>591</v>
      </c>
      <c r="H433" s="568">
        <v>102479</v>
      </c>
      <c r="I433" s="568">
        <v>2479</v>
      </c>
      <c r="J433" s="568" t="s">
        <v>649</v>
      </c>
      <c r="K433" s="568" t="s">
        <v>650</v>
      </c>
      <c r="L433" s="570">
        <v>61.07</v>
      </c>
      <c r="M433" s="570">
        <v>1</v>
      </c>
      <c r="N433" s="571">
        <v>61.07</v>
      </c>
    </row>
    <row r="434" spans="1:14" ht="14.4" customHeight="1" x14ac:dyDescent="0.3">
      <c r="A434" s="566" t="s">
        <v>522</v>
      </c>
      <c r="B434" s="567" t="s">
        <v>524</v>
      </c>
      <c r="C434" s="568" t="s">
        <v>540</v>
      </c>
      <c r="D434" s="569" t="s">
        <v>541</v>
      </c>
      <c r="E434" s="568" t="s">
        <v>525</v>
      </c>
      <c r="F434" s="569" t="s">
        <v>526</v>
      </c>
      <c r="G434" s="568" t="s">
        <v>591</v>
      </c>
      <c r="H434" s="568">
        <v>102546</v>
      </c>
      <c r="I434" s="568">
        <v>2546</v>
      </c>
      <c r="J434" s="568" t="s">
        <v>655</v>
      </c>
      <c r="K434" s="568" t="s">
        <v>1217</v>
      </c>
      <c r="L434" s="570">
        <v>67.025000000000006</v>
      </c>
      <c r="M434" s="570">
        <v>3</v>
      </c>
      <c r="N434" s="571">
        <v>191.88</v>
      </c>
    </row>
    <row r="435" spans="1:14" ht="14.4" customHeight="1" x14ac:dyDescent="0.3">
      <c r="A435" s="566" t="s">
        <v>522</v>
      </c>
      <c r="B435" s="567" t="s">
        <v>524</v>
      </c>
      <c r="C435" s="568" t="s">
        <v>540</v>
      </c>
      <c r="D435" s="569" t="s">
        <v>541</v>
      </c>
      <c r="E435" s="568" t="s">
        <v>525</v>
      </c>
      <c r="F435" s="569" t="s">
        <v>526</v>
      </c>
      <c r="G435" s="568" t="s">
        <v>591</v>
      </c>
      <c r="H435" s="568">
        <v>102547</v>
      </c>
      <c r="I435" s="568">
        <v>2547</v>
      </c>
      <c r="J435" s="568" t="s">
        <v>655</v>
      </c>
      <c r="K435" s="568" t="s">
        <v>656</v>
      </c>
      <c r="L435" s="570">
        <v>37.699984324069497</v>
      </c>
      <c r="M435" s="570">
        <v>2</v>
      </c>
      <c r="N435" s="571">
        <v>75.399968648138994</v>
      </c>
    </row>
    <row r="436" spans="1:14" ht="14.4" customHeight="1" x14ac:dyDescent="0.3">
      <c r="A436" s="566" t="s">
        <v>522</v>
      </c>
      <c r="B436" s="567" t="s">
        <v>524</v>
      </c>
      <c r="C436" s="568" t="s">
        <v>540</v>
      </c>
      <c r="D436" s="569" t="s">
        <v>541</v>
      </c>
      <c r="E436" s="568" t="s">
        <v>525</v>
      </c>
      <c r="F436" s="569" t="s">
        <v>526</v>
      </c>
      <c r="G436" s="568" t="s">
        <v>591</v>
      </c>
      <c r="H436" s="568">
        <v>102684</v>
      </c>
      <c r="I436" s="568">
        <v>2684</v>
      </c>
      <c r="J436" s="568" t="s">
        <v>621</v>
      </c>
      <c r="K436" s="568" t="s">
        <v>659</v>
      </c>
      <c r="L436" s="570">
        <v>45.050500000000042</v>
      </c>
      <c r="M436" s="570">
        <v>10</v>
      </c>
      <c r="N436" s="571">
        <v>450.50500000000045</v>
      </c>
    </row>
    <row r="437" spans="1:14" ht="14.4" customHeight="1" x14ac:dyDescent="0.3">
      <c r="A437" s="566" t="s">
        <v>522</v>
      </c>
      <c r="B437" s="567" t="s">
        <v>524</v>
      </c>
      <c r="C437" s="568" t="s">
        <v>540</v>
      </c>
      <c r="D437" s="569" t="s">
        <v>541</v>
      </c>
      <c r="E437" s="568" t="s">
        <v>525</v>
      </c>
      <c r="F437" s="569" t="s">
        <v>526</v>
      </c>
      <c r="G437" s="568" t="s">
        <v>591</v>
      </c>
      <c r="H437" s="568">
        <v>103575</v>
      </c>
      <c r="I437" s="568">
        <v>3575</v>
      </c>
      <c r="J437" s="568" t="s">
        <v>664</v>
      </c>
      <c r="K437" s="568" t="s">
        <v>633</v>
      </c>
      <c r="L437" s="570">
        <v>67.593765950910409</v>
      </c>
      <c r="M437" s="570">
        <v>14</v>
      </c>
      <c r="N437" s="571">
        <v>946.56027809225134</v>
      </c>
    </row>
    <row r="438" spans="1:14" ht="14.4" customHeight="1" x14ac:dyDescent="0.3">
      <c r="A438" s="566" t="s">
        <v>522</v>
      </c>
      <c r="B438" s="567" t="s">
        <v>524</v>
      </c>
      <c r="C438" s="568" t="s">
        <v>540</v>
      </c>
      <c r="D438" s="569" t="s">
        <v>541</v>
      </c>
      <c r="E438" s="568" t="s">
        <v>525</v>
      </c>
      <c r="F438" s="569" t="s">
        <v>526</v>
      </c>
      <c r="G438" s="568" t="s">
        <v>591</v>
      </c>
      <c r="H438" s="568">
        <v>103688</v>
      </c>
      <c r="I438" s="568">
        <v>3688</v>
      </c>
      <c r="J438" s="568" t="s">
        <v>665</v>
      </c>
      <c r="K438" s="568" t="s">
        <v>666</v>
      </c>
      <c r="L438" s="570">
        <v>59.330043831762104</v>
      </c>
      <c r="M438" s="570">
        <v>5</v>
      </c>
      <c r="N438" s="571">
        <v>297.04017532704842</v>
      </c>
    </row>
    <row r="439" spans="1:14" ht="14.4" customHeight="1" x14ac:dyDescent="0.3">
      <c r="A439" s="566" t="s">
        <v>522</v>
      </c>
      <c r="B439" s="567" t="s">
        <v>524</v>
      </c>
      <c r="C439" s="568" t="s">
        <v>540</v>
      </c>
      <c r="D439" s="569" t="s">
        <v>541</v>
      </c>
      <c r="E439" s="568" t="s">
        <v>525</v>
      </c>
      <c r="F439" s="569" t="s">
        <v>526</v>
      </c>
      <c r="G439" s="568" t="s">
        <v>591</v>
      </c>
      <c r="H439" s="568">
        <v>104071</v>
      </c>
      <c r="I439" s="568">
        <v>4071</v>
      </c>
      <c r="J439" s="568" t="s">
        <v>649</v>
      </c>
      <c r="K439" s="568" t="s">
        <v>1218</v>
      </c>
      <c r="L439" s="570">
        <v>148.21</v>
      </c>
      <c r="M439" s="570">
        <v>1</v>
      </c>
      <c r="N439" s="571">
        <v>148.21</v>
      </c>
    </row>
    <row r="440" spans="1:14" ht="14.4" customHeight="1" x14ac:dyDescent="0.3">
      <c r="A440" s="566" t="s">
        <v>522</v>
      </c>
      <c r="B440" s="567" t="s">
        <v>524</v>
      </c>
      <c r="C440" s="568" t="s">
        <v>540</v>
      </c>
      <c r="D440" s="569" t="s">
        <v>541</v>
      </c>
      <c r="E440" s="568" t="s">
        <v>525</v>
      </c>
      <c r="F440" s="569" t="s">
        <v>526</v>
      </c>
      <c r="G440" s="568" t="s">
        <v>591</v>
      </c>
      <c r="H440" s="568">
        <v>104307</v>
      </c>
      <c r="I440" s="568">
        <v>4307</v>
      </c>
      <c r="J440" s="568" t="s">
        <v>667</v>
      </c>
      <c r="K440" s="568" t="s">
        <v>668</v>
      </c>
      <c r="L440" s="570">
        <v>371.29016987044315</v>
      </c>
      <c r="M440" s="570">
        <v>344</v>
      </c>
      <c r="N440" s="571">
        <v>127731.42380567853</v>
      </c>
    </row>
    <row r="441" spans="1:14" ht="14.4" customHeight="1" x14ac:dyDescent="0.3">
      <c r="A441" s="566" t="s">
        <v>522</v>
      </c>
      <c r="B441" s="567" t="s">
        <v>524</v>
      </c>
      <c r="C441" s="568" t="s">
        <v>540</v>
      </c>
      <c r="D441" s="569" t="s">
        <v>541</v>
      </c>
      <c r="E441" s="568" t="s">
        <v>525</v>
      </c>
      <c r="F441" s="569" t="s">
        <v>526</v>
      </c>
      <c r="G441" s="568" t="s">
        <v>591</v>
      </c>
      <c r="H441" s="568">
        <v>107495</v>
      </c>
      <c r="I441" s="568">
        <v>107495</v>
      </c>
      <c r="J441" s="568" t="s">
        <v>1219</v>
      </c>
      <c r="K441" s="568" t="s">
        <v>1220</v>
      </c>
      <c r="L441" s="570">
        <v>66.59</v>
      </c>
      <c r="M441" s="570">
        <v>1</v>
      </c>
      <c r="N441" s="571">
        <v>66.59</v>
      </c>
    </row>
    <row r="442" spans="1:14" ht="14.4" customHeight="1" x14ac:dyDescent="0.3">
      <c r="A442" s="566" t="s">
        <v>522</v>
      </c>
      <c r="B442" s="567" t="s">
        <v>524</v>
      </c>
      <c r="C442" s="568" t="s">
        <v>540</v>
      </c>
      <c r="D442" s="569" t="s">
        <v>541</v>
      </c>
      <c r="E442" s="568" t="s">
        <v>525</v>
      </c>
      <c r="F442" s="569" t="s">
        <v>526</v>
      </c>
      <c r="G442" s="568" t="s">
        <v>591</v>
      </c>
      <c r="H442" s="568">
        <v>107981</v>
      </c>
      <c r="I442" s="568">
        <v>7981</v>
      </c>
      <c r="J442" s="568" t="s">
        <v>669</v>
      </c>
      <c r="K442" s="568" t="s">
        <v>670</v>
      </c>
      <c r="L442" s="570">
        <v>60.349955785083566</v>
      </c>
      <c r="M442" s="570">
        <v>164</v>
      </c>
      <c r="N442" s="571">
        <v>9897.3912487051221</v>
      </c>
    </row>
    <row r="443" spans="1:14" ht="14.4" customHeight="1" x14ac:dyDescent="0.3">
      <c r="A443" s="566" t="s">
        <v>522</v>
      </c>
      <c r="B443" s="567" t="s">
        <v>524</v>
      </c>
      <c r="C443" s="568" t="s">
        <v>540</v>
      </c>
      <c r="D443" s="569" t="s">
        <v>541</v>
      </c>
      <c r="E443" s="568" t="s">
        <v>525</v>
      </c>
      <c r="F443" s="569" t="s">
        <v>526</v>
      </c>
      <c r="G443" s="568" t="s">
        <v>591</v>
      </c>
      <c r="H443" s="568">
        <v>108499</v>
      </c>
      <c r="I443" s="568">
        <v>8499</v>
      </c>
      <c r="J443" s="568" t="s">
        <v>671</v>
      </c>
      <c r="K443" s="568" t="s">
        <v>672</v>
      </c>
      <c r="L443" s="570">
        <v>117.73945076324738</v>
      </c>
      <c r="M443" s="570">
        <v>160</v>
      </c>
      <c r="N443" s="571">
        <v>18838.274675363547</v>
      </c>
    </row>
    <row r="444" spans="1:14" ht="14.4" customHeight="1" x14ac:dyDescent="0.3">
      <c r="A444" s="566" t="s">
        <v>522</v>
      </c>
      <c r="B444" s="567" t="s">
        <v>524</v>
      </c>
      <c r="C444" s="568" t="s">
        <v>540</v>
      </c>
      <c r="D444" s="569" t="s">
        <v>541</v>
      </c>
      <c r="E444" s="568" t="s">
        <v>525</v>
      </c>
      <c r="F444" s="569" t="s">
        <v>526</v>
      </c>
      <c r="G444" s="568" t="s">
        <v>591</v>
      </c>
      <c r="H444" s="568">
        <v>109139</v>
      </c>
      <c r="I444" s="568">
        <v>9139</v>
      </c>
      <c r="J444" s="568" t="s">
        <v>673</v>
      </c>
      <c r="K444" s="568" t="s">
        <v>674</v>
      </c>
      <c r="L444" s="570">
        <v>706.999790257879</v>
      </c>
      <c r="M444" s="570">
        <v>2</v>
      </c>
      <c r="N444" s="571">
        <v>1413.999580515758</v>
      </c>
    </row>
    <row r="445" spans="1:14" ht="14.4" customHeight="1" x14ac:dyDescent="0.3">
      <c r="A445" s="566" t="s">
        <v>522</v>
      </c>
      <c r="B445" s="567" t="s">
        <v>524</v>
      </c>
      <c r="C445" s="568" t="s">
        <v>540</v>
      </c>
      <c r="D445" s="569" t="s">
        <v>541</v>
      </c>
      <c r="E445" s="568" t="s">
        <v>525</v>
      </c>
      <c r="F445" s="569" t="s">
        <v>526</v>
      </c>
      <c r="G445" s="568" t="s">
        <v>591</v>
      </c>
      <c r="H445" s="568">
        <v>109159</v>
      </c>
      <c r="I445" s="568">
        <v>9159</v>
      </c>
      <c r="J445" s="568" t="s">
        <v>675</v>
      </c>
      <c r="K445" s="568" t="s">
        <v>676</v>
      </c>
      <c r="L445" s="570">
        <v>112.38231476941</v>
      </c>
      <c r="M445" s="570">
        <v>8</v>
      </c>
      <c r="N445" s="571">
        <v>899.05851815528001</v>
      </c>
    </row>
    <row r="446" spans="1:14" ht="14.4" customHeight="1" x14ac:dyDescent="0.3">
      <c r="A446" s="566" t="s">
        <v>522</v>
      </c>
      <c r="B446" s="567" t="s">
        <v>524</v>
      </c>
      <c r="C446" s="568" t="s">
        <v>540</v>
      </c>
      <c r="D446" s="569" t="s">
        <v>541</v>
      </c>
      <c r="E446" s="568" t="s">
        <v>525</v>
      </c>
      <c r="F446" s="569" t="s">
        <v>526</v>
      </c>
      <c r="G446" s="568" t="s">
        <v>591</v>
      </c>
      <c r="H446" s="568">
        <v>110086</v>
      </c>
      <c r="I446" s="568">
        <v>10086</v>
      </c>
      <c r="J446" s="568" t="s">
        <v>679</v>
      </c>
      <c r="K446" s="568" t="s">
        <v>680</v>
      </c>
      <c r="L446" s="570">
        <v>1651.4151864784487</v>
      </c>
      <c r="M446" s="570">
        <v>28</v>
      </c>
      <c r="N446" s="571">
        <v>46280.979661961217</v>
      </c>
    </row>
    <row r="447" spans="1:14" ht="14.4" customHeight="1" x14ac:dyDescent="0.3">
      <c r="A447" s="566" t="s">
        <v>522</v>
      </c>
      <c r="B447" s="567" t="s">
        <v>524</v>
      </c>
      <c r="C447" s="568" t="s">
        <v>540</v>
      </c>
      <c r="D447" s="569" t="s">
        <v>541</v>
      </c>
      <c r="E447" s="568" t="s">
        <v>525</v>
      </c>
      <c r="F447" s="569" t="s">
        <v>526</v>
      </c>
      <c r="G447" s="568" t="s">
        <v>591</v>
      </c>
      <c r="H447" s="568">
        <v>111242</v>
      </c>
      <c r="I447" s="568">
        <v>11242</v>
      </c>
      <c r="J447" s="568" t="s">
        <v>1221</v>
      </c>
      <c r="K447" s="568" t="s">
        <v>1222</v>
      </c>
      <c r="L447" s="570">
        <v>119.39</v>
      </c>
      <c r="M447" s="570">
        <v>1</v>
      </c>
      <c r="N447" s="571">
        <v>119.39</v>
      </c>
    </row>
    <row r="448" spans="1:14" ht="14.4" customHeight="1" x14ac:dyDescent="0.3">
      <c r="A448" s="566" t="s">
        <v>522</v>
      </c>
      <c r="B448" s="567" t="s">
        <v>524</v>
      </c>
      <c r="C448" s="568" t="s">
        <v>540</v>
      </c>
      <c r="D448" s="569" t="s">
        <v>541</v>
      </c>
      <c r="E448" s="568" t="s">
        <v>525</v>
      </c>
      <c r="F448" s="569" t="s">
        <v>526</v>
      </c>
      <c r="G448" s="568" t="s">
        <v>591</v>
      </c>
      <c r="H448" s="568">
        <v>111337</v>
      </c>
      <c r="I448" s="568">
        <v>11337</v>
      </c>
      <c r="J448" s="568" t="s">
        <v>685</v>
      </c>
      <c r="K448" s="568" t="s">
        <v>686</v>
      </c>
      <c r="L448" s="570">
        <v>78.985077081167731</v>
      </c>
      <c r="M448" s="570">
        <v>14</v>
      </c>
      <c r="N448" s="571">
        <v>1106.9006166493418</v>
      </c>
    </row>
    <row r="449" spans="1:14" ht="14.4" customHeight="1" x14ac:dyDescent="0.3">
      <c r="A449" s="566" t="s">
        <v>522</v>
      </c>
      <c r="B449" s="567" t="s">
        <v>524</v>
      </c>
      <c r="C449" s="568" t="s">
        <v>540</v>
      </c>
      <c r="D449" s="569" t="s">
        <v>541</v>
      </c>
      <c r="E449" s="568" t="s">
        <v>525</v>
      </c>
      <c r="F449" s="569" t="s">
        <v>526</v>
      </c>
      <c r="G449" s="568" t="s">
        <v>591</v>
      </c>
      <c r="H449" s="568">
        <v>112770</v>
      </c>
      <c r="I449" s="568">
        <v>12770</v>
      </c>
      <c r="J449" s="568" t="s">
        <v>689</v>
      </c>
      <c r="K449" s="568" t="s">
        <v>690</v>
      </c>
      <c r="L449" s="570">
        <v>151.13979497197499</v>
      </c>
      <c r="M449" s="570">
        <v>3</v>
      </c>
      <c r="N449" s="571">
        <v>453.41938491592498</v>
      </c>
    </row>
    <row r="450" spans="1:14" ht="14.4" customHeight="1" x14ac:dyDescent="0.3">
      <c r="A450" s="566" t="s">
        <v>522</v>
      </c>
      <c r="B450" s="567" t="s">
        <v>524</v>
      </c>
      <c r="C450" s="568" t="s">
        <v>540</v>
      </c>
      <c r="D450" s="569" t="s">
        <v>541</v>
      </c>
      <c r="E450" s="568" t="s">
        <v>525</v>
      </c>
      <c r="F450" s="569" t="s">
        <v>526</v>
      </c>
      <c r="G450" s="568" t="s">
        <v>591</v>
      </c>
      <c r="H450" s="568">
        <v>113373</v>
      </c>
      <c r="I450" s="568">
        <v>154858</v>
      </c>
      <c r="J450" s="568" t="s">
        <v>1223</v>
      </c>
      <c r="K450" s="568" t="s">
        <v>1224</v>
      </c>
      <c r="L450" s="570">
        <v>269.61958333333331</v>
      </c>
      <c r="M450" s="570">
        <v>20</v>
      </c>
      <c r="N450" s="571">
        <v>5392.3949999999995</v>
      </c>
    </row>
    <row r="451" spans="1:14" ht="14.4" customHeight="1" x14ac:dyDescent="0.3">
      <c r="A451" s="566" t="s">
        <v>522</v>
      </c>
      <c r="B451" s="567" t="s">
        <v>524</v>
      </c>
      <c r="C451" s="568" t="s">
        <v>540</v>
      </c>
      <c r="D451" s="569" t="s">
        <v>541</v>
      </c>
      <c r="E451" s="568" t="s">
        <v>525</v>
      </c>
      <c r="F451" s="569" t="s">
        <v>526</v>
      </c>
      <c r="G451" s="568" t="s">
        <v>591</v>
      </c>
      <c r="H451" s="568">
        <v>113808</v>
      </c>
      <c r="I451" s="568">
        <v>13808</v>
      </c>
      <c r="J451" s="568" t="s">
        <v>1225</v>
      </c>
      <c r="K451" s="568" t="s">
        <v>1226</v>
      </c>
      <c r="L451" s="570">
        <v>599.78</v>
      </c>
      <c r="M451" s="570">
        <v>1</v>
      </c>
      <c r="N451" s="571">
        <v>599.78</v>
      </c>
    </row>
    <row r="452" spans="1:14" ht="14.4" customHeight="1" x14ac:dyDescent="0.3">
      <c r="A452" s="566" t="s">
        <v>522</v>
      </c>
      <c r="B452" s="567" t="s">
        <v>524</v>
      </c>
      <c r="C452" s="568" t="s">
        <v>540</v>
      </c>
      <c r="D452" s="569" t="s">
        <v>541</v>
      </c>
      <c r="E452" s="568" t="s">
        <v>525</v>
      </c>
      <c r="F452" s="569" t="s">
        <v>526</v>
      </c>
      <c r="G452" s="568" t="s">
        <v>591</v>
      </c>
      <c r="H452" s="568">
        <v>114773</v>
      </c>
      <c r="I452" s="568">
        <v>14773</v>
      </c>
      <c r="J452" s="568" t="s">
        <v>1227</v>
      </c>
      <c r="K452" s="568" t="s">
        <v>1228</v>
      </c>
      <c r="L452" s="570">
        <v>437</v>
      </c>
      <c r="M452" s="570">
        <v>2</v>
      </c>
      <c r="N452" s="571">
        <v>874</v>
      </c>
    </row>
    <row r="453" spans="1:14" ht="14.4" customHeight="1" x14ac:dyDescent="0.3">
      <c r="A453" s="566" t="s">
        <v>522</v>
      </c>
      <c r="B453" s="567" t="s">
        <v>524</v>
      </c>
      <c r="C453" s="568" t="s">
        <v>540</v>
      </c>
      <c r="D453" s="569" t="s">
        <v>541</v>
      </c>
      <c r="E453" s="568" t="s">
        <v>525</v>
      </c>
      <c r="F453" s="569" t="s">
        <v>526</v>
      </c>
      <c r="G453" s="568" t="s">
        <v>591</v>
      </c>
      <c r="H453" s="568">
        <v>114989</v>
      </c>
      <c r="I453" s="568">
        <v>14989</v>
      </c>
      <c r="J453" s="568" t="s">
        <v>1229</v>
      </c>
      <c r="K453" s="568" t="s">
        <v>1230</v>
      </c>
      <c r="L453" s="570">
        <v>90.970014989114404</v>
      </c>
      <c r="M453" s="570">
        <v>3</v>
      </c>
      <c r="N453" s="571">
        <v>272.9100449673432</v>
      </c>
    </row>
    <row r="454" spans="1:14" ht="14.4" customHeight="1" x14ac:dyDescent="0.3">
      <c r="A454" s="566" t="s">
        <v>522</v>
      </c>
      <c r="B454" s="567" t="s">
        <v>524</v>
      </c>
      <c r="C454" s="568" t="s">
        <v>540</v>
      </c>
      <c r="D454" s="569" t="s">
        <v>541</v>
      </c>
      <c r="E454" s="568" t="s">
        <v>525</v>
      </c>
      <c r="F454" s="569" t="s">
        <v>526</v>
      </c>
      <c r="G454" s="568" t="s">
        <v>591</v>
      </c>
      <c r="H454" s="568">
        <v>116551</v>
      </c>
      <c r="I454" s="568">
        <v>16551</v>
      </c>
      <c r="J454" s="568" t="s">
        <v>1231</v>
      </c>
      <c r="K454" s="568" t="s">
        <v>1232</v>
      </c>
      <c r="L454" s="570">
        <v>1401.3303348980701</v>
      </c>
      <c r="M454" s="570">
        <v>1</v>
      </c>
      <c r="N454" s="571">
        <v>1401.3303348980701</v>
      </c>
    </row>
    <row r="455" spans="1:14" ht="14.4" customHeight="1" x14ac:dyDescent="0.3">
      <c r="A455" s="566" t="s">
        <v>522</v>
      </c>
      <c r="B455" s="567" t="s">
        <v>524</v>
      </c>
      <c r="C455" s="568" t="s">
        <v>540</v>
      </c>
      <c r="D455" s="569" t="s">
        <v>541</v>
      </c>
      <c r="E455" s="568" t="s">
        <v>525</v>
      </c>
      <c r="F455" s="569" t="s">
        <v>526</v>
      </c>
      <c r="G455" s="568" t="s">
        <v>591</v>
      </c>
      <c r="H455" s="568">
        <v>117011</v>
      </c>
      <c r="I455" s="568">
        <v>17011</v>
      </c>
      <c r="J455" s="568" t="s">
        <v>697</v>
      </c>
      <c r="K455" s="568" t="s">
        <v>698</v>
      </c>
      <c r="L455" s="570">
        <v>108.16078465392702</v>
      </c>
      <c r="M455" s="570">
        <v>15</v>
      </c>
      <c r="N455" s="571">
        <v>1621.1809703099561</v>
      </c>
    </row>
    <row r="456" spans="1:14" ht="14.4" customHeight="1" x14ac:dyDescent="0.3">
      <c r="A456" s="566" t="s">
        <v>522</v>
      </c>
      <c r="B456" s="567" t="s">
        <v>524</v>
      </c>
      <c r="C456" s="568" t="s">
        <v>540</v>
      </c>
      <c r="D456" s="569" t="s">
        <v>541</v>
      </c>
      <c r="E456" s="568" t="s">
        <v>525</v>
      </c>
      <c r="F456" s="569" t="s">
        <v>526</v>
      </c>
      <c r="G456" s="568" t="s">
        <v>591</v>
      </c>
      <c r="H456" s="568">
        <v>118305</v>
      </c>
      <c r="I456" s="568">
        <v>18305</v>
      </c>
      <c r="J456" s="568" t="s">
        <v>701</v>
      </c>
      <c r="K456" s="568" t="s">
        <v>702</v>
      </c>
      <c r="L456" s="570">
        <v>270.55901012185518</v>
      </c>
      <c r="M456" s="570">
        <v>227</v>
      </c>
      <c r="N456" s="571">
        <v>61337.457036250475</v>
      </c>
    </row>
    <row r="457" spans="1:14" ht="14.4" customHeight="1" x14ac:dyDescent="0.3">
      <c r="A457" s="566" t="s">
        <v>522</v>
      </c>
      <c r="B457" s="567" t="s">
        <v>524</v>
      </c>
      <c r="C457" s="568" t="s">
        <v>540</v>
      </c>
      <c r="D457" s="569" t="s">
        <v>541</v>
      </c>
      <c r="E457" s="568" t="s">
        <v>525</v>
      </c>
      <c r="F457" s="569" t="s">
        <v>526</v>
      </c>
      <c r="G457" s="568" t="s">
        <v>591</v>
      </c>
      <c r="H457" s="568">
        <v>121221</v>
      </c>
      <c r="I457" s="568">
        <v>21221</v>
      </c>
      <c r="J457" s="568" t="s">
        <v>709</v>
      </c>
      <c r="K457" s="568" t="s">
        <v>710</v>
      </c>
      <c r="L457" s="570">
        <v>1211.5800454402599</v>
      </c>
      <c r="M457" s="570">
        <v>-2</v>
      </c>
      <c r="N457" s="571">
        <v>-2423.1600908805199</v>
      </c>
    </row>
    <row r="458" spans="1:14" ht="14.4" customHeight="1" x14ac:dyDescent="0.3">
      <c r="A458" s="566" t="s">
        <v>522</v>
      </c>
      <c r="B458" s="567" t="s">
        <v>524</v>
      </c>
      <c r="C458" s="568" t="s">
        <v>540</v>
      </c>
      <c r="D458" s="569" t="s">
        <v>541</v>
      </c>
      <c r="E458" s="568" t="s">
        <v>525</v>
      </c>
      <c r="F458" s="569" t="s">
        <v>526</v>
      </c>
      <c r="G458" s="568" t="s">
        <v>591</v>
      </c>
      <c r="H458" s="568">
        <v>123700</v>
      </c>
      <c r="I458" s="568">
        <v>23700</v>
      </c>
      <c r="J458" s="568" t="s">
        <v>711</v>
      </c>
      <c r="K458" s="568" t="s">
        <v>712</v>
      </c>
      <c r="L458" s="570">
        <v>570.06513333333294</v>
      </c>
      <c r="M458" s="570">
        <v>5</v>
      </c>
      <c r="N458" s="571">
        <v>2850.3256666666648</v>
      </c>
    </row>
    <row r="459" spans="1:14" ht="14.4" customHeight="1" x14ac:dyDescent="0.3">
      <c r="A459" s="566" t="s">
        <v>522</v>
      </c>
      <c r="B459" s="567" t="s">
        <v>524</v>
      </c>
      <c r="C459" s="568" t="s">
        <v>540</v>
      </c>
      <c r="D459" s="569" t="s">
        <v>541</v>
      </c>
      <c r="E459" s="568" t="s">
        <v>525</v>
      </c>
      <c r="F459" s="569" t="s">
        <v>526</v>
      </c>
      <c r="G459" s="568" t="s">
        <v>591</v>
      </c>
      <c r="H459" s="568">
        <v>124067</v>
      </c>
      <c r="I459" s="568">
        <v>124067</v>
      </c>
      <c r="J459" s="568" t="s">
        <v>713</v>
      </c>
      <c r="K459" s="568" t="s">
        <v>714</v>
      </c>
      <c r="L459" s="570">
        <v>38.123398588757908</v>
      </c>
      <c r="M459" s="570">
        <v>126</v>
      </c>
      <c r="N459" s="571">
        <v>4802.3292005654102</v>
      </c>
    </row>
    <row r="460" spans="1:14" ht="14.4" customHeight="1" x14ac:dyDescent="0.3">
      <c r="A460" s="566" t="s">
        <v>522</v>
      </c>
      <c r="B460" s="567" t="s">
        <v>524</v>
      </c>
      <c r="C460" s="568" t="s">
        <v>540</v>
      </c>
      <c r="D460" s="569" t="s">
        <v>541</v>
      </c>
      <c r="E460" s="568" t="s">
        <v>525</v>
      </c>
      <c r="F460" s="569" t="s">
        <v>526</v>
      </c>
      <c r="G460" s="568" t="s">
        <v>591</v>
      </c>
      <c r="H460" s="568">
        <v>125097</v>
      </c>
      <c r="I460" s="568">
        <v>125097</v>
      </c>
      <c r="J460" s="568" t="s">
        <v>1233</v>
      </c>
      <c r="K460" s="568" t="s">
        <v>1234</v>
      </c>
      <c r="L460" s="570">
        <v>5275.45</v>
      </c>
      <c r="M460" s="570">
        <v>1</v>
      </c>
      <c r="N460" s="571">
        <v>5275.45</v>
      </c>
    </row>
    <row r="461" spans="1:14" ht="14.4" customHeight="1" x14ac:dyDescent="0.3">
      <c r="A461" s="566" t="s">
        <v>522</v>
      </c>
      <c r="B461" s="567" t="s">
        <v>524</v>
      </c>
      <c r="C461" s="568" t="s">
        <v>540</v>
      </c>
      <c r="D461" s="569" t="s">
        <v>541</v>
      </c>
      <c r="E461" s="568" t="s">
        <v>525</v>
      </c>
      <c r="F461" s="569" t="s">
        <v>526</v>
      </c>
      <c r="G461" s="568" t="s">
        <v>591</v>
      </c>
      <c r="H461" s="568">
        <v>125365</v>
      </c>
      <c r="I461" s="568">
        <v>25365</v>
      </c>
      <c r="J461" s="568" t="s">
        <v>715</v>
      </c>
      <c r="K461" s="568" t="s">
        <v>1235</v>
      </c>
      <c r="L461" s="570">
        <v>143.07</v>
      </c>
      <c r="M461" s="570">
        <v>2</v>
      </c>
      <c r="N461" s="571">
        <v>286.14</v>
      </c>
    </row>
    <row r="462" spans="1:14" ht="14.4" customHeight="1" x14ac:dyDescent="0.3">
      <c r="A462" s="566" t="s">
        <v>522</v>
      </c>
      <c r="B462" s="567" t="s">
        <v>524</v>
      </c>
      <c r="C462" s="568" t="s">
        <v>540</v>
      </c>
      <c r="D462" s="569" t="s">
        <v>541</v>
      </c>
      <c r="E462" s="568" t="s">
        <v>525</v>
      </c>
      <c r="F462" s="569" t="s">
        <v>526</v>
      </c>
      <c r="G462" s="568" t="s">
        <v>591</v>
      </c>
      <c r="H462" s="568">
        <v>125366</v>
      </c>
      <c r="I462" s="568">
        <v>25366</v>
      </c>
      <c r="J462" s="568" t="s">
        <v>715</v>
      </c>
      <c r="K462" s="568" t="s">
        <v>716</v>
      </c>
      <c r="L462" s="570">
        <v>277.38808557276002</v>
      </c>
      <c r="M462" s="570">
        <v>6</v>
      </c>
      <c r="N462" s="571">
        <v>1664.3285134365601</v>
      </c>
    </row>
    <row r="463" spans="1:14" ht="14.4" customHeight="1" x14ac:dyDescent="0.3">
      <c r="A463" s="566" t="s">
        <v>522</v>
      </c>
      <c r="B463" s="567" t="s">
        <v>524</v>
      </c>
      <c r="C463" s="568" t="s">
        <v>540</v>
      </c>
      <c r="D463" s="569" t="s">
        <v>541</v>
      </c>
      <c r="E463" s="568" t="s">
        <v>525</v>
      </c>
      <c r="F463" s="569" t="s">
        <v>526</v>
      </c>
      <c r="G463" s="568" t="s">
        <v>591</v>
      </c>
      <c r="H463" s="568">
        <v>125925</v>
      </c>
      <c r="I463" s="568">
        <v>25925</v>
      </c>
      <c r="J463" s="568" t="s">
        <v>1236</v>
      </c>
      <c r="K463" s="568" t="s">
        <v>1237</v>
      </c>
      <c r="L463" s="570">
        <v>543.23</v>
      </c>
      <c r="M463" s="570">
        <v>1</v>
      </c>
      <c r="N463" s="571">
        <v>543.23</v>
      </c>
    </row>
    <row r="464" spans="1:14" ht="14.4" customHeight="1" x14ac:dyDescent="0.3">
      <c r="A464" s="566" t="s">
        <v>522</v>
      </c>
      <c r="B464" s="567" t="s">
        <v>524</v>
      </c>
      <c r="C464" s="568" t="s">
        <v>540</v>
      </c>
      <c r="D464" s="569" t="s">
        <v>541</v>
      </c>
      <c r="E464" s="568" t="s">
        <v>525</v>
      </c>
      <c r="F464" s="569" t="s">
        <v>526</v>
      </c>
      <c r="G464" s="568" t="s">
        <v>591</v>
      </c>
      <c r="H464" s="568">
        <v>127517</v>
      </c>
      <c r="I464" s="568">
        <v>127517</v>
      </c>
      <c r="J464" s="568" t="s">
        <v>1238</v>
      </c>
      <c r="K464" s="568" t="s">
        <v>1239</v>
      </c>
      <c r="L464" s="570">
        <v>318.14999999999998</v>
      </c>
      <c r="M464" s="570">
        <v>1</v>
      </c>
      <c r="N464" s="571">
        <v>318.14999999999998</v>
      </c>
    </row>
    <row r="465" spans="1:14" ht="14.4" customHeight="1" x14ac:dyDescent="0.3">
      <c r="A465" s="566" t="s">
        <v>522</v>
      </c>
      <c r="B465" s="567" t="s">
        <v>524</v>
      </c>
      <c r="C465" s="568" t="s">
        <v>540</v>
      </c>
      <c r="D465" s="569" t="s">
        <v>541</v>
      </c>
      <c r="E465" s="568" t="s">
        <v>525</v>
      </c>
      <c r="F465" s="569" t="s">
        <v>526</v>
      </c>
      <c r="G465" s="568" t="s">
        <v>591</v>
      </c>
      <c r="H465" s="568">
        <v>128176</v>
      </c>
      <c r="I465" s="568">
        <v>28176</v>
      </c>
      <c r="J465" s="568" t="s">
        <v>1240</v>
      </c>
      <c r="K465" s="568" t="s">
        <v>1241</v>
      </c>
      <c r="L465" s="570">
        <v>8448.3799999999992</v>
      </c>
      <c r="M465" s="570">
        <v>1</v>
      </c>
      <c r="N465" s="571">
        <v>8448.3799999999992</v>
      </c>
    </row>
    <row r="466" spans="1:14" ht="14.4" customHeight="1" x14ac:dyDescent="0.3">
      <c r="A466" s="566" t="s">
        <v>522</v>
      </c>
      <c r="B466" s="567" t="s">
        <v>524</v>
      </c>
      <c r="C466" s="568" t="s">
        <v>540</v>
      </c>
      <c r="D466" s="569" t="s">
        <v>541</v>
      </c>
      <c r="E466" s="568" t="s">
        <v>525</v>
      </c>
      <c r="F466" s="569" t="s">
        <v>526</v>
      </c>
      <c r="G466" s="568" t="s">
        <v>591</v>
      </c>
      <c r="H466" s="568">
        <v>130434</v>
      </c>
      <c r="I466" s="568">
        <v>30434</v>
      </c>
      <c r="J466" s="568" t="s">
        <v>726</v>
      </c>
      <c r="K466" s="568" t="s">
        <v>727</v>
      </c>
      <c r="L466" s="570">
        <v>164.86</v>
      </c>
      <c r="M466" s="570">
        <v>1</v>
      </c>
      <c r="N466" s="571">
        <v>164.86</v>
      </c>
    </row>
    <row r="467" spans="1:14" ht="14.4" customHeight="1" x14ac:dyDescent="0.3">
      <c r="A467" s="566" t="s">
        <v>522</v>
      </c>
      <c r="B467" s="567" t="s">
        <v>524</v>
      </c>
      <c r="C467" s="568" t="s">
        <v>540</v>
      </c>
      <c r="D467" s="569" t="s">
        <v>541</v>
      </c>
      <c r="E467" s="568" t="s">
        <v>525</v>
      </c>
      <c r="F467" s="569" t="s">
        <v>526</v>
      </c>
      <c r="G467" s="568" t="s">
        <v>591</v>
      </c>
      <c r="H467" s="568">
        <v>131654</v>
      </c>
      <c r="I467" s="568">
        <v>131654</v>
      </c>
      <c r="J467" s="568" t="s">
        <v>730</v>
      </c>
      <c r="K467" s="568" t="s">
        <v>731</v>
      </c>
      <c r="L467" s="570">
        <v>579.16357034308817</v>
      </c>
      <c r="M467" s="570">
        <v>4.5999999999999996</v>
      </c>
      <c r="N467" s="571">
        <v>2718.2921083582528</v>
      </c>
    </row>
    <row r="468" spans="1:14" ht="14.4" customHeight="1" x14ac:dyDescent="0.3">
      <c r="A468" s="566" t="s">
        <v>522</v>
      </c>
      <c r="B468" s="567" t="s">
        <v>524</v>
      </c>
      <c r="C468" s="568" t="s">
        <v>540</v>
      </c>
      <c r="D468" s="569" t="s">
        <v>541</v>
      </c>
      <c r="E468" s="568" t="s">
        <v>525</v>
      </c>
      <c r="F468" s="569" t="s">
        <v>526</v>
      </c>
      <c r="G468" s="568" t="s">
        <v>591</v>
      </c>
      <c r="H468" s="568">
        <v>131656</v>
      </c>
      <c r="I468" s="568">
        <v>131656</v>
      </c>
      <c r="J468" s="568" t="s">
        <v>1242</v>
      </c>
      <c r="K468" s="568" t="s">
        <v>1243</v>
      </c>
      <c r="L468" s="570">
        <v>807.7966532256487</v>
      </c>
      <c r="M468" s="570">
        <v>9.8000000000000007</v>
      </c>
      <c r="N468" s="571">
        <v>7916.3977358400134</v>
      </c>
    </row>
    <row r="469" spans="1:14" ht="14.4" customHeight="1" x14ac:dyDescent="0.3">
      <c r="A469" s="566" t="s">
        <v>522</v>
      </c>
      <c r="B469" s="567" t="s">
        <v>524</v>
      </c>
      <c r="C469" s="568" t="s">
        <v>540</v>
      </c>
      <c r="D469" s="569" t="s">
        <v>541</v>
      </c>
      <c r="E469" s="568" t="s">
        <v>525</v>
      </c>
      <c r="F469" s="569" t="s">
        <v>526</v>
      </c>
      <c r="G469" s="568" t="s">
        <v>591</v>
      </c>
      <c r="H469" s="568">
        <v>132221</v>
      </c>
      <c r="I469" s="568">
        <v>32221</v>
      </c>
      <c r="J469" s="568" t="s">
        <v>1244</v>
      </c>
      <c r="K469" s="568" t="s">
        <v>1245</v>
      </c>
      <c r="L469" s="570">
        <v>482.99998961325872</v>
      </c>
      <c r="M469" s="570">
        <v>120</v>
      </c>
      <c r="N469" s="571">
        <v>57959.997644837676</v>
      </c>
    </row>
    <row r="470" spans="1:14" ht="14.4" customHeight="1" x14ac:dyDescent="0.3">
      <c r="A470" s="566" t="s">
        <v>522</v>
      </c>
      <c r="B470" s="567" t="s">
        <v>524</v>
      </c>
      <c r="C470" s="568" t="s">
        <v>540</v>
      </c>
      <c r="D470" s="569" t="s">
        <v>541</v>
      </c>
      <c r="E470" s="568" t="s">
        <v>525</v>
      </c>
      <c r="F470" s="569" t="s">
        <v>526</v>
      </c>
      <c r="G470" s="568" t="s">
        <v>591</v>
      </c>
      <c r="H470" s="568">
        <v>132225</v>
      </c>
      <c r="I470" s="568">
        <v>32225</v>
      </c>
      <c r="J470" s="568" t="s">
        <v>728</v>
      </c>
      <c r="K470" s="568" t="s">
        <v>1246</v>
      </c>
      <c r="L470" s="570">
        <v>77.479648755252697</v>
      </c>
      <c r="M470" s="570">
        <v>2</v>
      </c>
      <c r="N470" s="571">
        <v>154.95929751050539</v>
      </c>
    </row>
    <row r="471" spans="1:14" ht="14.4" customHeight="1" x14ac:dyDescent="0.3">
      <c r="A471" s="566" t="s">
        <v>522</v>
      </c>
      <c r="B471" s="567" t="s">
        <v>524</v>
      </c>
      <c r="C471" s="568" t="s">
        <v>540</v>
      </c>
      <c r="D471" s="569" t="s">
        <v>541</v>
      </c>
      <c r="E471" s="568" t="s">
        <v>525</v>
      </c>
      <c r="F471" s="569" t="s">
        <v>526</v>
      </c>
      <c r="G471" s="568" t="s">
        <v>591</v>
      </c>
      <c r="H471" s="568">
        <v>132302</v>
      </c>
      <c r="I471" s="568">
        <v>32302</v>
      </c>
      <c r="J471" s="568" t="s">
        <v>732</v>
      </c>
      <c r="K471" s="568" t="s">
        <v>733</v>
      </c>
      <c r="L471" s="570">
        <v>31.713305227954169</v>
      </c>
      <c r="M471" s="570">
        <v>5</v>
      </c>
      <c r="N471" s="571">
        <v>161.99983136772491</v>
      </c>
    </row>
    <row r="472" spans="1:14" ht="14.4" customHeight="1" x14ac:dyDescent="0.3">
      <c r="A472" s="566" t="s">
        <v>522</v>
      </c>
      <c r="B472" s="567" t="s">
        <v>524</v>
      </c>
      <c r="C472" s="568" t="s">
        <v>540</v>
      </c>
      <c r="D472" s="569" t="s">
        <v>541</v>
      </c>
      <c r="E472" s="568" t="s">
        <v>525</v>
      </c>
      <c r="F472" s="569" t="s">
        <v>526</v>
      </c>
      <c r="G472" s="568" t="s">
        <v>591</v>
      </c>
      <c r="H472" s="568">
        <v>140122</v>
      </c>
      <c r="I472" s="568">
        <v>40122</v>
      </c>
      <c r="J472" s="568" t="s">
        <v>738</v>
      </c>
      <c r="K472" s="568" t="s">
        <v>714</v>
      </c>
      <c r="L472" s="570">
        <v>35.598868998923571</v>
      </c>
      <c r="M472" s="570">
        <v>154</v>
      </c>
      <c r="N472" s="571">
        <v>5509.8795199138867</v>
      </c>
    </row>
    <row r="473" spans="1:14" ht="14.4" customHeight="1" x14ac:dyDescent="0.3">
      <c r="A473" s="566" t="s">
        <v>522</v>
      </c>
      <c r="B473" s="567" t="s">
        <v>524</v>
      </c>
      <c r="C473" s="568" t="s">
        <v>540</v>
      </c>
      <c r="D473" s="569" t="s">
        <v>541</v>
      </c>
      <c r="E473" s="568" t="s">
        <v>525</v>
      </c>
      <c r="F473" s="569" t="s">
        <v>526</v>
      </c>
      <c r="G473" s="568" t="s">
        <v>591</v>
      </c>
      <c r="H473" s="568">
        <v>140157</v>
      </c>
      <c r="I473" s="568">
        <v>40157</v>
      </c>
      <c r="J473" s="568" t="s">
        <v>1247</v>
      </c>
      <c r="K473" s="568" t="s">
        <v>714</v>
      </c>
      <c r="L473" s="570">
        <v>58.25</v>
      </c>
      <c r="M473" s="570">
        <v>3</v>
      </c>
      <c r="N473" s="571">
        <v>174.75</v>
      </c>
    </row>
    <row r="474" spans="1:14" ht="14.4" customHeight="1" x14ac:dyDescent="0.3">
      <c r="A474" s="566" t="s">
        <v>522</v>
      </c>
      <c r="B474" s="567" t="s">
        <v>524</v>
      </c>
      <c r="C474" s="568" t="s">
        <v>540</v>
      </c>
      <c r="D474" s="569" t="s">
        <v>541</v>
      </c>
      <c r="E474" s="568" t="s">
        <v>525</v>
      </c>
      <c r="F474" s="569" t="s">
        <v>526</v>
      </c>
      <c r="G474" s="568" t="s">
        <v>591</v>
      </c>
      <c r="H474" s="568">
        <v>142595</v>
      </c>
      <c r="I474" s="568">
        <v>42595</v>
      </c>
      <c r="J474" s="568" t="s">
        <v>1248</v>
      </c>
      <c r="K474" s="568" t="s">
        <v>1249</v>
      </c>
      <c r="L474" s="570">
        <v>1006.96433701459</v>
      </c>
      <c r="M474" s="570">
        <v>1</v>
      </c>
      <c r="N474" s="571">
        <v>1006.96433701459</v>
      </c>
    </row>
    <row r="475" spans="1:14" ht="14.4" customHeight="1" x14ac:dyDescent="0.3">
      <c r="A475" s="566" t="s">
        <v>522</v>
      </c>
      <c r="B475" s="567" t="s">
        <v>524</v>
      </c>
      <c r="C475" s="568" t="s">
        <v>540</v>
      </c>
      <c r="D475" s="569" t="s">
        <v>541</v>
      </c>
      <c r="E475" s="568" t="s">
        <v>525</v>
      </c>
      <c r="F475" s="569" t="s">
        <v>526</v>
      </c>
      <c r="G475" s="568" t="s">
        <v>591</v>
      </c>
      <c r="H475" s="568">
        <v>144303</v>
      </c>
      <c r="I475" s="568">
        <v>44303</v>
      </c>
      <c r="J475" s="568" t="s">
        <v>739</v>
      </c>
      <c r="K475" s="568" t="s">
        <v>740</v>
      </c>
      <c r="L475" s="570">
        <v>59.320100976531002</v>
      </c>
      <c r="M475" s="570">
        <v>1</v>
      </c>
      <c r="N475" s="571">
        <v>59.320100976531002</v>
      </c>
    </row>
    <row r="476" spans="1:14" ht="14.4" customHeight="1" x14ac:dyDescent="0.3">
      <c r="A476" s="566" t="s">
        <v>522</v>
      </c>
      <c r="B476" s="567" t="s">
        <v>524</v>
      </c>
      <c r="C476" s="568" t="s">
        <v>540</v>
      </c>
      <c r="D476" s="569" t="s">
        <v>541</v>
      </c>
      <c r="E476" s="568" t="s">
        <v>525</v>
      </c>
      <c r="F476" s="569" t="s">
        <v>526</v>
      </c>
      <c r="G476" s="568" t="s">
        <v>591</v>
      </c>
      <c r="H476" s="568">
        <v>144305</v>
      </c>
      <c r="I476" s="568">
        <v>44305</v>
      </c>
      <c r="J476" s="568" t="s">
        <v>741</v>
      </c>
      <c r="K476" s="568" t="s">
        <v>742</v>
      </c>
      <c r="L476" s="570">
        <v>85.69</v>
      </c>
      <c r="M476" s="570">
        <v>1</v>
      </c>
      <c r="N476" s="571">
        <v>85.69</v>
      </c>
    </row>
    <row r="477" spans="1:14" ht="14.4" customHeight="1" x14ac:dyDescent="0.3">
      <c r="A477" s="566" t="s">
        <v>522</v>
      </c>
      <c r="B477" s="567" t="s">
        <v>524</v>
      </c>
      <c r="C477" s="568" t="s">
        <v>540</v>
      </c>
      <c r="D477" s="569" t="s">
        <v>541</v>
      </c>
      <c r="E477" s="568" t="s">
        <v>525</v>
      </c>
      <c r="F477" s="569" t="s">
        <v>526</v>
      </c>
      <c r="G477" s="568" t="s">
        <v>591</v>
      </c>
      <c r="H477" s="568">
        <v>145981</v>
      </c>
      <c r="I477" s="568">
        <v>45981</v>
      </c>
      <c r="J477" s="568" t="s">
        <v>1250</v>
      </c>
      <c r="K477" s="568" t="s">
        <v>1251</v>
      </c>
      <c r="L477" s="570">
        <v>1713.5</v>
      </c>
      <c r="M477" s="570">
        <v>12</v>
      </c>
      <c r="N477" s="571">
        <v>20562</v>
      </c>
    </row>
    <row r="478" spans="1:14" ht="14.4" customHeight="1" x14ac:dyDescent="0.3">
      <c r="A478" s="566" t="s">
        <v>522</v>
      </c>
      <c r="B478" s="567" t="s">
        <v>524</v>
      </c>
      <c r="C478" s="568" t="s">
        <v>540</v>
      </c>
      <c r="D478" s="569" t="s">
        <v>541</v>
      </c>
      <c r="E478" s="568" t="s">
        <v>525</v>
      </c>
      <c r="F478" s="569" t="s">
        <v>526</v>
      </c>
      <c r="G478" s="568" t="s">
        <v>591</v>
      </c>
      <c r="H478" s="568">
        <v>146692</v>
      </c>
      <c r="I478" s="568">
        <v>46692</v>
      </c>
      <c r="J478" s="568" t="s">
        <v>746</v>
      </c>
      <c r="K478" s="568" t="s">
        <v>747</v>
      </c>
      <c r="L478" s="570">
        <v>78.239999999999995</v>
      </c>
      <c r="M478" s="570">
        <v>1</v>
      </c>
      <c r="N478" s="571">
        <v>78.239999999999995</v>
      </c>
    </row>
    <row r="479" spans="1:14" ht="14.4" customHeight="1" x14ac:dyDescent="0.3">
      <c r="A479" s="566" t="s">
        <v>522</v>
      </c>
      <c r="B479" s="567" t="s">
        <v>524</v>
      </c>
      <c r="C479" s="568" t="s">
        <v>540</v>
      </c>
      <c r="D479" s="569" t="s">
        <v>541</v>
      </c>
      <c r="E479" s="568" t="s">
        <v>525</v>
      </c>
      <c r="F479" s="569" t="s">
        <v>526</v>
      </c>
      <c r="G479" s="568" t="s">
        <v>591</v>
      </c>
      <c r="H479" s="568">
        <v>147193</v>
      </c>
      <c r="I479" s="568">
        <v>47193</v>
      </c>
      <c r="J479" s="568" t="s">
        <v>748</v>
      </c>
      <c r="K479" s="568" t="s">
        <v>749</v>
      </c>
      <c r="L479" s="570">
        <v>341.09219709405573</v>
      </c>
      <c r="M479" s="570">
        <v>67</v>
      </c>
      <c r="N479" s="571">
        <v>22857.115781918859</v>
      </c>
    </row>
    <row r="480" spans="1:14" ht="14.4" customHeight="1" x14ac:dyDescent="0.3">
      <c r="A480" s="566" t="s">
        <v>522</v>
      </c>
      <c r="B480" s="567" t="s">
        <v>524</v>
      </c>
      <c r="C480" s="568" t="s">
        <v>540</v>
      </c>
      <c r="D480" s="569" t="s">
        <v>541</v>
      </c>
      <c r="E480" s="568" t="s">
        <v>525</v>
      </c>
      <c r="F480" s="569" t="s">
        <v>526</v>
      </c>
      <c r="G480" s="568" t="s">
        <v>591</v>
      </c>
      <c r="H480" s="568">
        <v>147252</v>
      </c>
      <c r="I480" s="568">
        <v>47252</v>
      </c>
      <c r="J480" s="568" t="s">
        <v>751</v>
      </c>
      <c r="K480" s="568" t="s">
        <v>752</v>
      </c>
      <c r="L480" s="570">
        <v>12.859193735895399</v>
      </c>
      <c r="M480" s="570">
        <v>21</v>
      </c>
      <c r="N480" s="571">
        <v>270.04306845380341</v>
      </c>
    </row>
    <row r="481" spans="1:14" ht="14.4" customHeight="1" x14ac:dyDescent="0.3">
      <c r="A481" s="566" t="s">
        <v>522</v>
      </c>
      <c r="B481" s="567" t="s">
        <v>524</v>
      </c>
      <c r="C481" s="568" t="s">
        <v>540</v>
      </c>
      <c r="D481" s="569" t="s">
        <v>541</v>
      </c>
      <c r="E481" s="568" t="s">
        <v>525</v>
      </c>
      <c r="F481" s="569" t="s">
        <v>526</v>
      </c>
      <c r="G481" s="568" t="s">
        <v>591</v>
      </c>
      <c r="H481" s="568">
        <v>147458</v>
      </c>
      <c r="I481" s="568">
        <v>147458</v>
      </c>
      <c r="J481" s="568" t="s">
        <v>1252</v>
      </c>
      <c r="K481" s="568" t="s">
        <v>1253</v>
      </c>
      <c r="L481" s="570">
        <v>92.720008088086104</v>
      </c>
      <c r="M481" s="570">
        <v>2</v>
      </c>
      <c r="N481" s="571">
        <v>185.44001617617221</v>
      </c>
    </row>
    <row r="482" spans="1:14" ht="14.4" customHeight="1" x14ac:dyDescent="0.3">
      <c r="A482" s="566" t="s">
        <v>522</v>
      </c>
      <c r="B482" s="567" t="s">
        <v>524</v>
      </c>
      <c r="C482" s="568" t="s">
        <v>540</v>
      </c>
      <c r="D482" s="569" t="s">
        <v>541</v>
      </c>
      <c r="E482" s="568" t="s">
        <v>525</v>
      </c>
      <c r="F482" s="569" t="s">
        <v>526</v>
      </c>
      <c r="G482" s="568" t="s">
        <v>591</v>
      </c>
      <c r="H482" s="568">
        <v>148578</v>
      </c>
      <c r="I482" s="568">
        <v>48578</v>
      </c>
      <c r="J482" s="568" t="s">
        <v>753</v>
      </c>
      <c r="K482" s="568" t="s">
        <v>754</v>
      </c>
      <c r="L482" s="570">
        <v>76.92</v>
      </c>
      <c r="M482" s="570">
        <v>1</v>
      </c>
      <c r="N482" s="571">
        <v>76.92</v>
      </c>
    </row>
    <row r="483" spans="1:14" ht="14.4" customHeight="1" x14ac:dyDescent="0.3">
      <c r="A483" s="566" t="s">
        <v>522</v>
      </c>
      <c r="B483" s="567" t="s">
        <v>524</v>
      </c>
      <c r="C483" s="568" t="s">
        <v>540</v>
      </c>
      <c r="D483" s="569" t="s">
        <v>541</v>
      </c>
      <c r="E483" s="568" t="s">
        <v>525</v>
      </c>
      <c r="F483" s="569" t="s">
        <v>526</v>
      </c>
      <c r="G483" s="568" t="s">
        <v>591</v>
      </c>
      <c r="H483" s="568">
        <v>149990</v>
      </c>
      <c r="I483" s="568">
        <v>49990</v>
      </c>
      <c r="J483" s="568" t="s">
        <v>1254</v>
      </c>
      <c r="K483" s="568" t="s">
        <v>1255</v>
      </c>
      <c r="L483" s="570">
        <v>76.044450354633071</v>
      </c>
      <c r="M483" s="570">
        <v>16</v>
      </c>
      <c r="N483" s="571">
        <v>1216.8201063833953</v>
      </c>
    </row>
    <row r="484" spans="1:14" ht="14.4" customHeight="1" x14ac:dyDescent="0.3">
      <c r="A484" s="566" t="s">
        <v>522</v>
      </c>
      <c r="B484" s="567" t="s">
        <v>524</v>
      </c>
      <c r="C484" s="568" t="s">
        <v>540</v>
      </c>
      <c r="D484" s="569" t="s">
        <v>541</v>
      </c>
      <c r="E484" s="568" t="s">
        <v>525</v>
      </c>
      <c r="F484" s="569" t="s">
        <v>526</v>
      </c>
      <c r="G484" s="568" t="s">
        <v>591</v>
      </c>
      <c r="H484" s="568">
        <v>150335</v>
      </c>
      <c r="I484" s="568">
        <v>50335</v>
      </c>
      <c r="J484" s="568" t="s">
        <v>759</v>
      </c>
      <c r="K484" s="568" t="s">
        <v>760</v>
      </c>
      <c r="L484" s="570">
        <v>45.999840563908599</v>
      </c>
      <c r="M484" s="570">
        <v>1</v>
      </c>
      <c r="N484" s="571">
        <v>45.999840563908599</v>
      </c>
    </row>
    <row r="485" spans="1:14" ht="14.4" customHeight="1" x14ac:dyDescent="0.3">
      <c r="A485" s="566" t="s">
        <v>522</v>
      </c>
      <c r="B485" s="567" t="s">
        <v>524</v>
      </c>
      <c r="C485" s="568" t="s">
        <v>540</v>
      </c>
      <c r="D485" s="569" t="s">
        <v>541</v>
      </c>
      <c r="E485" s="568" t="s">
        <v>525</v>
      </c>
      <c r="F485" s="569" t="s">
        <v>526</v>
      </c>
      <c r="G485" s="568" t="s">
        <v>591</v>
      </c>
      <c r="H485" s="568">
        <v>151365</v>
      </c>
      <c r="I485" s="568">
        <v>51365</v>
      </c>
      <c r="J485" s="568" t="s">
        <v>761</v>
      </c>
      <c r="K485" s="568" t="s">
        <v>762</v>
      </c>
      <c r="L485" s="570">
        <v>259.44</v>
      </c>
      <c r="M485" s="570">
        <v>2</v>
      </c>
      <c r="N485" s="571">
        <v>518.88</v>
      </c>
    </row>
    <row r="486" spans="1:14" ht="14.4" customHeight="1" x14ac:dyDescent="0.3">
      <c r="A486" s="566" t="s">
        <v>522</v>
      </c>
      <c r="B486" s="567" t="s">
        <v>524</v>
      </c>
      <c r="C486" s="568" t="s">
        <v>540</v>
      </c>
      <c r="D486" s="569" t="s">
        <v>541</v>
      </c>
      <c r="E486" s="568" t="s">
        <v>525</v>
      </c>
      <c r="F486" s="569" t="s">
        <v>526</v>
      </c>
      <c r="G486" s="568" t="s">
        <v>591</v>
      </c>
      <c r="H486" s="568">
        <v>152225</v>
      </c>
      <c r="I486" s="568">
        <v>52225</v>
      </c>
      <c r="J486" s="568" t="s">
        <v>1256</v>
      </c>
      <c r="K486" s="568" t="s">
        <v>1257</v>
      </c>
      <c r="L486" s="570">
        <v>747.88</v>
      </c>
      <c r="M486" s="570">
        <v>2</v>
      </c>
      <c r="N486" s="571">
        <v>1495.76</v>
      </c>
    </row>
    <row r="487" spans="1:14" ht="14.4" customHeight="1" x14ac:dyDescent="0.3">
      <c r="A487" s="566" t="s">
        <v>522</v>
      </c>
      <c r="B487" s="567" t="s">
        <v>524</v>
      </c>
      <c r="C487" s="568" t="s">
        <v>540</v>
      </c>
      <c r="D487" s="569" t="s">
        <v>541</v>
      </c>
      <c r="E487" s="568" t="s">
        <v>525</v>
      </c>
      <c r="F487" s="569" t="s">
        <v>526</v>
      </c>
      <c r="G487" s="568" t="s">
        <v>591</v>
      </c>
      <c r="H487" s="568">
        <v>154113</v>
      </c>
      <c r="I487" s="568">
        <v>54113</v>
      </c>
      <c r="J487" s="568" t="s">
        <v>1258</v>
      </c>
      <c r="K487" s="568" t="s">
        <v>1259</v>
      </c>
      <c r="L487" s="570">
        <v>391.00058738750897</v>
      </c>
      <c r="M487" s="570">
        <v>56</v>
      </c>
      <c r="N487" s="571">
        <v>21896.032355162322</v>
      </c>
    </row>
    <row r="488" spans="1:14" ht="14.4" customHeight="1" x14ac:dyDescent="0.3">
      <c r="A488" s="566" t="s">
        <v>522</v>
      </c>
      <c r="B488" s="567" t="s">
        <v>524</v>
      </c>
      <c r="C488" s="568" t="s">
        <v>540</v>
      </c>
      <c r="D488" s="569" t="s">
        <v>541</v>
      </c>
      <c r="E488" s="568" t="s">
        <v>525</v>
      </c>
      <c r="F488" s="569" t="s">
        <v>526</v>
      </c>
      <c r="G488" s="568" t="s">
        <v>591</v>
      </c>
      <c r="H488" s="568">
        <v>154150</v>
      </c>
      <c r="I488" s="568">
        <v>54150</v>
      </c>
      <c r="J488" s="568" t="s">
        <v>763</v>
      </c>
      <c r="K488" s="568" t="s">
        <v>764</v>
      </c>
      <c r="L488" s="570">
        <v>87.450028992681965</v>
      </c>
      <c r="M488" s="570">
        <v>11</v>
      </c>
      <c r="N488" s="571">
        <v>962.09016216808141</v>
      </c>
    </row>
    <row r="489" spans="1:14" ht="14.4" customHeight="1" x14ac:dyDescent="0.3">
      <c r="A489" s="566" t="s">
        <v>522</v>
      </c>
      <c r="B489" s="567" t="s">
        <v>524</v>
      </c>
      <c r="C489" s="568" t="s">
        <v>540</v>
      </c>
      <c r="D489" s="569" t="s">
        <v>541</v>
      </c>
      <c r="E489" s="568" t="s">
        <v>525</v>
      </c>
      <c r="F489" s="569" t="s">
        <v>526</v>
      </c>
      <c r="G489" s="568" t="s">
        <v>591</v>
      </c>
      <c r="H489" s="568">
        <v>155823</v>
      </c>
      <c r="I489" s="568">
        <v>55823</v>
      </c>
      <c r="J489" s="568" t="s">
        <v>669</v>
      </c>
      <c r="K489" s="568" t="s">
        <v>767</v>
      </c>
      <c r="L489" s="570">
        <v>22.770000030809602</v>
      </c>
      <c r="M489" s="570">
        <v>1</v>
      </c>
      <c r="N489" s="571">
        <v>22.770000030809602</v>
      </c>
    </row>
    <row r="490" spans="1:14" ht="14.4" customHeight="1" x14ac:dyDescent="0.3">
      <c r="A490" s="566" t="s">
        <v>522</v>
      </c>
      <c r="B490" s="567" t="s">
        <v>524</v>
      </c>
      <c r="C490" s="568" t="s">
        <v>540</v>
      </c>
      <c r="D490" s="569" t="s">
        <v>541</v>
      </c>
      <c r="E490" s="568" t="s">
        <v>525</v>
      </c>
      <c r="F490" s="569" t="s">
        <v>526</v>
      </c>
      <c r="G490" s="568" t="s">
        <v>591</v>
      </c>
      <c r="H490" s="568">
        <v>155911</v>
      </c>
      <c r="I490" s="568">
        <v>0</v>
      </c>
      <c r="J490" s="568" t="s">
        <v>771</v>
      </c>
      <c r="K490" s="568" t="s">
        <v>772</v>
      </c>
      <c r="L490" s="570">
        <v>35.0149811680241</v>
      </c>
      <c r="M490" s="570">
        <v>3</v>
      </c>
      <c r="N490" s="571">
        <v>105.89996233604819</v>
      </c>
    </row>
    <row r="491" spans="1:14" ht="14.4" customHeight="1" x14ac:dyDescent="0.3">
      <c r="A491" s="566" t="s">
        <v>522</v>
      </c>
      <c r="B491" s="567" t="s">
        <v>524</v>
      </c>
      <c r="C491" s="568" t="s">
        <v>540</v>
      </c>
      <c r="D491" s="569" t="s">
        <v>541</v>
      </c>
      <c r="E491" s="568" t="s">
        <v>525</v>
      </c>
      <c r="F491" s="569" t="s">
        <v>526</v>
      </c>
      <c r="G491" s="568" t="s">
        <v>591</v>
      </c>
      <c r="H491" s="568">
        <v>155947</v>
      </c>
      <c r="I491" s="568">
        <v>55947</v>
      </c>
      <c r="J491" s="568" t="s">
        <v>773</v>
      </c>
      <c r="K491" s="568"/>
      <c r="L491" s="570">
        <v>102.88957328495501</v>
      </c>
      <c r="M491" s="570">
        <v>1</v>
      </c>
      <c r="N491" s="571">
        <v>102.88957328495501</v>
      </c>
    </row>
    <row r="492" spans="1:14" ht="14.4" customHeight="1" x14ac:dyDescent="0.3">
      <c r="A492" s="566" t="s">
        <v>522</v>
      </c>
      <c r="B492" s="567" t="s">
        <v>524</v>
      </c>
      <c r="C492" s="568" t="s">
        <v>540</v>
      </c>
      <c r="D492" s="569" t="s">
        <v>541</v>
      </c>
      <c r="E492" s="568" t="s">
        <v>525</v>
      </c>
      <c r="F492" s="569" t="s">
        <v>526</v>
      </c>
      <c r="G492" s="568" t="s">
        <v>591</v>
      </c>
      <c r="H492" s="568">
        <v>156675</v>
      </c>
      <c r="I492" s="568">
        <v>56675</v>
      </c>
      <c r="J492" s="568" t="s">
        <v>1260</v>
      </c>
      <c r="K492" s="568" t="s">
        <v>842</v>
      </c>
      <c r="L492" s="570">
        <v>77.899486857080447</v>
      </c>
      <c r="M492" s="570">
        <v>2</v>
      </c>
      <c r="N492" s="571">
        <v>155.79897371416089</v>
      </c>
    </row>
    <row r="493" spans="1:14" ht="14.4" customHeight="1" x14ac:dyDescent="0.3">
      <c r="A493" s="566" t="s">
        <v>522</v>
      </c>
      <c r="B493" s="567" t="s">
        <v>524</v>
      </c>
      <c r="C493" s="568" t="s">
        <v>540</v>
      </c>
      <c r="D493" s="569" t="s">
        <v>541</v>
      </c>
      <c r="E493" s="568" t="s">
        <v>525</v>
      </c>
      <c r="F493" s="569" t="s">
        <v>526</v>
      </c>
      <c r="G493" s="568" t="s">
        <v>591</v>
      </c>
      <c r="H493" s="568">
        <v>156676</v>
      </c>
      <c r="I493" s="568">
        <v>56676</v>
      </c>
      <c r="J493" s="568" t="s">
        <v>1260</v>
      </c>
      <c r="K493" s="568" t="s">
        <v>1261</v>
      </c>
      <c r="L493" s="570">
        <v>82.854969194604195</v>
      </c>
      <c r="M493" s="570">
        <v>2</v>
      </c>
      <c r="N493" s="571">
        <v>165.70993838920839</v>
      </c>
    </row>
    <row r="494" spans="1:14" ht="14.4" customHeight="1" x14ac:dyDescent="0.3">
      <c r="A494" s="566" t="s">
        <v>522</v>
      </c>
      <c r="B494" s="567" t="s">
        <v>524</v>
      </c>
      <c r="C494" s="568" t="s">
        <v>540</v>
      </c>
      <c r="D494" s="569" t="s">
        <v>541</v>
      </c>
      <c r="E494" s="568" t="s">
        <v>525</v>
      </c>
      <c r="F494" s="569" t="s">
        <v>526</v>
      </c>
      <c r="G494" s="568" t="s">
        <v>591</v>
      </c>
      <c r="H494" s="568">
        <v>156804</v>
      </c>
      <c r="I494" s="568">
        <v>56804</v>
      </c>
      <c r="J494" s="568" t="s">
        <v>1262</v>
      </c>
      <c r="K494" s="568" t="s">
        <v>884</v>
      </c>
      <c r="L494" s="570">
        <v>36.31</v>
      </c>
      <c r="M494" s="570">
        <v>1</v>
      </c>
      <c r="N494" s="571">
        <v>36.31</v>
      </c>
    </row>
    <row r="495" spans="1:14" ht="14.4" customHeight="1" x14ac:dyDescent="0.3">
      <c r="A495" s="566" t="s">
        <v>522</v>
      </c>
      <c r="B495" s="567" t="s">
        <v>524</v>
      </c>
      <c r="C495" s="568" t="s">
        <v>540</v>
      </c>
      <c r="D495" s="569" t="s">
        <v>541</v>
      </c>
      <c r="E495" s="568" t="s">
        <v>525</v>
      </c>
      <c r="F495" s="569" t="s">
        <v>526</v>
      </c>
      <c r="G495" s="568" t="s">
        <v>591</v>
      </c>
      <c r="H495" s="568">
        <v>156992</v>
      </c>
      <c r="I495" s="568">
        <v>56992</v>
      </c>
      <c r="J495" s="568" t="s">
        <v>1263</v>
      </c>
      <c r="K495" s="568" t="s">
        <v>1264</v>
      </c>
      <c r="L495" s="570">
        <v>55.10006904135745</v>
      </c>
      <c r="M495" s="570">
        <v>2</v>
      </c>
      <c r="N495" s="571">
        <v>110.2001380827149</v>
      </c>
    </row>
    <row r="496" spans="1:14" ht="14.4" customHeight="1" x14ac:dyDescent="0.3">
      <c r="A496" s="566" t="s">
        <v>522</v>
      </c>
      <c r="B496" s="567" t="s">
        <v>524</v>
      </c>
      <c r="C496" s="568" t="s">
        <v>540</v>
      </c>
      <c r="D496" s="569" t="s">
        <v>541</v>
      </c>
      <c r="E496" s="568" t="s">
        <v>525</v>
      </c>
      <c r="F496" s="569" t="s">
        <v>526</v>
      </c>
      <c r="G496" s="568" t="s">
        <v>591</v>
      </c>
      <c r="H496" s="568">
        <v>156993</v>
      </c>
      <c r="I496" s="568">
        <v>56993</v>
      </c>
      <c r="J496" s="568" t="s">
        <v>778</v>
      </c>
      <c r="K496" s="568" t="s">
        <v>779</v>
      </c>
      <c r="L496" s="570">
        <v>58.017519246947032</v>
      </c>
      <c r="M496" s="570">
        <v>5</v>
      </c>
      <c r="N496" s="571">
        <v>290.06007698778808</v>
      </c>
    </row>
    <row r="497" spans="1:14" ht="14.4" customHeight="1" x14ac:dyDescent="0.3">
      <c r="A497" s="566" t="s">
        <v>522</v>
      </c>
      <c r="B497" s="567" t="s">
        <v>524</v>
      </c>
      <c r="C497" s="568" t="s">
        <v>540</v>
      </c>
      <c r="D497" s="569" t="s">
        <v>541</v>
      </c>
      <c r="E497" s="568" t="s">
        <v>525</v>
      </c>
      <c r="F497" s="569" t="s">
        <v>526</v>
      </c>
      <c r="G497" s="568" t="s">
        <v>591</v>
      </c>
      <c r="H497" s="568">
        <v>157395</v>
      </c>
      <c r="I497" s="568">
        <v>57395</v>
      </c>
      <c r="J497" s="568" t="s">
        <v>780</v>
      </c>
      <c r="K497" s="568" t="s">
        <v>1265</v>
      </c>
      <c r="L497" s="570">
        <v>95</v>
      </c>
      <c r="M497" s="570">
        <v>1</v>
      </c>
      <c r="N497" s="571">
        <v>95</v>
      </c>
    </row>
    <row r="498" spans="1:14" ht="14.4" customHeight="1" x14ac:dyDescent="0.3">
      <c r="A498" s="566" t="s">
        <v>522</v>
      </c>
      <c r="B498" s="567" t="s">
        <v>524</v>
      </c>
      <c r="C498" s="568" t="s">
        <v>540</v>
      </c>
      <c r="D498" s="569" t="s">
        <v>541</v>
      </c>
      <c r="E498" s="568" t="s">
        <v>525</v>
      </c>
      <c r="F498" s="569" t="s">
        <v>526</v>
      </c>
      <c r="G498" s="568" t="s">
        <v>591</v>
      </c>
      <c r="H498" s="568">
        <v>157483</v>
      </c>
      <c r="I498" s="568">
        <v>57483</v>
      </c>
      <c r="J498" s="568" t="s">
        <v>1266</v>
      </c>
      <c r="K498" s="568" t="s">
        <v>1267</v>
      </c>
      <c r="L498" s="570">
        <v>1111.57</v>
      </c>
      <c r="M498" s="570">
        <v>1</v>
      </c>
      <c r="N498" s="571">
        <v>1111.57</v>
      </c>
    </row>
    <row r="499" spans="1:14" ht="14.4" customHeight="1" x14ac:dyDescent="0.3">
      <c r="A499" s="566" t="s">
        <v>522</v>
      </c>
      <c r="B499" s="567" t="s">
        <v>524</v>
      </c>
      <c r="C499" s="568" t="s">
        <v>540</v>
      </c>
      <c r="D499" s="569" t="s">
        <v>541</v>
      </c>
      <c r="E499" s="568" t="s">
        <v>525</v>
      </c>
      <c r="F499" s="569" t="s">
        <v>526</v>
      </c>
      <c r="G499" s="568" t="s">
        <v>591</v>
      </c>
      <c r="H499" s="568">
        <v>158037</v>
      </c>
      <c r="I499" s="568">
        <v>58037</v>
      </c>
      <c r="J499" s="568" t="s">
        <v>782</v>
      </c>
      <c r="K499" s="568" t="s">
        <v>783</v>
      </c>
      <c r="L499" s="570">
        <v>100.31</v>
      </c>
      <c r="M499" s="570">
        <v>3</v>
      </c>
      <c r="N499" s="571">
        <v>300.93</v>
      </c>
    </row>
    <row r="500" spans="1:14" ht="14.4" customHeight="1" x14ac:dyDescent="0.3">
      <c r="A500" s="566" t="s">
        <v>522</v>
      </c>
      <c r="B500" s="567" t="s">
        <v>524</v>
      </c>
      <c r="C500" s="568" t="s">
        <v>540</v>
      </c>
      <c r="D500" s="569" t="s">
        <v>541</v>
      </c>
      <c r="E500" s="568" t="s">
        <v>525</v>
      </c>
      <c r="F500" s="569" t="s">
        <v>526</v>
      </c>
      <c r="G500" s="568" t="s">
        <v>591</v>
      </c>
      <c r="H500" s="568">
        <v>158425</v>
      </c>
      <c r="I500" s="568">
        <v>58425</v>
      </c>
      <c r="J500" s="568" t="s">
        <v>784</v>
      </c>
      <c r="K500" s="568" t="s">
        <v>785</v>
      </c>
      <c r="L500" s="570">
        <v>83.97</v>
      </c>
      <c r="M500" s="570">
        <v>3</v>
      </c>
      <c r="N500" s="571">
        <v>251.91</v>
      </c>
    </row>
    <row r="501" spans="1:14" ht="14.4" customHeight="1" x14ac:dyDescent="0.3">
      <c r="A501" s="566" t="s">
        <v>522</v>
      </c>
      <c r="B501" s="567" t="s">
        <v>524</v>
      </c>
      <c r="C501" s="568" t="s">
        <v>540</v>
      </c>
      <c r="D501" s="569" t="s">
        <v>541</v>
      </c>
      <c r="E501" s="568" t="s">
        <v>525</v>
      </c>
      <c r="F501" s="569" t="s">
        <v>526</v>
      </c>
      <c r="G501" s="568" t="s">
        <v>591</v>
      </c>
      <c r="H501" s="568">
        <v>159357</v>
      </c>
      <c r="I501" s="568">
        <v>59357</v>
      </c>
      <c r="J501" s="568" t="s">
        <v>786</v>
      </c>
      <c r="K501" s="568" t="s">
        <v>787</v>
      </c>
      <c r="L501" s="570">
        <v>197.22428571428574</v>
      </c>
      <c r="M501" s="570">
        <v>9</v>
      </c>
      <c r="N501" s="571">
        <v>1775.5100000000002</v>
      </c>
    </row>
    <row r="502" spans="1:14" ht="14.4" customHeight="1" x14ac:dyDescent="0.3">
      <c r="A502" s="566" t="s">
        <v>522</v>
      </c>
      <c r="B502" s="567" t="s">
        <v>524</v>
      </c>
      <c r="C502" s="568" t="s">
        <v>540</v>
      </c>
      <c r="D502" s="569" t="s">
        <v>541</v>
      </c>
      <c r="E502" s="568" t="s">
        <v>525</v>
      </c>
      <c r="F502" s="569" t="s">
        <v>526</v>
      </c>
      <c r="G502" s="568" t="s">
        <v>591</v>
      </c>
      <c r="H502" s="568">
        <v>159392</v>
      </c>
      <c r="I502" s="568">
        <v>59392</v>
      </c>
      <c r="J502" s="568" t="s">
        <v>1268</v>
      </c>
      <c r="K502" s="568" t="s">
        <v>1269</v>
      </c>
      <c r="L502" s="570">
        <v>63.61</v>
      </c>
      <c r="M502" s="570">
        <v>1</v>
      </c>
      <c r="N502" s="571">
        <v>63.61</v>
      </c>
    </row>
    <row r="503" spans="1:14" ht="14.4" customHeight="1" x14ac:dyDescent="0.3">
      <c r="A503" s="566" t="s">
        <v>522</v>
      </c>
      <c r="B503" s="567" t="s">
        <v>524</v>
      </c>
      <c r="C503" s="568" t="s">
        <v>540</v>
      </c>
      <c r="D503" s="569" t="s">
        <v>541</v>
      </c>
      <c r="E503" s="568" t="s">
        <v>525</v>
      </c>
      <c r="F503" s="569" t="s">
        <v>526</v>
      </c>
      <c r="G503" s="568" t="s">
        <v>591</v>
      </c>
      <c r="H503" s="568">
        <v>159398</v>
      </c>
      <c r="I503" s="568">
        <v>59398</v>
      </c>
      <c r="J503" s="568" t="s">
        <v>1270</v>
      </c>
      <c r="K503" s="568" t="s">
        <v>1271</v>
      </c>
      <c r="L503" s="570">
        <v>276.73344877842237</v>
      </c>
      <c r="M503" s="570">
        <v>15</v>
      </c>
      <c r="N503" s="571">
        <v>4169.2857245376881</v>
      </c>
    </row>
    <row r="504" spans="1:14" ht="14.4" customHeight="1" x14ac:dyDescent="0.3">
      <c r="A504" s="566" t="s">
        <v>522</v>
      </c>
      <c r="B504" s="567" t="s">
        <v>524</v>
      </c>
      <c r="C504" s="568" t="s">
        <v>540</v>
      </c>
      <c r="D504" s="569" t="s">
        <v>541</v>
      </c>
      <c r="E504" s="568" t="s">
        <v>525</v>
      </c>
      <c r="F504" s="569" t="s">
        <v>526</v>
      </c>
      <c r="G504" s="568" t="s">
        <v>591</v>
      </c>
      <c r="H504" s="568">
        <v>159697</v>
      </c>
      <c r="I504" s="568">
        <v>59697</v>
      </c>
      <c r="J504" s="568" t="s">
        <v>1272</v>
      </c>
      <c r="K504" s="568" t="s">
        <v>1273</v>
      </c>
      <c r="L504" s="570">
        <v>73.129999999999896</v>
      </c>
      <c r="M504" s="570">
        <v>1</v>
      </c>
      <c r="N504" s="571">
        <v>73.129999999999896</v>
      </c>
    </row>
    <row r="505" spans="1:14" ht="14.4" customHeight="1" x14ac:dyDescent="0.3">
      <c r="A505" s="566" t="s">
        <v>522</v>
      </c>
      <c r="B505" s="567" t="s">
        <v>524</v>
      </c>
      <c r="C505" s="568" t="s">
        <v>540</v>
      </c>
      <c r="D505" s="569" t="s">
        <v>541</v>
      </c>
      <c r="E505" s="568" t="s">
        <v>525</v>
      </c>
      <c r="F505" s="569" t="s">
        <v>526</v>
      </c>
      <c r="G505" s="568" t="s">
        <v>591</v>
      </c>
      <c r="H505" s="568">
        <v>159940</v>
      </c>
      <c r="I505" s="568">
        <v>59940</v>
      </c>
      <c r="J505" s="568" t="s">
        <v>788</v>
      </c>
      <c r="K505" s="568" t="s">
        <v>1274</v>
      </c>
      <c r="L505" s="570">
        <v>102.50997962998299</v>
      </c>
      <c r="M505" s="570">
        <v>1</v>
      </c>
      <c r="N505" s="571">
        <v>102.50997962998299</v>
      </c>
    </row>
    <row r="506" spans="1:14" ht="14.4" customHeight="1" x14ac:dyDescent="0.3">
      <c r="A506" s="566" t="s">
        <v>522</v>
      </c>
      <c r="B506" s="567" t="s">
        <v>524</v>
      </c>
      <c r="C506" s="568" t="s">
        <v>540</v>
      </c>
      <c r="D506" s="569" t="s">
        <v>541</v>
      </c>
      <c r="E506" s="568" t="s">
        <v>525</v>
      </c>
      <c r="F506" s="569" t="s">
        <v>526</v>
      </c>
      <c r="G506" s="568" t="s">
        <v>591</v>
      </c>
      <c r="H506" s="568">
        <v>162317</v>
      </c>
      <c r="I506" s="568">
        <v>62317</v>
      </c>
      <c r="J506" s="568" t="s">
        <v>1275</v>
      </c>
      <c r="K506" s="568" t="s">
        <v>1276</v>
      </c>
      <c r="L506" s="570">
        <v>299</v>
      </c>
      <c r="M506" s="570">
        <v>1</v>
      </c>
      <c r="N506" s="571">
        <v>299</v>
      </c>
    </row>
    <row r="507" spans="1:14" ht="14.4" customHeight="1" x14ac:dyDescent="0.3">
      <c r="A507" s="566" t="s">
        <v>522</v>
      </c>
      <c r="B507" s="567" t="s">
        <v>524</v>
      </c>
      <c r="C507" s="568" t="s">
        <v>540</v>
      </c>
      <c r="D507" s="569" t="s">
        <v>541</v>
      </c>
      <c r="E507" s="568" t="s">
        <v>525</v>
      </c>
      <c r="F507" s="569" t="s">
        <v>526</v>
      </c>
      <c r="G507" s="568" t="s">
        <v>591</v>
      </c>
      <c r="H507" s="568">
        <v>166555</v>
      </c>
      <c r="I507" s="568">
        <v>66555</v>
      </c>
      <c r="J507" s="568" t="s">
        <v>790</v>
      </c>
      <c r="K507" s="568" t="s">
        <v>791</v>
      </c>
      <c r="L507" s="570">
        <v>114.370348980906</v>
      </c>
      <c r="M507" s="570">
        <v>2</v>
      </c>
      <c r="N507" s="571">
        <v>228.740697961812</v>
      </c>
    </row>
    <row r="508" spans="1:14" ht="14.4" customHeight="1" x14ac:dyDescent="0.3">
      <c r="A508" s="566" t="s">
        <v>522</v>
      </c>
      <c r="B508" s="567" t="s">
        <v>524</v>
      </c>
      <c r="C508" s="568" t="s">
        <v>540</v>
      </c>
      <c r="D508" s="569" t="s">
        <v>541</v>
      </c>
      <c r="E508" s="568" t="s">
        <v>525</v>
      </c>
      <c r="F508" s="569" t="s">
        <v>526</v>
      </c>
      <c r="G508" s="568" t="s">
        <v>591</v>
      </c>
      <c r="H508" s="568">
        <v>168653</v>
      </c>
      <c r="I508" s="568">
        <v>168653</v>
      </c>
      <c r="J508" s="568" t="s">
        <v>1277</v>
      </c>
      <c r="K508" s="568" t="s">
        <v>1278</v>
      </c>
      <c r="L508" s="570">
        <v>4491.0108422430185</v>
      </c>
      <c r="M508" s="570">
        <v>5</v>
      </c>
      <c r="N508" s="571">
        <v>22455.054211215094</v>
      </c>
    </row>
    <row r="509" spans="1:14" ht="14.4" customHeight="1" x14ac:dyDescent="0.3">
      <c r="A509" s="566" t="s">
        <v>522</v>
      </c>
      <c r="B509" s="567" t="s">
        <v>524</v>
      </c>
      <c r="C509" s="568" t="s">
        <v>540</v>
      </c>
      <c r="D509" s="569" t="s">
        <v>541</v>
      </c>
      <c r="E509" s="568" t="s">
        <v>525</v>
      </c>
      <c r="F509" s="569" t="s">
        <v>526</v>
      </c>
      <c r="G509" s="568" t="s">
        <v>591</v>
      </c>
      <c r="H509" s="568">
        <v>169059</v>
      </c>
      <c r="I509" s="568">
        <v>69059</v>
      </c>
      <c r="J509" s="568" t="s">
        <v>794</v>
      </c>
      <c r="K509" s="568" t="s">
        <v>1279</v>
      </c>
      <c r="L509" s="570">
        <v>791.3645715318064</v>
      </c>
      <c r="M509" s="570">
        <v>29</v>
      </c>
      <c r="N509" s="571">
        <v>22917.019152513116</v>
      </c>
    </row>
    <row r="510" spans="1:14" ht="14.4" customHeight="1" x14ac:dyDescent="0.3">
      <c r="A510" s="566" t="s">
        <v>522</v>
      </c>
      <c r="B510" s="567" t="s">
        <v>524</v>
      </c>
      <c r="C510" s="568" t="s">
        <v>540</v>
      </c>
      <c r="D510" s="569" t="s">
        <v>541</v>
      </c>
      <c r="E510" s="568" t="s">
        <v>525</v>
      </c>
      <c r="F510" s="569" t="s">
        <v>526</v>
      </c>
      <c r="G510" s="568" t="s">
        <v>591</v>
      </c>
      <c r="H510" s="568">
        <v>169189</v>
      </c>
      <c r="I510" s="568">
        <v>69189</v>
      </c>
      <c r="J510" s="568" t="s">
        <v>796</v>
      </c>
      <c r="K510" s="568" t="s">
        <v>797</v>
      </c>
      <c r="L510" s="570">
        <v>67.999799952450601</v>
      </c>
      <c r="M510" s="570">
        <v>1</v>
      </c>
      <c r="N510" s="571">
        <v>67.999799952450601</v>
      </c>
    </row>
    <row r="511" spans="1:14" ht="14.4" customHeight="1" x14ac:dyDescent="0.3">
      <c r="A511" s="566" t="s">
        <v>522</v>
      </c>
      <c r="B511" s="567" t="s">
        <v>524</v>
      </c>
      <c r="C511" s="568" t="s">
        <v>540</v>
      </c>
      <c r="D511" s="569" t="s">
        <v>541</v>
      </c>
      <c r="E511" s="568" t="s">
        <v>525</v>
      </c>
      <c r="F511" s="569" t="s">
        <v>526</v>
      </c>
      <c r="G511" s="568" t="s">
        <v>591</v>
      </c>
      <c r="H511" s="568">
        <v>169447</v>
      </c>
      <c r="I511" s="568">
        <v>69447</v>
      </c>
      <c r="J511" s="568" t="s">
        <v>798</v>
      </c>
      <c r="K511" s="568" t="s">
        <v>799</v>
      </c>
      <c r="L511" s="570">
        <v>78.22</v>
      </c>
      <c r="M511" s="570">
        <v>1</v>
      </c>
      <c r="N511" s="571">
        <v>78.22</v>
      </c>
    </row>
    <row r="512" spans="1:14" ht="14.4" customHeight="1" x14ac:dyDescent="0.3">
      <c r="A512" s="566" t="s">
        <v>522</v>
      </c>
      <c r="B512" s="567" t="s">
        <v>524</v>
      </c>
      <c r="C512" s="568" t="s">
        <v>540</v>
      </c>
      <c r="D512" s="569" t="s">
        <v>541</v>
      </c>
      <c r="E512" s="568" t="s">
        <v>525</v>
      </c>
      <c r="F512" s="569" t="s">
        <v>526</v>
      </c>
      <c r="G512" s="568" t="s">
        <v>591</v>
      </c>
      <c r="H512" s="568">
        <v>169595</v>
      </c>
      <c r="I512" s="568">
        <v>69595</v>
      </c>
      <c r="J512" s="568" t="s">
        <v>1280</v>
      </c>
      <c r="K512" s="568" t="s">
        <v>805</v>
      </c>
      <c r="L512" s="570">
        <v>304.51</v>
      </c>
      <c r="M512" s="570">
        <v>6</v>
      </c>
      <c r="N512" s="571">
        <v>1827.06</v>
      </c>
    </row>
    <row r="513" spans="1:14" ht="14.4" customHeight="1" x14ac:dyDescent="0.3">
      <c r="A513" s="566" t="s">
        <v>522</v>
      </c>
      <c r="B513" s="567" t="s">
        <v>524</v>
      </c>
      <c r="C513" s="568" t="s">
        <v>540</v>
      </c>
      <c r="D513" s="569" t="s">
        <v>541</v>
      </c>
      <c r="E513" s="568" t="s">
        <v>525</v>
      </c>
      <c r="F513" s="569" t="s">
        <v>526</v>
      </c>
      <c r="G513" s="568" t="s">
        <v>591</v>
      </c>
      <c r="H513" s="568">
        <v>169671</v>
      </c>
      <c r="I513" s="568">
        <v>69671</v>
      </c>
      <c r="J513" s="568" t="s">
        <v>800</v>
      </c>
      <c r="K513" s="568" t="s">
        <v>801</v>
      </c>
      <c r="L513" s="570">
        <v>111.58</v>
      </c>
      <c r="M513" s="570">
        <v>13</v>
      </c>
      <c r="N513" s="571">
        <v>1450.54</v>
      </c>
    </row>
    <row r="514" spans="1:14" ht="14.4" customHeight="1" x14ac:dyDescent="0.3">
      <c r="A514" s="566" t="s">
        <v>522</v>
      </c>
      <c r="B514" s="567" t="s">
        <v>524</v>
      </c>
      <c r="C514" s="568" t="s">
        <v>540</v>
      </c>
      <c r="D514" s="569" t="s">
        <v>541</v>
      </c>
      <c r="E514" s="568" t="s">
        <v>525</v>
      </c>
      <c r="F514" s="569" t="s">
        <v>526</v>
      </c>
      <c r="G514" s="568" t="s">
        <v>591</v>
      </c>
      <c r="H514" s="568">
        <v>169725</v>
      </c>
      <c r="I514" s="568">
        <v>69725</v>
      </c>
      <c r="J514" s="568" t="s">
        <v>1281</v>
      </c>
      <c r="K514" s="568" t="s">
        <v>805</v>
      </c>
      <c r="L514" s="570">
        <v>31.920000000000009</v>
      </c>
      <c r="M514" s="570">
        <v>45</v>
      </c>
      <c r="N514" s="571">
        <v>1436.4</v>
      </c>
    </row>
    <row r="515" spans="1:14" ht="14.4" customHeight="1" x14ac:dyDescent="0.3">
      <c r="A515" s="566" t="s">
        <v>522</v>
      </c>
      <c r="B515" s="567" t="s">
        <v>524</v>
      </c>
      <c r="C515" s="568" t="s">
        <v>540</v>
      </c>
      <c r="D515" s="569" t="s">
        <v>541</v>
      </c>
      <c r="E515" s="568" t="s">
        <v>525</v>
      </c>
      <c r="F515" s="569" t="s">
        <v>526</v>
      </c>
      <c r="G515" s="568" t="s">
        <v>591</v>
      </c>
      <c r="H515" s="568">
        <v>169755</v>
      </c>
      <c r="I515" s="568">
        <v>69755</v>
      </c>
      <c r="J515" s="568" t="s">
        <v>806</v>
      </c>
      <c r="K515" s="568" t="s">
        <v>805</v>
      </c>
      <c r="L515" s="570">
        <v>38.94</v>
      </c>
      <c r="M515" s="570">
        <v>5</v>
      </c>
      <c r="N515" s="571">
        <v>194.7</v>
      </c>
    </row>
    <row r="516" spans="1:14" ht="14.4" customHeight="1" x14ac:dyDescent="0.3">
      <c r="A516" s="566" t="s">
        <v>522</v>
      </c>
      <c r="B516" s="567" t="s">
        <v>524</v>
      </c>
      <c r="C516" s="568" t="s">
        <v>540</v>
      </c>
      <c r="D516" s="569" t="s">
        <v>541</v>
      </c>
      <c r="E516" s="568" t="s">
        <v>525</v>
      </c>
      <c r="F516" s="569" t="s">
        <v>526</v>
      </c>
      <c r="G516" s="568" t="s">
        <v>591</v>
      </c>
      <c r="H516" s="568">
        <v>169789</v>
      </c>
      <c r="I516" s="568">
        <v>69789</v>
      </c>
      <c r="J516" s="568" t="s">
        <v>839</v>
      </c>
      <c r="K516" s="568" t="s">
        <v>1108</v>
      </c>
      <c r="L516" s="570">
        <v>23.079018812053221</v>
      </c>
      <c r="M516" s="570">
        <v>58</v>
      </c>
      <c r="N516" s="571">
        <v>1338.5811287231932</v>
      </c>
    </row>
    <row r="517" spans="1:14" ht="14.4" customHeight="1" x14ac:dyDescent="0.3">
      <c r="A517" s="566" t="s">
        <v>522</v>
      </c>
      <c r="B517" s="567" t="s">
        <v>524</v>
      </c>
      <c r="C517" s="568" t="s">
        <v>540</v>
      </c>
      <c r="D517" s="569" t="s">
        <v>541</v>
      </c>
      <c r="E517" s="568" t="s">
        <v>525</v>
      </c>
      <c r="F517" s="569" t="s">
        <v>526</v>
      </c>
      <c r="G517" s="568" t="s">
        <v>591</v>
      </c>
      <c r="H517" s="568">
        <v>175632</v>
      </c>
      <c r="I517" s="568">
        <v>75632</v>
      </c>
      <c r="J517" s="568" t="s">
        <v>807</v>
      </c>
      <c r="K517" s="568" t="s">
        <v>1282</v>
      </c>
      <c r="L517" s="570">
        <v>183.9</v>
      </c>
      <c r="M517" s="570">
        <v>1</v>
      </c>
      <c r="N517" s="571">
        <v>183.9</v>
      </c>
    </row>
    <row r="518" spans="1:14" ht="14.4" customHeight="1" x14ac:dyDescent="0.3">
      <c r="A518" s="566" t="s">
        <v>522</v>
      </c>
      <c r="B518" s="567" t="s">
        <v>524</v>
      </c>
      <c r="C518" s="568" t="s">
        <v>540</v>
      </c>
      <c r="D518" s="569" t="s">
        <v>541</v>
      </c>
      <c r="E518" s="568" t="s">
        <v>525</v>
      </c>
      <c r="F518" s="569" t="s">
        <v>526</v>
      </c>
      <c r="G518" s="568" t="s">
        <v>591</v>
      </c>
      <c r="H518" s="568">
        <v>176496</v>
      </c>
      <c r="I518" s="568">
        <v>76496</v>
      </c>
      <c r="J518" s="568" t="s">
        <v>1283</v>
      </c>
      <c r="K518" s="568" t="s">
        <v>1284</v>
      </c>
      <c r="L518" s="570">
        <v>100.71</v>
      </c>
      <c r="M518" s="570">
        <v>1</v>
      </c>
      <c r="N518" s="571">
        <v>100.71</v>
      </c>
    </row>
    <row r="519" spans="1:14" ht="14.4" customHeight="1" x14ac:dyDescent="0.3">
      <c r="A519" s="566" t="s">
        <v>522</v>
      </c>
      <c r="B519" s="567" t="s">
        <v>524</v>
      </c>
      <c r="C519" s="568" t="s">
        <v>540</v>
      </c>
      <c r="D519" s="569" t="s">
        <v>541</v>
      </c>
      <c r="E519" s="568" t="s">
        <v>525</v>
      </c>
      <c r="F519" s="569" t="s">
        <v>526</v>
      </c>
      <c r="G519" s="568" t="s">
        <v>591</v>
      </c>
      <c r="H519" s="568">
        <v>177200</v>
      </c>
      <c r="I519" s="568">
        <v>177200</v>
      </c>
      <c r="J519" s="568" t="s">
        <v>1285</v>
      </c>
      <c r="K519" s="568" t="s">
        <v>714</v>
      </c>
      <c r="L519" s="570">
        <v>57.244999999999997</v>
      </c>
      <c r="M519" s="570">
        <v>7</v>
      </c>
      <c r="N519" s="571">
        <v>400.76</v>
      </c>
    </row>
    <row r="520" spans="1:14" ht="14.4" customHeight="1" x14ac:dyDescent="0.3">
      <c r="A520" s="566" t="s">
        <v>522</v>
      </c>
      <c r="B520" s="567" t="s">
        <v>524</v>
      </c>
      <c r="C520" s="568" t="s">
        <v>540</v>
      </c>
      <c r="D520" s="569" t="s">
        <v>541</v>
      </c>
      <c r="E520" s="568" t="s">
        <v>525</v>
      </c>
      <c r="F520" s="569" t="s">
        <v>526</v>
      </c>
      <c r="G520" s="568" t="s">
        <v>591</v>
      </c>
      <c r="H520" s="568">
        <v>183974</v>
      </c>
      <c r="I520" s="568">
        <v>83974</v>
      </c>
      <c r="J520" s="568" t="s">
        <v>818</v>
      </c>
      <c r="K520" s="568" t="s">
        <v>819</v>
      </c>
      <c r="L520" s="570">
        <v>374.12919114410403</v>
      </c>
      <c r="M520" s="570">
        <v>13</v>
      </c>
      <c r="N520" s="571">
        <v>4862.0798893012998</v>
      </c>
    </row>
    <row r="521" spans="1:14" ht="14.4" customHeight="1" x14ac:dyDescent="0.3">
      <c r="A521" s="566" t="s">
        <v>522</v>
      </c>
      <c r="B521" s="567" t="s">
        <v>524</v>
      </c>
      <c r="C521" s="568" t="s">
        <v>540</v>
      </c>
      <c r="D521" s="569" t="s">
        <v>541</v>
      </c>
      <c r="E521" s="568" t="s">
        <v>525</v>
      </c>
      <c r="F521" s="569" t="s">
        <v>526</v>
      </c>
      <c r="G521" s="568" t="s">
        <v>591</v>
      </c>
      <c r="H521" s="568">
        <v>184090</v>
      </c>
      <c r="I521" s="568">
        <v>84090</v>
      </c>
      <c r="J521" s="568" t="s">
        <v>820</v>
      </c>
      <c r="K521" s="568" t="s">
        <v>821</v>
      </c>
      <c r="L521" s="570">
        <v>63.15</v>
      </c>
      <c r="M521" s="570">
        <v>1</v>
      </c>
      <c r="N521" s="571">
        <v>63.15</v>
      </c>
    </row>
    <row r="522" spans="1:14" ht="14.4" customHeight="1" x14ac:dyDescent="0.3">
      <c r="A522" s="566" t="s">
        <v>522</v>
      </c>
      <c r="B522" s="567" t="s">
        <v>524</v>
      </c>
      <c r="C522" s="568" t="s">
        <v>540</v>
      </c>
      <c r="D522" s="569" t="s">
        <v>541</v>
      </c>
      <c r="E522" s="568" t="s">
        <v>525</v>
      </c>
      <c r="F522" s="569" t="s">
        <v>526</v>
      </c>
      <c r="G522" s="568" t="s">
        <v>591</v>
      </c>
      <c r="H522" s="568">
        <v>184378</v>
      </c>
      <c r="I522" s="568">
        <v>84378</v>
      </c>
      <c r="J522" s="568" t="s">
        <v>1286</v>
      </c>
      <c r="K522" s="568" t="s">
        <v>1287</v>
      </c>
      <c r="L522" s="570">
        <v>669.40562624278755</v>
      </c>
      <c r="M522" s="570">
        <v>5</v>
      </c>
      <c r="N522" s="571">
        <v>3335.4225049711495</v>
      </c>
    </row>
    <row r="523" spans="1:14" ht="14.4" customHeight="1" x14ac:dyDescent="0.3">
      <c r="A523" s="566" t="s">
        <v>522</v>
      </c>
      <c r="B523" s="567" t="s">
        <v>524</v>
      </c>
      <c r="C523" s="568" t="s">
        <v>540</v>
      </c>
      <c r="D523" s="569" t="s">
        <v>541</v>
      </c>
      <c r="E523" s="568" t="s">
        <v>525</v>
      </c>
      <c r="F523" s="569" t="s">
        <v>526</v>
      </c>
      <c r="G523" s="568" t="s">
        <v>591</v>
      </c>
      <c r="H523" s="568">
        <v>184700</v>
      </c>
      <c r="I523" s="568">
        <v>84700</v>
      </c>
      <c r="J523" s="568" t="s">
        <v>1288</v>
      </c>
      <c r="K523" s="568" t="s">
        <v>1289</v>
      </c>
      <c r="L523" s="570">
        <v>105.81</v>
      </c>
      <c r="M523" s="570">
        <v>2</v>
      </c>
      <c r="N523" s="571">
        <v>211.62</v>
      </c>
    </row>
    <row r="524" spans="1:14" ht="14.4" customHeight="1" x14ac:dyDescent="0.3">
      <c r="A524" s="566" t="s">
        <v>522</v>
      </c>
      <c r="B524" s="567" t="s">
        <v>524</v>
      </c>
      <c r="C524" s="568" t="s">
        <v>540</v>
      </c>
      <c r="D524" s="569" t="s">
        <v>541</v>
      </c>
      <c r="E524" s="568" t="s">
        <v>525</v>
      </c>
      <c r="F524" s="569" t="s">
        <v>526</v>
      </c>
      <c r="G524" s="568" t="s">
        <v>591</v>
      </c>
      <c r="H524" s="568">
        <v>185322</v>
      </c>
      <c r="I524" s="568">
        <v>85322</v>
      </c>
      <c r="J524" s="568" t="s">
        <v>1290</v>
      </c>
      <c r="K524" s="568" t="s">
        <v>1291</v>
      </c>
      <c r="L524" s="570">
        <v>1003.06</v>
      </c>
      <c r="M524" s="570">
        <v>4</v>
      </c>
      <c r="N524" s="571">
        <v>4012.24</v>
      </c>
    </row>
    <row r="525" spans="1:14" ht="14.4" customHeight="1" x14ac:dyDescent="0.3">
      <c r="A525" s="566" t="s">
        <v>522</v>
      </c>
      <c r="B525" s="567" t="s">
        <v>524</v>
      </c>
      <c r="C525" s="568" t="s">
        <v>540</v>
      </c>
      <c r="D525" s="569" t="s">
        <v>541</v>
      </c>
      <c r="E525" s="568" t="s">
        <v>525</v>
      </c>
      <c r="F525" s="569" t="s">
        <v>526</v>
      </c>
      <c r="G525" s="568" t="s">
        <v>591</v>
      </c>
      <c r="H525" s="568">
        <v>187721</v>
      </c>
      <c r="I525" s="568">
        <v>87721</v>
      </c>
      <c r="J525" s="568" t="s">
        <v>832</v>
      </c>
      <c r="K525" s="568" t="s">
        <v>833</v>
      </c>
      <c r="L525" s="570">
        <v>152.87923015333499</v>
      </c>
      <c r="M525" s="570">
        <v>5</v>
      </c>
      <c r="N525" s="571">
        <v>764.39538092000998</v>
      </c>
    </row>
    <row r="526" spans="1:14" ht="14.4" customHeight="1" x14ac:dyDescent="0.3">
      <c r="A526" s="566" t="s">
        <v>522</v>
      </c>
      <c r="B526" s="567" t="s">
        <v>524</v>
      </c>
      <c r="C526" s="568" t="s">
        <v>540</v>
      </c>
      <c r="D526" s="569" t="s">
        <v>541</v>
      </c>
      <c r="E526" s="568" t="s">
        <v>525</v>
      </c>
      <c r="F526" s="569" t="s">
        <v>526</v>
      </c>
      <c r="G526" s="568" t="s">
        <v>591</v>
      </c>
      <c r="H526" s="568">
        <v>187814</v>
      </c>
      <c r="I526" s="568">
        <v>87814</v>
      </c>
      <c r="J526" s="568" t="s">
        <v>1292</v>
      </c>
      <c r="K526" s="568" t="s">
        <v>1293</v>
      </c>
      <c r="L526" s="570">
        <v>563.89999999999895</v>
      </c>
      <c r="M526" s="570">
        <v>1</v>
      </c>
      <c r="N526" s="571">
        <v>563.89999999999895</v>
      </c>
    </row>
    <row r="527" spans="1:14" ht="14.4" customHeight="1" x14ac:dyDescent="0.3">
      <c r="A527" s="566" t="s">
        <v>522</v>
      </c>
      <c r="B527" s="567" t="s">
        <v>524</v>
      </c>
      <c r="C527" s="568" t="s">
        <v>540</v>
      </c>
      <c r="D527" s="569" t="s">
        <v>541</v>
      </c>
      <c r="E527" s="568" t="s">
        <v>525</v>
      </c>
      <c r="F527" s="569" t="s">
        <v>526</v>
      </c>
      <c r="G527" s="568" t="s">
        <v>591</v>
      </c>
      <c r="H527" s="568">
        <v>187822</v>
      </c>
      <c r="I527" s="568">
        <v>87822</v>
      </c>
      <c r="J527" s="568" t="s">
        <v>1294</v>
      </c>
      <c r="K527" s="568" t="s">
        <v>1295</v>
      </c>
      <c r="L527" s="570">
        <v>1103.322376148815</v>
      </c>
      <c r="M527" s="570">
        <v>2</v>
      </c>
      <c r="N527" s="571">
        <v>2206.64475229763</v>
      </c>
    </row>
    <row r="528" spans="1:14" ht="14.4" customHeight="1" x14ac:dyDescent="0.3">
      <c r="A528" s="566" t="s">
        <v>522</v>
      </c>
      <c r="B528" s="567" t="s">
        <v>524</v>
      </c>
      <c r="C528" s="568" t="s">
        <v>540</v>
      </c>
      <c r="D528" s="569" t="s">
        <v>541</v>
      </c>
      <c r="E528" s="568" t="s">
        <v>525</v>
      </c>
      <c r="F528" s="569" t="s">
        <v>526</v>
      </c>
      <c r="G528" s="568" t="s">
        <v>591</v>
      </c>
      <c r="H528" s="568">
        <v>187825</v>
      </c>
      <c r="I528" s="568">
        <v>87825</v>
      </c>
      <c r="J528" s="568" t="s">
        <v>1281</v>
      </c>
      <c r="K528" s="568" t="s">
        <v>1296</v>
      </c>
      <c r="L528" s="570">
        <v>84.77</v>
      </c>
      <c r="M528" s="570">
        <v>20</v>
      </c>
      <c r="N528" s="571">
        <v>1695.3999999999999</v>
      </c>
    </row>
    <row r="529" spans="1:14" ht="14.4" customHeight="1" x14ac:dyDescent="0.3">
      <c r="A529" s="566" t="s">
        <v>522</v>
      </c>
      <c r="B529" s="567" t="s">
        <v>524</v>
      </c>
      <c r="C529" s="568" t="s">
        <v>540</v>
      </c>
      <c r="D529" s="569" t="s">
        <v>541</v>
      </c>
      <c r="E529" s="568" t="s">
        <v>525</v>
      </c>
      <c r="F529" s="569" t="s">
        <v>526</v>
      </c>
      <c r="G529" s="568" t="s">
        <v>591</v>
      </c>
      <c r="H529" s="568">
        <v>188217</v>
      </c>
      <c r="I529" s="568">
        <v>88217</v>
      </c>
      <c r="J529" s="568" t="s">
        <v>834</v>
      </c>
      <c r="K529" s="568" t="s">
        <v>1297</v>
      </c>
      <c r="L529" s="570">
        <v>120.2659091374874</v>
      </c>
      <c r="M529" s="570">
        <v>10</v>
      </c>
      <c r="N529" s="571">
        <v>1202.6590913748739</v>
      </c>
    </row>
    <row r="530" spans="1:14" ht="14.4" customHeight="1" x14ac:dyDescent="0.3">
      <c r="A530" s="566" t="s">
        <v>522</v>
      </c>
      <c r="B530" s="567" t="s">
        <v>524</v>
      </c>
      <c r="C530" s="568" t="s">
        <v>540</v>
      </c>
      <c r="D530" s="569" t="s">
        <v>541</v>
      </c>
      <c r="E530" s="568" t="s">
        <v>525</v>
      </c>
      <c r="F530" s="569" t="s">
        <v>526</v>
      </c>
      <c r="G530" s="568" t="s">
        <v>591</v>
      </c>
      <c r="H530" s="568">
        <v>188219</v>
      </c>
      <c r="I530" s="568">
        <v>88219</v>
      </c>
      <c r="J530" s="568" t="s">
        <v>834</v>
      </c>
      <c r="K530" s="568" t="s">
        <v>835</v>
      </c>
      <c r="L530" s="570">
        <v>135.54350088640462</v>
      </c>
      <c r="M530" s="570">
        <v>17</v>
      </c>
      <c r="N530" s="571">
        <v>2300.0707344949124</v>
      </c>
    </row>
    <row r="531" spans="1:14" ht="14.4" customHeight="1" x14ac:dyDescent="0.3">
      <c r="A531" s="566" t="s">
        <v>522</v>
      </c>
      <c r="B531" s="567" t="s">
        <v>524</v>
      </c>
      <c r="C531" s="568" t="s">
        <v>540</v>
      </c>
      <c r="D531" s="569" t="s">
        <v>541</v>
      </c>
      <c r="E531" s="568" t="s">
        <v>525</v>
      </c>
      <c r="F531" s="569" t="s">
        <v>526</v>
      </c>
      <c r="G531" s="568" t="s">
        <v>591</v>
      </c>
      <c r="H531" s="568">
        <v>189244</v>
      </c>
      <c r="I531" s="568">
        <v>89244</v>
      </c>
      <c r="J531" s="568" t="s">
        <v>839</v>
      </c>
      <c r="K531" s="568" t="s">
        <v>840</v>
      </c>
      <c r="L531" s="570">
        <v>21.891551583625304</v>
      </c>
      <c r="M531" s="570">
        <v>720</v>
      </c>
      <c r="N531" s="571">
        <v>15762.761270193218</v>
      </c>
    </row>
    <row r="532" spans="1:14" ht="14.4" customHeight="1" x14ac:dyDescent="0.3">
      <c r="A532" s="566" t="s">
        <v>522</v>
      </c>
      <c r="B532" s="567" t="s">
        <v>524</v>
      </c>
      <c r="C532" s="568" t="s">
        <v>540</v>
      </c>
      <c r="D532" s="569" t="s">
        <v>541</v>
      </c>
      <c r="E532" s="568" t="s">
        <v>525</v>
      </c>
      <c r="F532" s="569" t="s">
        <v>526</v>
      </c>
      <c r="G532" s="568" t="s">
        <v>591</v>
      </c>
      <c r="H532" s="568">
        <v>190763</v>
      </c>
      <c r="I532" s="568">
        <v>90763</v>
      </c>
      <c r="J532" s="568" t="s">
        <v>1298</v>
      </c>
      <c r="K532" s="568" t="s">
        <v>1299</v>
      </c>
      <c r="L532" s="570">
        <v>442.43040929272451</v>
      </c>
      <c r="M532" s="570">
        <v>3</v>
      </c>
      <c r="N532" s="571">
        <v>1327.291637170898</v>
      </c>
    </row>
    <row r="533" spans="1:14" ht="14.4" customHeight="1" x14ac:dyDescent="0.3">
      <c r="A533" s="566" t="s">
        <v>522</v>
      </c>
      <c r="B533" s="567" t="s">
        <v>524</v>
      </c>
      <c r="C533" s="568" t="s">
        <v>540</v>
      </c>
      <c r="D533" s="569" t="s">
        <v>541</v>
      </c>
      <c r="E533" s="568" t="s">
        <v>525</v>
      </c>
      <c r="F533" s="569" t="s">
        <v>526</v>
      </c>
      <c r="G533" s="568" t="s">
        <v>591</v>
      </c>
      <c r="H533" s="568">
        <v>190765</v>
      </c>
      <c r="I533" s="568">
        <v>90765</v>
      </c>
      <c r="J533" s="568" t="s">
        <v>1300</v>
      </c>
      <c r="K533" s="568" t="s">
        <v>1301</v>
      </c>
      <c r="L533" s="570">
        <v>560.04675970039398</v>
      </c>
      <c r="M533" s="570">
        <v>1</v>
      </c>
      <c r="N533" s="571">
        <v>560.04675970039398</v>
      </c>
    </row>
    <row r="534" spans="1:14" ht="14.4" customHeight="1" x14ac:dyDescent="0.3">
      <c r="A534" s="566" t="s">
        <v>522</v>
      </c>
      <c r="B534" s="567" t="s">
        <v>524</v>
      </c>
      <c r="C534" s="568" t="s">
        <v>540</v>
      </c>
      <c r="D534" s="569" t="s">
        <v>541</v>
      </c>
      <c r="E534" s="568" t="s">
        <v>525</v>
      </c>
      <c r="F534" s="569" t="s">
        <v>526</v>
      </c>
      <c r="G534" s="568" t="s">
        <v>591</v>
      </c>
      <c r="H534" s="568">
        <v>191217</v>
      </c>
      <c r="I534" s="568">
        <v>91217</v>
      </c>
      <c r="J534" s="568" t="s">
        <v>1302</v>
      </c>
      <c r="K534" s="568" t="s">
        <v>1303</v>
      </c>
      <c r="L534" s="570">
        <v>82.050935045409872</v>
      </c>
      <c r="M534" s="570">
        <v>16</v>
      </c>
      <c r="N534" s="571">
        <v>1312.9440256811481</v>
      </c>
    </row>
    <row r="535" spans="1:14" ht="14.4" customHeight="1" x14ac:dyDescent="0.3">
      <c r="A535" s="566" t="s">
        <v>522</v>
      </c>
      <c r="B535" s="567" t="s">
        <v>524</v>
      </c>
      <c r="C535" s="568" t="s">
        <v>540</v>
      </c>
      <c r="D535" s="569" t="s">
        <v>541</v>
      </c>
      <c r="E535" s="568" t="s">
        <v>525</v>
      </c>
      <c r="F535" s="569" t="s">
        <v>526</v>
      </c>
      <c r="G535" s="568" t="s">
        <v>591</v>
      </c>
      <c r="H535" s="568">
        <v>191712</v>
      </c>
      <c r="I535" s="568">
        <v>91712</v>
      </c>
      <c r="J535" s="568" t="s">
        <v>841</v>
      </c>
      <c r="K535" s="568" t="s">
        <v>842</v>
      </c>
      <c r="L535" s="570">
        <v>56.43</v>
      </c>
      <c r="M535" s="570">
        <v>4</v>
      </c>
      <c r="N535" s="571">
        <v>225.72</v>
      </c>
    </row>
    <row r="536" spans="1:14" ht="14.4" customHeight="1" x14ac:dyDescent="0.3">
      <c r="A536" s="566" t="s">
        <v>522</v>
      </c>
      <c r="B536" s="567" t="s">
        <v>524</v>
      </c>
      <c r="C536" s="568" t="s">
        <v>540</v>
      </c>
      <c r="D536" s="569" t="s">
        <v>541</v>
      </c>
      <c r="E536" s="568" t="s">
        <v>525</v>
      </c>
      <c r="F536" s="569" t="s">
        <v>526</v>
      </c>
      <c r="G536" s="568" t="s">
        <v>591</v>
      </c>
      <c r="H536" s="568">
        <v>191836</v>
      </c>
      <c r="I536" s="568">
        <v>91836</v>
      </c>
      <c r="J536" s="568" t="s">
        <v>843</v>
      </c>
      <c r="K536" s="568" t="s">
        <v>844</v>
      </c>
      <c r="L536" s="570">
        <v>46.675013337004714</v>
      </c>
      <c r="M536" s="570">
        <v>17</v>
      </c>
      <c r="N536" s="571">
        <v>794.37024006608499</v>
      </c>
    </row>
    <row r="537" spans="1:14" ht="14.4" customHeight="1" x14ac:dyDescent="0.3">
      <c r="A537" s="566" t="s">
        <v>522</v>
      </c>
      <c r="B537" s="567" t="s">
        <v>524</v>
      </c>
      <c r="C537" s="568" t="s">
        <v>540</v>
      </c>
      <c r="D537" s="569" t="s">
        <v>541</v>
      </c>
      <c r="E537" s="568" t="s">
        <v>525</v>
      </c>
      <c r="F537" s="569" t="s">
        <v>526</v>
      </c>
      <c r="G537" s="568" t="s">
        <v>591</v>
      </c>
      <c r="H537" s="568">
        <v>192351</v>
      </c>
      <c r="I537" s="568">
        <v>92351</v>
      </c>
      <c r="J537" s="568" t="s">
        <v>848</v>
      </c>
      <c r="K537" s="568" t="s">
        <v>849</v>
      </c>
      <c r="L537" s="570">
        <v>92.575233229450959</v>
      </c>
      <c r="M537" s="570">
        <v>3</v>
      </c>
      <c r="N537" s="571">
        <v>277.63093291780382</v>
      </c>
    </row>
    <row r="538" spans="1:14" ht="14.4" customHeight="1" x14ac:dyDescent="0.3">
      <c r="A538" s="566" t="s">
        <v>522</v>
      </c>
      <c r="B538" s="567" t="s">
        <v>524</v>
      </c>
      <c r="C538" s="568" t="s">
        <v>540</v>
      </c>
      <c r="D538" s="569" t="s">
        <v>541</v>
      </c>
      <c r="E538" s="568" t="s">
        <v>525</v>
      </c>
      <c r="F538" s="569" t="s">
        <v>526</v>
      </c>
      <c r="G538" s="568" t="s">
        <v>591</v>
      </c>
      <c r="H538" s="568">
        <v>192729</v>
      </c>
      <c r="I538" s="568">
        <v>92729</v>
      </c>
      <c r="J538" s="568" t="s">
        <v>1304</v>
      </c>
      <c r="K538" s="568" t="s">
        <v>795</v>
      </c>
      <c r="L538" s="570">
        <v>47.257955915944834</v>
      </c>
      <c r="M538" s="570">
        <v>8</v>
      </c>
      <c r="N538" s="571">
        <v>377.85977957972409</v>
      </c>
    </row>
    <row r="539" spans="1:14" ht="14.4" customHeight="1" x14ac:dyDescent="0.3">
      <c r="A539" s="566" t="s">
        <v>522</v>
      </c>
      <c r="B539" s="567" t="s">
        <v>524</v>
      </c>
      <c r="C539" s="568" t="s">
        <v>540</v>
      </c>
      <c r="D539" s="569" t="s">
        <v>541</v>
      </c>
      <c r="E539" s="568" t="s">
        <v>525</v>
      </c>
      <c r="F539" s="569" t="s">
        <v>526</v>
      </c>
      <c r="G539" s="568" t="s">
        <v>591</v>
      </c>
      <c r="H539" s="568">
        <v>192853</v>
      </c>
      <c r="I539" s="568">
        <v>192853</v>
      </c>
      <c r="J539" s="568" t="s">
        <v>681</v>
      </c>
      <c r="K539" s="568" t="s">
        <v>851</v>
      </c>
      <c r="L539" s="570">
        <v>92.41</v>
      </c>
      <c r="M539" s="570">
        <v>1</v>
      </c>
      <c r="N539" s="571">
        <v>92.41</v>
      </c>
    </row>
    <row r="540" spans="1:14" ht="14.4" customHeight="1" x14ac:dyDescent="0.3">
      <c r="A540" s="566" t="s">
        <v>522</v>
      </c>
      <c r="B540" s="567" t="s">
        <v>524</v>
      </c>
      <c r="C540" s="568" t="s">
        <v>540</v>
      </c>
      <c r="D540" s="569" t="s">
        <v>541</v>
      </c>
      <c r="E540" s="568" t="s">
        <v>525</v>
      </c>
      <c r="F540" s="569" t="s">
        <v>526</v>
      </c>
      <c r="G540" s="568" t="s">
        <v>591</v>
      </c>
      <c r="H540" s="568">
        <v>193105</v>
      </c>
      <c r="I540" s="568">
        <v>93105</v>
      </c>
      <c r="J540" s="568" t="s">
        <v>852</v>
      </c>
      <c r="K540" s="568" t="s">
        <v>854</v>
      </c>
      <c r="L540" s="570">
        <v>292.7061982136197</v>
      </c>
      <c r="M540" s="570">
        <v>8</v>
      </c>
      <c r="N540" s="571">
        <v>2341.6495857089576</v>
      </c>
    </row>
    <row r="541" spans="1:14" ht="14.4" customHeight="1" x14ac:dyDescent="0.3">
      <c r="A541" s="566" t="s">
        <v>522</v>
      </c>
      <c r="B541" s="567" t="s">
        <v>524</v>
      </c>
      <c r="C541" s="568" t="s">
        <v>540</v>
      </c>
      <c r="D541" s="569" t="s">
        <v>541</v>
      </c>
      <c r="E541" s="568" t="s">
        <v>525</v>
      </c>
      <c r="F541" s="569" t="s">
        <v>526</v>
      </c>
      <c r="G541" s="568" t="s">
        <v>591</v>
      </c>
      <c r="H541" s="568">
        <v>193723</v>
      </c>
      <c r="I541" s="568">
        <v>93723</v>
      </c>
      <c r="J541" s="568" t="s">
        <v>1305</v>
      </c>
      <c r="K541" s="568" t="s">
        <v>1306</v>
      </c>
      <c r="L541" s="570">
        <v>42.4</v>
      </c>
      <c r="M541" s="570">
        <v>1</v>
      </c>
      <c r="N541" s="571">
        <v>42.4</v>
      </c>
    </row>
    <row r="542" spans="1:14" ht="14.4" customHeight="1" x14ac:dyDescent="0.3">
      <c r="A542" s="566" t="s">
        <v>522</v>
      </c>
      <c r="B542" s="567" t="s">
        <v>524</v>
      </c>
      <c r="C542" s="568" t="s">
        <v>540</v>
      </c>
      <c r="D542" s="569" t="s">
        <v>541</v>
      </c>
      <c r="E542" s="568" t="s">
        <v>525</v>
      </c>
      <c r="F542" s="569" t="s">
        <v>526</v>
      </c>
      <c r="G542" s="568" t="s">
        <v>591</v>
      </c>
      <c r="H542" s="568">
        <v>193746</v>
      </c>
      <c r="I542" s="568">
        <v>93746</v>
      </c>
      <c r="J542" s="568" t="s">
        <v>857</v>
      </c>
      <c r="K542" s="568" t="s">
        <v>858</v>
      </c>
      <c r="L542" s="570">
        <v>390.85836685873301</v>
      </c>
      <c r="M542" s="570">
        <v>85</v>
      </c>
      <c r="N542" s="571">
        <v>33190.157759196925</v>
      </c>
    </row>
    <row r="543" spans="1:14" ht="14.4" customHeight="1" x14ac:dyDescent="0.3">
      <c r="A543" s="566" t="s">
        <v>522</v>
      </c>
      <c r="B543" s="567" t="s">
        <v>524</v>
      </c>
      <c r="C543" s="568" t="s">
        <v>540</v>
      </c>
      <c r="D543" s="569" t="s">
        <v>541</v>
      </c>
      <c r="E543" s="568" t="s">
        <v>525</v>
      </c>
      <c r="F543" s="569" t="s">
        <v>526</v>
      </c>
      <c r="G543" s="568" t="s">
        <v>591</v>
      </c>
      <c r="H543" s="568">
        <v>194329</v>
      </c>
      <c r="I543" s="568">
        <v>94329</v>
      </c>
      <c r="J543" s="568" t="s">
        <v>861</v>
      </c>
      <c r="K543" s="568" t="s">
        <v>1307</v>
      </c>
      <c r="L543" s="570">
        <v>45.25</v>
      </c>
      <c r="M543" s="570">
        <v>1</v>
      </c>
      <c r="N543" s="571">
        <v>45.25</v>
      </c>
    </row>
    <row r="544" spans="1:14" ht="14.4" customHeight="1" x14ac:dyDescent="0.3">
      <c r="A544" s="566" t="s">
        <v>522</v>
      </c>
      <c r="B544" s="567" t="s">
        <v>524</v>
      </c>
      <c r="C544" s="568" t="s">
        <v>540</v>
      </c>
      <c r="D544" s="569" t="s">
        <v>541</v>
      </c>
      <c r="E544" s="568" t="s">
        <v>525</v>
      </c>
      <c r="F544" s="569" t="s">
        <v>526</v>
      </c>
      <c r="G544" s="568" t="s">
        <v>591</v>
      </c>
      <c r="H544" s="568">
        <v>194584</v>
      </c>
      <c r="I544" s="568">
        <v>94584</v>
      </c>
      <c r="J544" s="568" t="s">
        <v>861</v>
      </c>
      <c r="K544" s="568" t="s">
        <v>862</v>
      </c>
      <c r="L544" s="570">
        <v>79.87</v>
      </c>
      <c r="M544" s="570">
        <v>2</v>
      </c>
      <c r="N544" s="571">
        <v>159.74</v>
      </c>
    </row>
    <row r="545" spans="1:14" ht="14.4" customHeight="1" x14ac:dyDescent="0.3">
      <c r="A545" s="566" t="s">
        <v>522</v>
      </c>
      <c r="B545" s="567" t="s">
        <v>524</v>
      </c>
      <c r="C545" s="568" t="s">
        <v>540</v>
      </c>
      <c r="D545" s="569" t="s">
        <v>541</v>
      </c>
      <c r="E545" s="568" t="s">
        <v>525</v>
      </c>
      <c r="F545" s="569" t="s">
        <v>526</v>
      </c>
      <c r="G545" s="568" t="s">
        <v>591</v>
      </c>
      <c r="H545" s="568">
        <v>194852</v>
      </c>
      <c r="I545" s="568">
        <v>94852</v>
      </c>
      <c r="J545" s="568" t="s">
        <v>863</v>
      </c>
      <c r="K545" s="568" t="s">
        <v>864</v>
      </c>
      <c r="L545" s="570">
        <v>1100.73</v>
      </c>
      <c r="M545" s="570">
        <v>1</v>
      </c>
      <c r="N545" s="571">
        <v>1100.73</v>
      </c>
    </row>
    <row r="546" spans="1:14" ht="14.4" customHeight="1" x14ac:dyDescent="0.3">
      <c r="A546" s="566" t="s">
        <v>522</v>
      </c>
      <c r="B546" s="567" t="s">
        <v>524</v>
      </c>
      <c r="C546" s="568" t="s">
        <v>540</v>
      </c>
      <c r="D546" s="569" t="s">
        <v>541</v>
      </c>
      <c r="E546" s="568" t="s">
        <v>525</v>
      </c>
      <c r="F546" s="569" t="s">
        <v>526</v>
      </c>
      <c r="G546" s="568" t="s">
        <v>591</v>
      </c>
      <c r="H546" s="568">
        <v>194916</v>
      </c>
      <c r="I546" s="568">
        <v>94916</v>
      </c>
      <c r="J546" s="568" t="s">
        <v>865</v>
      </c>
      <c r="K546" s="568" t="s">
        <v>866</v>
      </c>
      <c r="L546" s="570">
        <v>90.116332796613491</v>
      </c>
      <c r="M546" s="570">
        <v>72</v>
      </c>
      <c r="N546" s="571">
        <v>6485.3830579985633</v>
      </c>
    </row>
    <row r="547" spans="1:14" ht="14.4" customHeight="1" x14ac:dyDescent="0.3">
      <c r="A547" s="566" t="s">
        <v>522</v>
      </c>
      <c r="B547" s="567" t="s">
        <v>524</v>
      </c>
      <c r="C547" s="568" t="s">
        <v>540</v>
      </c>
      <c r="D547" s="569" t="s">
        <v>541</v>
      </c>
      <c r="E547" s="568" t="s">
        <v>525</v>
      </c>
      <c r="F547" s="569" t="s">
        <v>526</v>
      </c>
      <c r="G547" s="568" t="s">
        <v>591</v>
      </c>
      <c r="H547" s="568">
        <v>194920</v>
      </c>
      <c r="I547" s="568">
        <v>94920</v>
      </c>
      <c r="J547" s="568" t="s">
        <v>867</v>
      </c>
      <c r="K547" s="568" t="s">
        <v>1308</v>
      </c>
      <c r="L547" s="570">
        <v>53.766258941620066</v>
      </c>
      <c r="M547" s="570">
        <v>13</v>
      </c>
      <c r="N547" s="571">
        <v>700.15014485344193</v>
      </c>
    </row>
    <row r="548" spans="1:14" ht="14.4" customHeight="1" x14ac:dyDescent="0.3">
      <c r="A548" s="566" t="s">
        <v>522</v>
      </c>
      <c r="B548" s="567" t="s">
        <v>524</v>
      </c>
      <c r="C548" s="568" t="s">
        <v>540</v>
      </c>
      <c r="D548" s="569" t="s">
        <v>541</v>
      </c>
      <c r="E548" s="568" t="s">
        <v>525</v>
      </c>
      <c r="F548" s="569" t="s">
        <v>526</v>
      </c>
      <c r="G548" s="568" t="s">
        <v>591</v>
      </c>
      <c r="H548" s="568">
        <v>194921</v>
      </c>
      <c r="I548" s="568">
        <v>94921</v>
      </c>
      <c r="J548" s="568" t="s">
        <v>865</v>
      </c>
      <c r="K548" s="568" t="s">
        <v>1309</v>
      </c>
      <c r="L548" s="570">
        <v>62.474406049213357</v>
      </c>
      <c r="M548" s="570">
        <v>20</v>
      </c>
      <c r="N548" s="571">
        <v>1248.3487957427969</v>
      </c>
    </row>
    <row r="549" spans="1:14" ht="14.4" customHeight="1" x14ac:dyDescent="0.3">
      <c r="A549" s="566" t="s">
        <v>522</v>
      </c>
      <c r="B549" s="567" t="s">
        <v>524</v>
      </c>
      <c r="C549" s="568" t="s">
        <v>540</v>
      </c>
      <c r="D549" s="569" t="s">
        <v>541</v>
      </c>
      <c r="E549" s="568" t="s">
        <v>525</v>
      </c>
      <c r="F549" s="569" t="s">
        <v>526</v>
      </c>
      <c r="G549" s="568" t="s">
        <v>591</v>
      </c>
      <c r="H549" s="568">
        <v>196610</v>
      </c>
      <c r="I549" s="568">
        <v>96610</v>
      </c>
      <c r="J549" s="568" t="s">
        <v>1310</v>
      </c>
      <c r="K549" s="568" t="s">
        <v>1311</v>
      </c>
      <c r="L549" s="570">
        <v>54.54</v>
      </c>
      <c r="M549" s="570">
        <v>1</v>
      </c>
      <c r="N549" s="571">
        <v>54.54</v>
      </c>
    </row>
    <row r="550" spans="1:14" ht="14.4" customHeight="1" x14ac:dyDescent="0.3">
      <c r="A550" s="566" t="s">
        <v>522</v>
      </c>
      <c r="B550" s="567" t="s">
        <v>524</v>
      </c>
      <c r="C550" s="568" t="s">
        <v>540</v>
      </c>
      <c r="D550" s="569" t="s">
        <v>541</v>
      </c>
      <c r="E550" s="568" t="s">
        <v>525</v>
      </c>
      <c r="F550" s="569" t="s">
        <v>526</v>
      </c>
      <c r="G550" s="568" t="s">
        <v>591</v>
      </c>
      <c r="H550" s="568">
        <v>196872</v>
      </c>
      <c r="I550" s="568">
        <v>96872</v>
      </c>
      <c r="J550" s="568" t="s">
        <v>1312</v>
      </c>
      <c r="K550" s="568" t="s">
        <v>1313</v>
      </c>
      <c r="L550" s="570">
        <v>15.44</v>
      </c>
      <c r="M550" s="570">
        <v>20</v>
      </c>
      <c r="N550" s="571">
        <v>308.8</v>
      </c>
    </row>
    <row r="551" spans="1:14" ht="14.4" customHeight="1" x14ac:dyDescent="0.3">
      <c r="A551" s="566" t="s">
        <v>522</v>
      </c>
      <c r="B551" s="567" t="s">
        <v>524</v>
      </c>
      <c r="C551" s="568" t="s">
        <v>540</v>
      </c>
      <c r="D551" s="569" t="s">
        <v>541</v>
      </c>
      <c r="E551" s="568" t="s">
        <v>525</v>
      </c>
      <c r="F551" s="569" t="s">
        <v>526</v>
      </c>
      <c r="G551" s="568" t="s">
        <v>591</v>
      </c>
      <c r="H551" s="568">
        <v>196873</v>
      </c>
      <c r="I551" s="568">
        <v>96873</v>
      </c>
      <c r="J551" s="568" t="s">
        <v>1314</v>
      </c>
      <c r="K551" s="568" t="s">
        <v>1315</v>
      </c>
      <c r="L551" s="570">
        <v>162.15</v>
      </c>
      <c r="M551" s="570">
        <v>4</v>
      </c>
      <c r="N551" s="571">
        <v>648.6</v>
      </c>
    </row>
    <row r="552" spans="1:14" ht="14.4" customHeight="1" x14ac:dyDescent="0.3">
      <c r="A552" s="566" t="s">
        <v>522</v>
      </c>
      <c r="B552" s="567" t="s">
        <v>524</v>
      </c>
      <c r="C552" s="568" t="s">
        <v>540</v>
      </c>
      <c r="D552" s="569" t="s">
        <v>541</v>
      </c>
      <c r="E552" s="568" t="s">
        <v>525</v>
      </c>
      <c r="F552" s="569" t="s">
        <v>526</v>
      </c>
      <c r="G552" s="568" t="s">
        <v>591</v>
      </c>
      <c r="H552" s="568">
        <v>196877</v>
      </c>
      <c r="I552" s="568">
        <v>96877</v>
      </c>
      <c r="J552" s="568" t="s">
        <v>871</v>
      </c>
      <c r="K552" s="568" t="s">
        <v>872</v>
      </c>
      <c r="L552" s="570">
        <v>181.59</v>
      </c>
      <c r="M552" s="570">
        <v>3</v>
      </c>
      <c r="N552" s="571">
        <v>544.77</v>
      </c>
    </row>
    <row r="553" spans="1:14" ht="14.4" customHeight="1" x14ac:dyDescent="0.3">
      <c r="A553" s="566" t="s">
        <v>522</v>
      </c>
      <c r="B553" s="567" t="s">
        <v>524</v>
      </c>
      <c r="C553" s="568" t="s">
        <v>540</v>
      </c>
      <c r="D553" s="569" t="s">
        <v>541</v>
      </c>
      <c r="E553" s="568" t="s">
        <v>525</v>
      </c>
      <c r="F553" s="569" t="s">
        <v>526</v>
      </c>
      <c r="G553" s="568" t="s">
        <v>591</v>
      </c>
      <c r="H553" s="568">
        <v>197682</v>
      </c>
      <c r="I553" s="568">
        <v>97682</v>
      </c>
      <c r="J553" s="568" t="s">
        <v>879</v>
      </c>
      <c r="K553" s="568" t="s">
        <v>880</v>
      </c>
      <c r="L553" s="570">
        <v>14.4692448877729</v>
      </c>
      <c r="M553" s="570">
        <v>80</v>
      </c>
      <c r="N553" s="571">
        <v>1157.5395910218319</v>
      </c>
    </row>
    <row r="554" spans="1:14" ht="14.4" customHeight="1" x14ac:dyDescent="0.3">
      <c r="A554" s="566" t="s">
        <v>522</v>
      </c>
      <c r="B554" s="567" t="s">
        <v>524</v>
      </c>
      <c r="C554" s="568" t="s">
        <v>540</v>
      </c>
      <c r="D554" s="569" t="s">
        <v>541</v>
      </c>
      <c r="E554" s="568" t="s">
        <v>525</v>
      </c>
      <c r="F554" s="569" t="s">
        <v>526</v>
      </c>
      <c r="G554" s="568" t="s">
        <v>591</v>
      </c>
      <c r="H554" s="568">
        <v>197698</v>
      </c>
      <c r="I554" s="568">
        <v>97698</v>
      </c>
      <c r="J554" s="568" t="s">
        <v>881</v>
      </c>
      <c r="K554" s="568" t="s">
        <v>882</v>
      </c>
      <c r="L554" s="570">
        <v>27.22</v>
      </c>
      <c r="M554" s="570">
        <v>1</v>
      </c>
      <c r="N554" s="571">
        <v>27.22</v>
      </c>
    </row>
    <row r="555" spans="1:14" ht="14.4" customHeight="1" x14ac:dyDescent="0.3">
      <c r="A555" s="566" t="s">
        <v>522</v>
      </c>
      <c r="B555" s="567" t="s">
        <v>524</v>
      </c>
      <c r="C555" s="568" t="s">
        <v>540</v>
      </c>
      <c r="D555" s="569" t="s">
        <v>541</v>
      </c>
      <c r="E555" s="568" t="s">
        <v>525</v>
      </c>
      <c r="F555" s="569" t="s">
        <v>526</v>
      </c>
      <c r="G555" s="568" t="s">
        <v>591</v>
      </c>
      <c r="H555" s="568">
        <v>199295</v>
      </c>
      <c r="I555" s="568">
        <v>99295</v>
      </c>
      <c r="J555" s="568" t="s">
        <v>886</v>
      </c>
      <c r="K555" s="568" t="s">
        <v>887</v>
      </c>
      <c r="L555" s="570">
        <v>27.470009386681049</v>
      </c>
      <c r="M555" s="570">
        <v>4</v>
      </c>
      <c r="N555" s="571">
        <v>109.8800375467242</v>
      </c>
    </row>
    <row r="556" spans="1:14" ht="14.4" customHeight="1" x14ac:dyDescent="0.3">
      <c r="A556" s="566" t="s">
        <v>522</v>
      </c>
      <c r="B556" s="567" t="s">
        <v>524</v>
      </c>
      <c r="C556" s="568" t="s">
        <v>540</v>
      </c>
      <c r="D556" s="569" t="s">
        <v>541</v>
      </c>
      <c r="E556" s="568" t="s">
        <v>525</v>
      </c>
      <c r="F556" s="569" t="s">
        <v>526</v>
      </c>
      <c r="G556" s="568" t="s">
        <v>591</v>
      </c>
      <c r="H556" s="568">
        <v>199333</v>
      </c>
      <c r="I556" s="568">
        <v>99333</v>
      </c>
      <c r="J556" s="568" t="s">
        <v>888</v>
      </c>
      <c r="K556" s="568" t="s">
        <v>889</v>
      </c>
      <c r="L556" s="570">
        <v>215.26513940851515</v>
      </c>
      <c r="M556" s="570">
        <v>142</v>
      </c>
      <c r="N556" s="571">
        <v>30582.349229647509</v>
      </c>
    </row>
    <row r="557" spans="1:14" ht="14.4" customHeight="1" x14ac:dyDescent="0.3">
      <c r="A557" s="566" t="s">
        <v>522</v>
      </c>
      <c r="B557" s="567" t="s">
        <v>524</v>
      </c>
      <c r="C557" s="568" t="s">
        <v>540</v>
      </c>
      <c r="D557" s="569" t="s">
        <v>541</v>
      </c>
      <c r="E557" s="568" t="s">
        <v>525</v>
      </c>
      <c r="F557" s="569" t="s">
        <v>526</v>
      </c>
      <c r="G557" s="568" t="s">
        <v>591</v>
      </c>
      <c r="H557" s="568">
        <v>300812</v>
      </c>
      <c r="I557" s="568">
        <v>812</v>
      </c>
      <c r="J557" s="568" t="s">
        <v>1316</v>
      </c>
      <c r="K557" s="568" t="s">
        <v>1317</v>
      </c>
      <c r="L557" s="570">
        <v>8.58</v>
      </c>
      <c r="M557" s="570">
        <v>1</v>
      </c>
      <c r="N557" s="571">
        <v>8.58</v>
      </c>
    </row>
    <row r="558" spans="1:14" ht="14.4" customHeight="1" x14ac:dyDescent="0.3">
      <c r="A558" s="566" t="s">
        <v>522</v>
      </c>
      <c r="B558" s="567" t="s">
        <v>524</v>
      </c>
      <c r="C558" s="568" t="s">
        <v>540</v>
      </c>
      <c r="D558" s="569" t="s">
        <v>541</v>
      </c>
      <c r="E558" s="568" t="s">
        <v>525</v>
      </c>
      <c r="F558" s="569" t="s">
        <v>526</v>
      </c>
      <c r="G558" s="568" t="s">
        <v>591</v>
      </c>
      <c r="H558" s="568">
        <v>300813</v>
      </c>
      <c r="I558" s="568">
        <v>813</v>
      </c>
      <c r="J558" s="568" t="s">
        <v>1318</v>
      </c>
      <c r="K558" s="568" t="s">
        <v>1319</v>
      </c>
      <c r="L558" s="570">
        <v>10.130000000000001</v>
      </c>
      <c r="M558" s="570">
        <v>1</v>
      </c>
      <c r="N558" s="571">
        <v>10.130000000000001</v>
      </c>
    </row>
    <row r="559" spans="1:14" ht="14.4" customHeight="1" x14ac:dyDescent="0.3">
      <c r="A559" s="566" t="s">
        <v>522</v>
      </c>
      <c r="B559" s="567" t="s">
        <v>524</v>
      </c>
      <c r="C559" s="568" t="s">
        <v>540</v>
      </c>
      <c r="D559" s="569" t="s">
        <v>541</v>
      </c>
      <c r="E559" s="568" t="s">
        <v>525</v>
      </c>
      <c r="F559" s="569" t="s">
        <v>526</v>
      </c>
      <c r="G559" s="568" t="s">
        <v>591</v>
      </c>
      <c r="H559" s="568">
        <v>382099</v>
      </c>
      <c r="I559" s="568">
        <v>82099</v>
      </c>
      <c r="J559" s="568" t="s">
        <v>1320</v>
      </c>
      <c r="K559" s="568" t="s">
        <v>1321</v>
      </c>
      <c r="L559" s="570">
        <v>144.9</v>
      </c>
      <c r="M559" s="570">
        <v>1</v>
      </c>
      <c r="N559" s="571">
        <v>144.9</v>
      </c>
    </row>
    <row r="560" spans="1:14" ht="14.4" customHeight="1" x14ac:dyDescent="0.3">
      <c r="A560" s="566" t="s">
        <v>522</v>
      </c>
      <c r="B560" s="567" t="s">
        <v>524</v>
      </c>
      <c r="C560" s="568" t="s">
        <v>540</v>
      </c>
      <c r="D560" s="569" t="s">
        <v>541</v>
      </c>
      <c r="E560" s="568" t="s">
        <v>525</v>
      </c>
      <c r="F560" s="569" t="s">
        <v>526</v>
      </c>
      <c r="G560" s="568" t="s">
        <v>591</v>
      </c>
      <c r="H560" s="568">
        <v>394217</v>
      </c>
      <c r="I560" s="568">
        <v>0</v>
      </c>
      <c r="J560" s="568" t="s">
        <v>1322</v>
      </c>
      <c r="K560" s="568"/>
      <c r="L560" s="570">
        <v>205.00255200000001</v>
      </c>
      <c r="M560" s="570">
        <v>1</v>
      </c>
      <c r="N560" s="571">
        <v>205.00255200000001</v>
      </c>
    </row>
    <row r="561" spans="1:14" ht="14.4" customHeight="1" x14ac:dyDescent="0.3">
      <c r="A561" s="566" t="s">
        <v>522</v>
      </c>
      <c r="B561" s="567" t="s">
        <v>524</v>
      </c>
      <c r="C561" s="568" t="s">
        <v>540</v>
      </c>
      <c r="D561" s="569" t="s">
        <v>541</v>
      </c>
      <c r="E561" s="568" t="s">
        <v>525</v>
      </c>
      <c r="F561" s="569" t="s">
        <v>526</v>
      </c>
      <c r="G561" s="568" t="s">
        <v>591</v>
      </c>
      <c r="H561" s="568">
        <v>394712</v>
      </c>
      <c r="I561" s="568">
        <v>0</v>
      </c>
      <c r="J561" s="568" t="s">
        <v>1323</v>
      </c>
      <c r="K561" s="568" t="s">
        <v>1324</v>
      </c>
      <c r="L561" s="570">
        <v>24.020160969876102</v>
      </c>
      <c r="M561" s="570">
        <v>534</v>
      </c>
      <c r="N561" s="571">
        <v>12655.99980830126</v>
      </c>
    </row>
    <row r="562" spans="1:14" ht="14.4" customHeight="1" x14ac:dyDescent="0.3">
      <c r="A562" s="566" t="s">
        <v>522</v>
      </c>
      <c r="B562" s="567" t="s">
        <v>524</v>
      </c>
      <c r="C562" s="568" t="s">
        <v>540</v>
      </c>
      <c r="D562" s="569" t="s">
        <v>541</v>
      </c>
      <c r="E562" s="568" t="s">
        <v>525</v>
      </c>
      <c r="F562" s="569" t="s">
        <v>526</v>
      </c>
      <c r="G562" s="568" t="s">
        <v>591</v>
      </c>
      <c r="H562" s="568">
        <v>395211</v>
      </c>
      <c r="I562" s="568">
        <v>0</v>
      </c>
      <c r="J562" s="568" t="s">
        <v>1325</v>
      </c>
      <c r="K562" s="568"/>
      <c r="L562" s="570">
        <v>828.3388645829591</v>
      </c>
      <c r="M562" s="570">
        <v>7</v>
      </c>
      <c r="N562" s="571">
        <v>5798.3720520807137</v>
      </c>
    </row>
    <row r="563" spans="1:14" ht="14.4" customHeight="1" x14ac:dyDescent="0.3">
      <c r="A563" s="566" t="s">
        <v>522</v>
      </c>
      <c r="B563" s="567" t="s">
        <v>524</v>
      </c>
      <c r="C563" s="568" t="s">
        <v>540</v>
      </c>
      <c r="D563" s="569" t="s">
        <v>541</v>
      </c>
      <c r="E563" s="568" t="s">
        <v>525</v>
      </c>
      <c r="F563" s="569" t="s">
        <v>526</v>
      </c>
      <c r="G563" s="568" t="s">
        <v>591</v>
      </c>
      <c r="H563" s="568">
        <v>395294</v>
      </c>
      <c r="I563" s="568">
        <v>180306</v>
      </c>
      <c r="J563" s="568" t="s">
        <v>893</v>
      </c>
      <c r="K563" s="568" t="s">
        <v>894</v>
      </c>
      <c r="L563" s="570">
        <v>149.27601807668526</v>
      </c>
      <c r="M563" s="570">
        <v>36</v>
      </c>
      <c r="N563" s="571">
        <v>5353.8172459020598</v>
      </c>
    </row>
    <row r="564" spans="1:14" ht="14.4" customHeight="1" x14ac:dyDescent="0.3">
      <c r="A564" s="566" t="s">
        <v>522</v>
      </c>
      <c r="B564" s="567" t="s">
        <v>524</v>
      </c>
      <c r="C564" s="568" t="s">
        <v>540</v>
      </c>
      <c r="D564" s="569" t="s">
        <v>541</v>
      </c>
      <c r="E564" s="568" t="s">
        <v>525</v>
      </c>
      <c r="F564" s="569" t="s">
        <v>526</v>
      </c>
      <c r="G564" s="568" t="s">
        <v>591</v>
      </c>
      <c r="H564" s="568">
        <v>395927</v>
      </c>
      <c r="I564" s="568">
        <v>98237</v>
      </c>
      <c r="J564" s="568" t="s">
        <v>1326</v>
      </c>
      <c r="K564" s="568" t="s">
        <v>1327</v>
      </c>
      <c r="L564" s="570">
        <v>450.91850347111983</v>
      </c>
      <c r="M564" s="570">
        <v>23.4</v>
      </c>
      <c r="N564" s="571">
        <v>3963.7995242978377</v>
      </c>
    </row>
    <row r="565" spans="1:14" ht="14.4" customHeight="1" x14ac:dyDescent="0.3">
      <c r="A565" s="566" t="s">
        <v>522</v>
      </c>
      <c r="B565" s="567" t="s">
        <v>524</v>
      </c>
      <c r="C565" s="568" t="s">
        <v>540</v>
      </c>
      <c r="D565" s="569" t="s">
        <v>541</v>
      </c>
      <c r="E565" s="568" t="s">
        <v>525</v>
      </c>
      <c r="F565" s="569" t="s">
        <v>526</v>
      </c>
      <c r="G565" s="568" t="s">
        <v>591</v>
      </c>
      <c r="H565" s="568">
        <v>396214</v>
      </c>
      <c r="I565" s="568">
        <v>185328</v>
      </c>
      <c r="J565" s="568" t="s">
        <v>1328</v>
      </c>
      <c r="K565" s="568" t="s">
        <v>1329</v>
      </c>
      <c r="L565" s="570">
        <v>4496.7299999999996</v>
      </c>
      <c r="M565" s="570">
        <v>1</v>
      </c>
      <c r="N565" s="571">
        <v>4496.7299999999996</v>
      </c>
    </row>
    <row r="566" spans="1:14" ht="14.4" customHeight="1" x14ac:dyDescent="0.3">
      <c r="A566" s="566" t="s">
        <v>522</v>
      </c>
      <c r="B566" s="567" t="s">
        <v>524</v>
      </c>
      <c r="C566" s="568" t="s">
        <v>540</v>
      </c>
      <c r="D566" s="569" t="s">
        <v>541</v>
      </c>
      <c r="E566" s="568" t="s">
        <v>525</v>
      </c>
      <c r="F566" s="569" t="s">
        <v>526</v>
      </c>
      <c r="G566" s="568" t="s">
        <v>591</v>
      </c>
      <c r="H566" s="568">
        <v>396293</v>
      </c>
      <c r="I566" s="568">
        <v>0</v>
      </c>
      <c r="J566" s="568" t="s">
        <v>898</v>
      </c>
      <c r="K566" s="568" t="s">
        <v>899</v>
      </c>
      <c r="L566" s="570">
        <v>449.53999999999996</v>
      </c>
      <c r="M566" s="570">
        <v>4</v>
      </c>
      <c r="N566" s="571">
        <v>1741.24</v>
      </c>
    </row>
    <row r="567" spans="1:14" ht="14.4" customHeight="1" x14ac:dyDescent="0.3">
      <c r="A567" s="566" t="s">
        <v>522</v>
      </c>
      <c r="B567" s="567" t="s">
        <v>524</v>
      </c>
      <c r="C567" s="568" t="s">
        <v>540</v>
      </c>
      <c r="D567" s="569" t="s">
        <v>541</v>
      </c>
      <c r="E567" s="568" t="s">
        <v>525</v>
      </c>
      <c r="F567" s="569" t="s">
        <v>526</v>
      </c>
      <c r="G567" s="568" t="s">
        <v>591</v>
      </c>
      <c r="H567" s="568">
        <v>500269</v>
      </c>
      <c r="I567" s="568">
        <v>0</v>
      </c>
      <c r="J567" s="568" t="s">
        <v>1330</v>
      </c>
      <c r="K567" s="568"/>
      <c r="L567" s="570">
        <v>134.643311922717</v>
      </c>
      <c r="M567" s="570">
        <v>2</v>
      </c>
      <c r="N567" s="571">
        <v>269.28662384543401</v>
      </c>
    </row>
    <row r="568" spans="1:14" ht="14.4" customHeight="1" x14ac:dyDescent="0.3">
      <c r="A568" s="566" t="s">
        <v>522</v>
      </c>
      <c r="B568" s="567" t="s">
        <v>524</v>
      </c>
      <c r="C568" s="568" t="s">
        <v>540</v>
      </c>
      <c r="D568" s="569" t="s">
        <v>541</v>
      </c>
      <c r="E568" s="568" t="s">
        <v>525</v>
      </c>
      <c r="F568" s="569" t="s">
        <v>526</v>
      </c>
      <c r="G568" s="568" t="s">
        <v>591</v>
      </c>
      <c r="H568" s="568">
        <v>500422</v>
      </c>
      <c r="I568" s="568">
        <v>0</v>
      </c>
      <c r="J568" s="568" t="s">
        <v>1331</v>
      </c>
      <c r="K568" s="568"/>
      <c r="L568" s="570">
        <v>9430.8900000000194</v>
      </c>
      <c r="M568" s="570">
        <v>1</v>
      </c>
      <c r="N568" s="571">
        <v>9430.8900000000194</v>
      </c>
    </row>
    <row r="569" spans="1:14" ht="14.4" customHeight="1" x14ac:dyDescent="0.3">
      <c r="A569" s="566" t="s">
        <v>522</v>
      </c>
      <c r="B569" s="567" t="s">
        <v>524</v>
      </c>
      <c r="C569" s="568" t="s">
        <v>540</v>
      </c>
      <c r="D569" s="569" t="s">
        <v>541</v>
      </c>
      <c r="E569" s="568" t="s">
        <v>525</v>
      </c>
      <c r="F569" s="569" t="s">
        <v>526</v>
      </c>
      <c r="G569" s="568" t="s">
        <v>591</v>
      </c>
      <c r="H569" s="568">
        <v>500701</v>
      </c>
      <c r="I569" s="568">
        <v>0</v>
      </c>
      <c r="J569" s="568" t="s">
        <v>1332</v>
      </c>
      <c r="K569" s="568" t="s">
        <v>1324</v>
      </c>
      <c r="L569" s="570">
        <v>24.038816383434099</v>
      </c>
      <c r="M569" s="570">
        <v>24</v>
      </c>
      <c r="N569" s="571">
        <v>576.93159320241841</v>
      </c>
    </row>
    <row r="570" spans="1:14" ht="14.4" customHeight="1" x14ac:dyDescent="0.3">
      <c r="A570" s="566" t="s">
        <v>522</v>
      </c>
      <c r="B570" s="567" t="s">
        <v>524</v>
      </c>
      <c r="C570" s="568" t="s">
        <v>540</v>
      </c>
      <c r="D570" s="569" t="s">
        <v>541</v>
      </c>
      <c r="E570" s="568" t="s">
        <v>525</v>
      </c>
      <c r="F570" s="569" t="s">
        <v>526</v>
      </c>
      <c r="G570" s="568" t="s">
        <v>591</v>
      </c>
      <c r="H570" s="568">
        <v>500833</v>
      </c>
      <c r="I570" s="568">
        <v>180175</v>
      </c>
      <c r="J570" s="568" t="s">
        <v>1333</v>
      </c>
      <c r="K570" s="568" t="s">
        <v>1334</v>
      </c>
      <c r="L570" s="570">
        <v>124.030229480716</v>
      </c>
      <c r="M570" s="570">
        <v>1</v>
      </c>
      <c r="N570" s="571">
        <v>124.030229480716</v>
      </c>
    </row>
    <row r="571" spans="1:14" ht="14.4" customHeight="1" x14ac:dyDescent="0.3">
      <c r="A571" s="566" t="s">
        <v>522</v>
      </c>
      <c r="B571" s="567" t="s">
        <v>524</v>
      </c>
      <c r="C571" s="568" t="s">
        <v>540</v>
      </c>
      <c r="D571" s="569" t="s">
        <v>541</v>
      </c>
      <c r="E571" s="568" t="s">
        <v>525</v>
      </c>
      <c r="F571" s="569" t="s">
        <v>526</v>
      </c>
      <c r="G571" s="568" t="s">
        <v>591</v>
      </c>
      <c r="H571" s="568">
        <v>500899</v>
      </c>
      <c r="I571" s="568">
        <v>0</v>
      </c>
      <c r="J571" s="568" t="s">
        <v>1335</v>
      </c>
      <c r="K571" s="568" t="s">
        <v>1336</v>
      </c>
      <c r="L571" s="570">
        <v>532.15800000000002</v>
      </c>
      <c r="M571" s="570">
        <v>60</v>
      </c>
      <c r="N571" s="571">
        <v>31929.48</v>
      </c>
    </row>
    <row r="572" spans="1:14" ht="14.4" customHeight="1" x14ac:dyDescent="0.3">
      <c r="A572" s="566" t="s">
        <v>522</v>
      </c>
      <c r="B572" s="567" t="s">
        <v>524</v>
      </c>
      <c r="C572" s="568" t="s">
        <v>540</v>
      </c>
      <c r="D572" s="569" t="s">
        <v>541</v>
      </c>
      <c r="E572" s="568" t="s">
        <v>525</v>
      </c>
      <c r="F572" s="569" t="s">
        <v>526</v>
      </c>
      <c r="G572" s="568" t="s">
        <v>591</v>
      </c>
      <c r="H572" s="568">
        <v>703722</v>
      </c>
      <c r="I572" s="568">
        <v>0</v>
      </c>
      <c r="J572" s="568" t="s">
        <v>1337</v>
      </c>
      <c r="K572" s="568"/>
      <c r="L572" s="570">
        <v>146.11043272018699</v>
      </c>
      <c r="M572" s="570">
        <v>1</v>
      </c>
      <c r="N572" s="571">
        <v>146.11043272018699</v>
      </c>
    </row>
    <row r="573" spans="1:14" ht="14.4" customHeight="1" x14ac:dyDescent="0.3">
      <c r="A573" s="566" t="s">
        <v>522</v>
      </c>
      <c r="B573" s="567" t="s">
        <v>524</v>
      </c>
      <c r="C573" s="568" t="s">
        <v>540</v>
      </c>
      <c r="D573" s="569" t="s">
        <v>541</v>
      </c>
      <c r="E573" s="568" t="s">
        <v>525</v>
      </c>
      <c r="F573" s="569" t="s">
        <v>526</v>
      </c>
      <c r="G573" s="568" t="s">
        <v>591</v>
      </c>
      <c r="H573" s="568">
        <v>790011</v>
      </c>
      <c r="I573" s="568">
        <v>0</v>
      </c>
      <c r="J573" s="568" t="s">
        <v>904</v>
      </c>
      <c r="K573" s="568"/>
      <c r="L573" s="570">
        <v>74.10555555555554</v>
      </c>
      <c r="M573" s="570">
        <v>14</v>
      </c>
      <c r="N573" s="571">
        <v>1040.04</v>
      </c>
    </row>
    <row r="574" spans="1:14" ht="14.4" customHeight="1" x14ac:dyDescent="0.3">
      <c r="A574" s="566" t="s">
        <v>522</v>
      </c>
      <c r="B574" s="567" t="s">
        <v>524</v>
      </c>
      <c r="C574" s="568" t="s">
        <v>540</v>
      </c>
      <c r="D574" s="569" t="s">
        <v>541</v>
      </c>
      <c r="E574" s="568" t="s">
        <v>525</v>
      </c>
      <c r="F574" s="569" t="s">
        <v>526</v>
      </c>
      <c r="G574" s="568" t="s">
        <v>591</v>
      </c>
      <c r="H574" s="568">
        <v>790012</v>
      </c>
      <c r="I574" s="568">
        <v>0</v>
      </c>
      <c r="J574" s="568" t="s">
        <v>905</v>
      </c>
      <c r="K574" s="568"/>
      <c r="L574" s="570">
        <v>72.860046452282745</v>
      </c>
      <c r="M574" s="570">
        <v>4</v>
      </c>
      <c r="N574" s="571">
        <v>291.44018580913098</v>
      </c>
    </row>
    <row r="575" spans="1:14" ht="14.4" customHeight="1" x14ac:dyDescent="0.3">
      <c r="A575" s="566" t="s">
        <v>522</v>
      </c>
      <c r="B575" s="567" t="s">
        <v>524</v>
      </c>
      <c r="C575" s="568" t="s">
        <v>540</v>
      </c>
      <c r="D575" s="569" t="s">
        <v>541</v>
      </c>
      <c r="E575" s="568" t="s">
        <v>525</v>
      </c>
      <c r="F575" s="569" t="s">
        <v>526</v>
      </c>
      <c r="G575" s="568" t="s">
        <v>591</v>
      </c>
      <c r="H575" s="568">
        <v>840572</v>
      </c>
      <c r="I575" s="568">
        <v>0</v>
      </c>
      <c r="J575" s="568" t="s">
        <v>1192</v>
      </c>
      <c r="K575" s="568"/>
      <c r="L575" s="570">
        <v>57.38</v>
      </c>
      <c r="M575" s="570">
        <v>2</v>
      </c>
      <c r="N575" s="571">
        <v>114.76</v>
      </c>
    </row>
    <row r="576" spans="1:14" ht="14.4" customHeight="1" x14ac:dyDescent="0.3">
      <c r="A576" s="566" t="s">
        <v>522</v>
      </c>
      <c r="B576" s="567" t="s">
        <v>524</v>
      </c>
      <c r="C576" s="568" t="s">
        <v>540</v>
      </c>
      <c r="D576" s="569" t="s">
        <v>541</v>
      </c>
      <c r="E576" s="568" t="s">
        <v>525</v>
      </c>
      <c r="F576" s="569" t="s">
        <v>526</v>
      </c>
      <c r="G576" s="568" t="s">
        <v>591</v>
      </c>
      <c r="H576" s="568">
        <v>840987</v>
      </c>
      <c r="I576" s="568">
        <v>0</v>
      </c>
      <c r="J576" s="568" t="s">
        <v>1338</v>
      </c>
      <c r="K576" s="568" t="s">
        <v>1339</v>
      </c>
      <c r="L576" s="570">
        <v>197.94</v>
      </c>
      <c r="M576" s="570">
        <v>2</v>
      </c>
      <c r="N576" s="571">
        <v>395.88</v>
      </c>
    </row>
    <row r="577" spans="1:14" ht="14.4" customHeight="1" x14ac:dyDescent="0.3">
      <c r="A577" s="566" t="s">
        <v>522</v>
      </c>
      <c r="B577" s="567" t="s">
        <v>524</v>
      </c>
      <c r="C577" s="568" t="s">
        <v>540</v>
      </c>
      <c r="D577" s="569" t="s">
        <v>541</v>
      </c>
      <c r="E577" s="568" t="s">
        <v>525</v>
      </c>
      <c r="F577" s="569" t="s">
        <v>526</v>
      </c>
      <c r="G577" s="568" t="s">
        <v>591</v>
      </c>
      <c r="H577" s="568">
        <v>841498</v>
      </c>
      <c r="I577" s="568">
        <v>0</v>
      </c>
      <c r="J577" s="568" t="s">
        <v>1340</v>
      </c>
      <c r="K577" s="568"/>
      <c r="L577" s="570">
        <v>45.47</v>
      </c>
      <c r="M577" s="570">
        <v>1</v>
      </c>
      <c r="N577" s="571">
        <v>45.47</v>
      </c>
    </row>
    <row r="578" spans="1:14" ht="14.4" customHeight="1" x14ac:dyDescent="0.3">
      <c r="A578" s="566" t="s">
        <v>522</v>
      </c>
      <c r="B578" s="567" t="s">
        <v>524</v>
      </c>
      <c r="C578" s="568" t="s">
        <v>540</v>
      </c>
      <c r="D578" s="569" t="s">
        <v>541</v>
      </c>
      <c r="E578" s="568" t="s">
        <v>525</v>
      </c>
      <c r="F578" s="569" t="s">
        <v>526</v>
      </c>
      <c r="G578" s="568" t="s">
        <v>591</v>
      </c>
      <c r="H578" s="568">
        <v>841535</v>
      </c>
      <c r="I578" s="568">
        <v>0</v>
      </c>
      <c r="J578" s="568" t="s">
        <v>909</v>
      </c>
      <c r="K578" s="568"/>
      <c r="L578" s="570">
        <v>145.83302922874068</v>
      </c>
      <c r="M578" s="570">
        <v>9</v>
      </c>
      <c r="N578" s="571">
        <v>1314.586350744888</v>
      </c>
    </row>
    <row r="579" spans="1:14" ht="14.4" customHeight="1" x14ac:dyDescent="0.3">
      <c r="A579" s="566" t="s">
        <v>522</v>
      </c>
      <c r="B579" s="567" t="s">
        <v>524</v>
      </c>
      <c r="C579" s="568" t="s">
        <v>540</v>
      </c>
      <c r="D579" s="569" t="s">
        <v>541</v>
      </c>
      <c r="E579" s="568" t="s">
        <v>525</v>
      </c>
      <c r="F579" s="569" t="s">
        <v>526</v>
      </c>
      <c r="G579" s="568" t="s">
        <v>591</v>
      </c>
      <c r="H579" s="568">
        <v>841541</v>
      </c>
      <c r="I579" s="568">
        <v>0</v>
      </c>
      <c r="J579" s="568" t="s">
        <v>910</v>
      </c>
      <c r="K579" s="568"/>
      <c r="L579" s="570">
        <v>113.91</v>
      </c>
      <c r="M579" s="570">
        <v>10</v>
      </c>
      <c r="N579" s="571">
        <v>1132.6200000000001</v>
      </c>
    </row>
    <row r="580" spans="1:14" ht="14.4" customHeight="1" x14ac:dyDescent="0.3">
      <c r="A580" s="566" t="s">
        <v>522</v>
      </c>
      <c r="B580" s="567" t="s">
        <v>524</v>
      </c>
      <c r="C580" s="568" t="s">
        <v>540</v>
      </c>
      <c r="D580" s="569" t="s">
        <v>541</v>
      </c>
      <c r="E580" s="568" t="s">
        <v>525</v>
      </c>
      <c r="F580" s="569" t="s">
        <v>526</v>
      </c>
      <c r="G580" s="568" t="s">
        <v>591</v>
      </c>
      <c r="H580" s="568">
        <v>841572</v>
      </c>
      <c r="I580" s="568">
        <v>0</v>
      </c>
      <c r="J580" s="568" t="s">
        <v>914</v>
      </c>
      <c r="K580" s="568"/>
      <c r="L580" s="570">
        <v>99.740020806309388</v>
      </c>
      <c r="M580" s="570">
        <v>20</v>
      </c>
      <c r="N580" s="571">
        <v>1994.8003559133203</v>
      </c>
    </row>
    <row r="581" spans="1:14" ht="14.4" customHeight="1" x14ac:dyDescent="0.3">
      <c r="A581" s="566" t="s">
        <v>522</v>
      </c>
      <c r="B581" s="567" t="s">
        <v>524</v>
      </c>
      <c r="C581" s="568" t="s">
        <v>540</v>
      </c>
      <c r="D581" s="569" t="s">
        <v>541</v>
      </c>
      <c r="E581" s="568" t="s">
        <v>525</v>
      </c>
      <c r="F581" s="569" t="s">
        <v>526</v>
      </c>
      <c r="G581" s="568" t="s">
        <v>591</v>
      </c>
      <c r="H581" s="568">
        <v>842144</v>
      </c>
      <c r="I581" s="568">
        <v>0</v>
      </c>
      <c r="J581" s="568" t="s">
        <v>1341</v>
      </c>
      <c r="K581" s="568" t="s">
        <v>1342</v>
      </c>
      <c r="L581" s="570">
        <v>147.5600114310889</v>
      </c>
      <c r="M581" s="570">
        <v>13</v>
      </c>
      <c r="N581" s="571">
        <v>1916.1719080753292</v>
      </c>
    </row>
    <row r="582" spans="1:14" ht="14.4" customHeight="1" x14ac:dyDescent="0.3">
      <c r="A582" s="566" t="s">
        <v>522</v>
      </c>
      <c r="B582" s="567" t="s">
        <v>524</v>
      </c>
      <c r="C582" s="568" t="s">
        <v>540</v>
      </c>
      <c r="D582" s="569" t="s">
        <v>541</v>
      </c>
      <c r="E582" s="568" t="s">
        <v>525</v>
      </c>
      <c r="F582" s="569" t="s">
        <v>526</v>
      </c>
      <c r="G582" s="568" t="s">
        <v>591</v>
      </c>
      <c r="H582" s="568">
        <v>843217</v>
      </c>
      <c r="I582" s="568">
        <v>0</v>
      </c>
      <c r="J582" s="568" t="s">
        <v>1343</v>
      </c>
      <c r="K582" s="568" t="s">
        <v>1344</v>
      </c>
      <c r="L582" s="570">
        <v>170.66599489795922</v>
      </c>
      <c r="M582" s="570">
        <v>45</v>
      </c>
      <c r="N582" s="571">
        <v>7680.4478571428572</v>
      </c>
    </row>
    <row r="583" spans="1:14" ht="14.4" customHeight="1" x14ac:dyDescent="0.3">
      <c r="A583" s="566" t="s">
        <v>522</v>
      </c>
      <c r="B583" s="567" t="s">
        <v>524</v>
      </c>
      <c r="C583" s="568" t="s">
        <v>540</v>
      </c>
      <c r="D583" s="569" t="s">
        <v>541</v>
      </c>
      <c r="E583" s="568" t="s">
        <v>525</v>
      </c>
      <c r="F583" s="569" t="s">
        <v>526</v>
      </c>
      <c r="G583" s="568" t="s">
        <v>591</v>
      </c>
      <c r="H583" s="568">
        <v>843905</v>
      </c>
      <c r="I583" s="568">
        <v>103391</v>
      </c>
      <c r="J583" s="568" t="s">
        <v>918</v>
      </c>
      <c r="K583" s="568" t="s">
        <v>919</v>
      </c>
      <c r="L583" s="570">
        <v>69.020047371465139</v>
      </c>
      <c r="M583" s="570">
        <v>7</v>
      </c>
      <c r="N583" s="571">
        <v>483.1402368573257</v>
      </c>
    </row>
    <row r="584" spans="1:14" ht="14.4" customHeight="1" x14ac:dyDescent="0.3">
      <c r="A584" s="566" t="s">
        <v>522</v>
      </c>
      <c r="B584" s="567" t="s">
        <v>524</v>
      </c>
      <c r="C584" s="568" t="s">
        <v>540</v>
      </c>
      <c r="D584" s="569" t="s">
        <v>541</v>
      </c>
      <c r="E584" s="568" t="s">
        <v>525</v>
      </c>
      <c r="F584" s="569" t="s">
        <v>526</v>
      </c>
      <c r="G584" s="568" t="s">
        <v>591</v>
      </c>
      <c r="H584" s="568">
        <v>843996</v>
      </c>
      <c r="I584" s="568">
        <v>100191</v>
      </c>
      <c r="J584" s="568" t="s">
        <v>1345</v>
      </c>
      <c r="K584" s="568" t="s">
        <v>1346</v>
      </c>
      <c r="L584" s="570">
        <v>3818</v>
      </c>
      <c r="M584" s="570">
        <v>2</v>
      </c>
      <c r="N584" s="571">
        <v>7636</v>
      </c>
    </row>
    <row r="585" spans="1:14" ht="14.4" customHeight="1" x14ac:dyDescent="0.3">
      <c r="A585" s="566" t="s">
        <v>522</v>
      </c>
      <c r="B585" s="567" t="s">
        <v>524</v>
      </c>
      <c r="C585" s="568" t="s">
        <v>540</v>
      </c>
      <c r="D585" s="569" t="s">
        <v>541</v>
      </c>
      <c r="E585" s="568" t="s">
        <v>525</v>
      </c>
      <c r="F585" s="569" t="s">
        <v>526</v>
      </c>
      <c r="G585" s="568" t="s">
        <v>591</v>
      </c>
      <c r="H585" s="568">
        <v>844040</v>
      </c>
      <c r="I585" s="568">
        <v>0</v>
      </c>
      <c r="J585" s="568" t="s">
        <v>1347</v>
      </c>
      <c r="K585" s="568"/>
      <c r="L585" s="570">
        <v>124.49951916445499</v>
      </c>
      <c r="M585" s="570">
        <v>1</v>
      </c>
      <c r="N585" s="571">
        <v>124.49951916445499</v>
      </c>
    </row>
    <row r="586" spans="1:14" ht="14.4" customHeight="1" x14ac:dyDescent="0.3">
      <c r="A586" s="566" t="s">
        <v>522</v>
      </c>
      <c r="B586" s="567" t="s">
        <v>524</v>
      </c>
      <c r="C586" s="568" t="s">
        <v>540</v>
      </c>
      <c r="D586" s="569" t="s">
        <v>541</v>
      </c>
      <c r="E586" s="568" t="s">
        <v>525</v>
      </c>
      <c r="F586" s="569" t="s">
        <v>526</v>
      </c>
      <c r="G586" s="568" t="s">
        <v>591</v>
      </c>
      <c r="H586" s="568">
        <v>844148</v>
      </c>
      <c r="I586" s="568">
        <v>104694</v>
      </c>
      <c r="J586" s="568" t="s">
        <v>921</v>
      </c>
      <c r="K586" s="568" t="s">
        <v>922</v>
      </c>
      <c r="L586" s="570">
        <v>85.489955450261007</v>
      </c>
      <c r="M586" s="570">
        <v>12</v>
      </c>
      <c r="N586" s="571">
        <v>1025.879599052349</v>
      </c>
    </row>
    <row r="587" spans="1:14" ht="14.4" customHeight="1" x14ac:dyDescent="0.3">
      <c r="A587" s="566" t="s">
        <v>522</v>
      </c>
      <c r="B587" s="567" t="s">
        <v>524</v>
      </c>
      <c r="C587" s="568" t="s">
        <v>540</v>
      </c>
      <c r="D587" s="569" t="s">
        <v>541</v>
      </c>
      <c r="E587" s="568" t="s">
        <v>525</v>
      </c>
      <c r="F587" s="569" t="s">
        <v>526</v>
      </c>
      <c r="G587" s="568" t="s">
        <v>591</v>
      </c>
      <c r="H587" s="568">
        <v>844242</v>
      </c>
      <c r="I587" s="568">
        <v>105937</v>
      </c>
      <c r="J587" s="568" t="s">
        <v>1348</v>
      </c>
      <c r="K587" s="568" t="s">
        <v>1349</v>
      </c>
      <c r="L587" s="570">
        <v>2922.2818584349216</v>
      </c>
      <c r="M587" s="570">
        <v>7</v>
      </c>
      <c r="N587" s="571">
        <v>20455.97300904445</v>
      </c>
    </row>
    <row r="588" spans="1:14" ht="14.4" customHeight="1" x14ac:dyDescent="0.3">
      <c r="A588" s="566" t="s">
        <v>522</v>
      </c>
      <c r="B588" s="567" t="s">
        <v>524</v>
      </c>
      <c r="C588" s="568" t="s">
        <v>540</v>
      </c>
      <c r="D588" s="569" t="s">
        <v>541</v>
      </c>
      <c r="E588" s="568" t="s">
        <v>525</v>
      </c>
      <c r="F588" s="569" t="s">
        <v>526</v>
      </c>
      <c r="G588" s="568" t="s">
        <v>591</v>
      </c>
      <c r="H588" s="568">
        <v>844483</v>
      </c>
      <c r="I588" s="568">
        <v>100234</v>
      </c>
      <c r="J588" s="568" t="s">
        <v>1350</v>
      </c>
      <c r="K588" s="568" t="s">
        <v>1351</v>
      </c>
      <c r="L588" s="570">
        <v>210.32</v>
      </c>
      <c r="M588" s="570">
        <v>1</v>
      </c>
      <c r="N588" s="571">
        <v>210.32</v>
      </c>
    </row>
    <row r="589" spans="1:14" ht="14.4" customHeight="1" x14ac:dyDescent="0.3">
      <c r="A589" s="566" t="s">
        <v>522</v>
      </c>
      <c r="B589" s="567" t="s">
        <v>524</v>
      </c>
      <c r="C589" s="568" t="s">
        <v>540</v>
      </c>
      <c r="D589" s="569" t="s">
        <v>541</v>
      </c>
      <c r="E589" s="568" t="s">
        <v>525</v>
      </c>
      <c r="F589" s="569" t="s">
        <v>526</v>
      </c>
      <c r="G589" s="568" t="s">
        <v>591</v>
      </c>
      <c r="H589" s="568">
        <v>844831</v>
      </c>
      <c r="I589" s="568">
        <v>0</v>
      </c>
      <c r="J589" s="568" t="s">
        <v>924</v>
      </c>
      <c r="K589" s="568" t="s">
        <v>925</v>
      </c>
      <c r="L589" s="570">
        <v>1440.12</v>
      </c>
      <c r="M589" s="570">
        <v>1</v>
      </c>
      <c r="N589" s="571">
        <v>1440.12</v>
      </c>
    </row>
    <row r="590" spans="1:14" ht="14.4" customHeight="1" x14ac:dyDescent="0.3">
      <c r="A590" s="566" t="s">
        <v>522</v>
      </c>
      <c r="B590" s="567" t="s">
        <v>524</v>
      </c>
      <c r="C590" s="568" t="s">
        <v>540</v>
      </c>
      <c r="D590" s="569" t="s">
        <v>541</v>
      </c>
      <c r="E590" s="568" t="s">
        <v>525</v>
      </c>
      <c r="F590" s="569" t="s">
        <v>526</v>
      </c>
      <c r="G590" s="568" t="s">
        <v>591</v>
      </c>
      <c r="H590" s="568">
        <v>844960</v>
      </c>
      <c r="I590" s="568">
        <v>125114</v>
      </c>
      <c r="J590" s="568" t="s">
        <v>886</v>
      </c>
      <c r="K590" s="568" t="s">
        <v>926</v>
      </c>
      <c r="L590" s="570">
        <v>59.505583755262052</v>
      </c>
      <c r="M590" s="570">
        <v>10</v>
      </c>
      <c r="N590" s="571">
        <v>594.89025379735835</v>
      </c>
    </row>
    <row r="591" spans="1:14" ht="14.4" customHeight="1" x14ac:dyDescent="0.3">
      <c r="A591" s="566" t="s">
        <v>522</v>
      </c>
      <c r="B591" s="567" t="s">
        <v>524</v>
      </c>
      <c r="C591" s="568" t="s">
        <v>540</v>
      </c>
      <c r="D591" s="569" t="s">
        <v>541</v>
      </c>
      <c r="E591" s="568" t="s">
        <v>525</v>
      </c>
      <c r="F591" s="569" t="s">
        <v>526</v>
      </c>
      <c r="G591" s="568" t="s">
        <v>591</v>
      </c>
      <c r="H591" s="568">
        <v>845008</v>
      </c>
      <c r="I591" s="568">
        <v>107806</v>
      </c>
      <c r="J591" s="568" t="s">
        <v>927</v>
      </c>
      <c r="K591" s="568" t="s">
        <v>582</v>
      </c>
      <c r="L591" s="570">
        <v>64.569999999999993</v>
      </c>
      <c r="M591" s="570">
        <v>1</v>
      </c>
      <c r="N591" s="571">
        <v>64.569999999999993</v>
      </c>
    </row>
    <row r="592" spans="1:14" ht="14.4" customHeight="1" x14ac:dyDescent="0.3">
      <c r="A592" s="566" t="s">
        <v>522</v>
      </c>
      <c r="B592" s="567" t="s">
        <v>524</v>
      </c>
      <c r="C592" s="568" t="s">
        <v>540</v>
      </c>
      <c r="D592" s="569" t="s">
        <v>541</v>
      </c>
      <c r="E592" s="568" t="s">
        <v>525</v>
      </c>
      <c r="F592" s="569" t="s">
        <v>526</v>
      </c>
      <c r="G592" s="568" t="s">
        <v>591</v>
      </c>
      <c r="H592" s="568">
        <v>845135</v>
      </c>
      <c r="I592" s="568">
        <v>100232</v>
      </c>
      <c r="J592" s="568" t="s">
        <v>1350</v>
      </c>
      <c r="K592" s="568" t="s">
        <v>1352</v>
      </c>
      <c r="L592" s="570">
        <v>128.02000000000001</v>
      </c>
      <c r="M592" s="570">
        <v>2</v>
      </c>
      <c r="N592" s="571">
        <v>256.04000000000002</v>
      </c>
    </row>
    <row r="593" spans="1:14" ht="14.4" customHeight="1" x14ac:dyDescent="0.3">
      <c r="A593" s="566" t="s">
        <v>522</v>
      </c>
      <c r="B593" s="567" t="s">
        <v>524</v>
      </c>
      <c r="C593" s="568" t="s">
        <v>540</v>
      </c>
      <c r="D593" s="569" t="s">
        <v>541</v>
      </c>
      <c r="E593" s="568" t="s">
        <v>525</v>
      </c>
      <c r="F593" s="569" t="s">
        <v>526</v>
      </c>
      <c r="G593" s="568" t="s">
        <v>591</v>
      </c>
      <c r="H593" s="568">
        <v>845329</v>
      </c>
      <c r="I593" s="568">
        <v>0</v>
      </c>
      <c r="J593" s="568" t="s">
        <v>930</v>
      </c>
      <c r="K593" s="568"/>
      <c r="L593" s="570">
        <v>99.669830374408093</v>
      </c>
      <c r="M593" s="570">
        <v>1</v>
      </c>
      <c r="N593" s="571">
        <v>99.669830374408093</v>
      </c>
    </row>
    <row r="594" spans="1:14" ht="14.4" customHeight="1" x14ac:dyDescent="0.3">
      <c r="A594" s="566" t="s">
        <v>522</v>
      </c>
      <c r="B594" s="567" t="s">
        <v>524</v>
      </c>
      <c r="C594" s="568" t="s">
        <v>540</v>
      </c>
      <c r="D594" s="569" t="s">
        <v>541</v>
      </c>
      <c r="E594" s="568" t="s">
        <v>525</v>
      </c>
      <c r="F594" s="569" t="s">
        <v>526</v>
      </c>
      <c r="G594" s="568" t="s">
        <v>591</v>
      </c>
      <c r="H594" s="568">
        <v>845356</v>
      </c>
      <c r="I594" s="568">
        <v>100027</v>
      </c>
      <c r="J594" s="568" t="s">
        <v>1353</v>
      </c>
      <c r="K594" s="568" t="s">
        <v>1354</v>
      </c>
      <c r="L594" s="570">
        <v>982.37592578165504</v>
      </c>
      <c r="M594" s="570">
        <v>1</v>
      </c>
      <c r="N594" s="571">
        <v>982.37592578165504</v>
      </c>
    </row>
    <row r="595" spans="1:14" ht="14.4" customHeight="1" x14ac:dyDescent="0.3">
      <c r="A595" s="566" t="s">
        <v>522</v>
      </c>
      <c r="B595" s="567" t="s">
        <v>524</v>
      </c>
      <c r="C595" s="568" t="s">
        <v>540</v>
      </c>
      <c r="D595" s="569" t="s">
        <v>541</v>
      </c>
      <c r="E595" s="568" t="s">
        <v>525</v>
      </c>
      <c r="F595" s="569" t="s">
        <v>526</v>
      </c>
      <c r="G595" s="568" t="s">
        <v>591</v>
      </c>
      <c r="H595" s="568">
        <v>845697</v>
      </c>
      <c r="I595" s="568">
        <v>125599</v>
      </c>
      <c r="J595" s="568" t="s">
        <v>933</v>
      </c>
      <c r="K595" s="568" t="s">
        <v>934</v>
      </c>
      <c r="L595" s="570">
        <v>18.16</v>
      </c>
      <c r="M595" s="570">
        <v>2</v>
      </c>
      <c r="N595" s="571">
        <v>36.32</v>
      </c>
    </row>
    <row r="596" spans="1:14" ht="14.4" customHeight="1" x14ac:dyDescent="0.3">
      <c r="A596" s="566" t="s">
        <v>522</v>
      </c>
      <c r="B596" s="567" t="s">
        <v>524</v>
      </c>
      <c r="C596" s="568" t="s">
        <v>540</v>
      </c>
      <c r="D596" s="569" t="s">
        <v>541</v>
      </c>
      <c r="E596" s="568" t="s">
        <v>525</v>
      </c>
      <c r="F596" s="569" t="s">
        <v>526</v>
      </c>
      <c r="G596" s="568" t="s">
        <v>591</v>
      </c>
      <c r="H596" s="568">
        <v>845813</v>
      </c>
      <c r="I596" s="568">
        <v>0</v>
      </c>
      <c r="J596" s="568" t="s">
        <v>937</v>
      </c>
      <c r="K596" s="568" t="s">
        <v>938</v>
      </c>
      <c r="L596" s="570">
        <v>364.85</v>
      </c>
      <c r="M596" s="570">
        <v>4</v>
      </c>
      <c r="N596" s="571">
        <v>1459.4</v>
      </c>
    </row>
    <row r="597" spans="1:14" ht="14.4" customHeight="1" x14ac:dyDescent="0.3">
      <c r="A597" s="566" t="s">
        <v>522</v>
      </c>
      <c r="B597" s="567" t="s">
        <v>524</v>
      </c>
      <c r="C597" s="568" t="s">
        <v>540</v>
      </c>
      <c r="D597" s="569" t="s">
        <v>541</v>
      </c>
      <c r="E597" s="568" t="s">
        <v>525</v>
      </c>
      <c r="F597" s="569" t="s">
        <v>526</v>
      </c>
      <c r="G597" s="568" t="s">
        <v>591</v>
      </c>
      <c r="H597" s="568">
        <v>846599</v>
      </c>
      <c r="I597" s="568">
        <v>107754</v>
      </c>
      <c r="J597" s="568" t="s">
        <v>941</v>
      </c>
      <c r="K597" s="568"/>
      <c r="L597" s="570">
        <v>139.66595969894379</v>
      </c>
      <c r="M597" s="570">
        <v>175</v>
      </c>
      <c r="N597" s="571">
        <v>24470.624881659205</v>
      </c>
    </row>
    <row r="598" spans="1:14" ht="14.4" customHeight="1" x14ac:dyDescent="0.3">
      <c r="A598" s="566" t="s">
        <v>522</v>
      </c>
      <c r="B598" s="567" t="s">
        <v>524</v>
      </c>
      <c r="C598" s="568" t="s">
        <v>540</v>
      </c>
      <c r="D598" s="569" t="s">
        <v>541</v>
      </c>
      <c r="E598" s="568" t="s">
        <v>525</v>
      </c>
      <c r="F598" s="569" t="s">
        <v>526</v>
      </c>
      <c r="G598" s="568" t="s">
        <v>591</v>
      </c>
      <c r="H598" s="568">
        <v>847635</v>
      </c>
      <c r="I598" s="568">
        <v>0</v>
      </c>
      <c r="J598" s="568" t="s">
        <v>1355</v>
      </c>
      <c r="K598" s="568"/>
      <c r="L598" s="570">
        <v>199.35</v>
      </c>
      <c r="M598" s="570">
        <v>2</v>
      </c>
      <c r="N598" s="571">
        <v>398.7</v>
      </c>
    </row>
    <row r="599" spans="1:14" ht="14.4" customHeight="1" x14ac:dyDescent="0.3">
      <c r="A599" s="566" t="s">
        <v>522</v>
      </c>
      <c r="B599" s="567" t="s">
        <v>524</v>
      </c>
      <c r="C599" s="568" t="s">
        <v>540</v>
      </c>
      <c r="D599" s="569" t="s">
        <v>541</v>
      </c>
      <c r="E599" s="568" t="s">
        <v>525</v>
      </c>
      <c r="F599" s="569" t="s">
        <v>526</v>
      </c>
      <c r="G599" s="568" t="s">
        <v>591</v>
      </c>
      <c r="H599" s="568">
        <v>847713</v>
      </c>
      <c r="I599" s="568">
        <v>125526</v>
      </c>
      <c r="J599" s="568" t="s">
        <v>950</v>
      </c>
      <c r="K599" s="568" t="s">
        <v>951</v>
      </c>
      <c r="L599" s="570">
        <v>70.92126749344537</v>
      </c>
      <c r="M599" s="570">
        <v>3</v>
      </c>
      <c r="N599" s="571">
        <v>212.7638024803361</v>
      </c>
    </row>
    <row r="600" spans="1:14" ht="14.4" customHeight="1" x14ac:dyDescent="0.3">
      <c r="A600" s="566" t="s">
        <v>522</v>
      </c>
      <c r="B600" s="567" t="s">
        <v>524</v>
      </c>
      <c r="C600" s="568" t="s">
        <v>540</v>
      </c>
      <c r="D600" s="569" t="s">
        <v>541</v>
      </c>
      <c r="E600" s="568" t="s">
        <v>525</v>
      </c>
      <c r="F600" s="569" t="s">
        <v>526</v>
      </c>
      <c r="G600" s="568" t="s">
        <v>591</v>
      </c>
      <c r="H600" s="568">
        <v>847940</v>
      </c>
      <c r="I600" s="568">
        <v>155338</v>
      </c>
      <c r="J600" s="568" t="s">
        <v>1356</v>
      </c>
      <c r="K600" s="568" t="s">
        <v>1357</v>
      </c>
      <c r="L600" s="570">
        <v>18851.313313621151</v>
      </c>
      <c r="M600" s="570">
        <v>2</v>
      </c>
      <c r="N600" s="571">
        <v>37702.626627242302</v>
      </c>
    </row>
    <row r="601" spans="1:14" ht="14.4" customHeight="1" x14ac:dyDescent="0.3">
      <c r="A601" s="566" t="s">
        <v>522</v>
      </c>
      <c r="B601" s="567" t="s">
        <v>524</v>
      </c>
      <c r="C601" s="568" t="s">
        <v>540</v>
      </c>
      <c r="D601" s="569" t="s">
        <v>541</v>
      </c>
      <c r="E601" s="568" t="s">
        <v>525</v>
      </c>
      <c r="F601" s="569" t="s">
        <v>526</v>
      </c>
      <c r="G601" s="568" t="s">
        <v>591</v>
      </c>
      <c r="H601" s="568">
        <v>847974</v>
      </c>
      <c r="I601" s="568">
        <v>125525</v>
      </c>
      <c r="J601" s="568" t="s">
        <v>950</v>
      </c>
      <c r="K601" s="568" t="s">
        <v>952</v>
      </c>
      <c r="L601" s="570">
        <v>30.44</v>
      </c>
      <c r="M601" s="570">
        <v>1</v>
      </c>
      <c r="N601" s="571">
        <v>30.44</v>
      </c>
    </row>
    <row r="602" spans="1:14" ht="14.4" customHeight="1" x14ac:dyDescent="0.3">
      <c r="A602" s="566" t="s">
        <v>522</v>
      </c>
      <c r="B602" s="567" t="s">
        <v>524</v>
      </c>
      <c r="C602" s="568" t="s">
        <v>540</v>
      </c>
      <c r="D602" s="569" t="s">
        <v>541</v>
      </c>
      <c r="E602" s="568" t="s">
        <v>525</v>
      </c>
      <c r="F602" s="569" t="s">
        <v>526</v>
      </c>
      <c r="G602" s="568" t="s">
        <v>591</v>
      </c>
      <c r="H602" s="568">
        <v>848560</v>
      </c>
      <c r="I602" s="568">
        <v>125752</v>
      </c>
      <c r="J602" s="568" t="s">
        <v>1358</v>
      </c>
      <c r="K602" s="568" t="s">
        <v>1359</v>
      </c>
      <c r="L602" s="570">
        <v>162.33666666666667</v>
      </c>
      <c r="M602" s="570">
        <v>3</v>
      </c>
      <c r="N602" s="571">
        <v>487.01</v>
      </c>
    </row>
    <row r="603" spans="1:14" ht="14.4" customHeight="1" x14ac:dyDescent="0.3">
      <c r="A603" s="566" t="s">
        <v>522</v>
      </c>
      <c r="B603" s="567" t="s">
        <v>524</v>
      </c>
      <c r="C603" s="568" t="s">
        <v>540</v>
      </c>
      <c r="D603" s="569" t="s">
        <v>541</v>
      </c>
      <c r="E603" s="568" t="s">
        <v>525</v>
      </c>
      <c r="F603" s="569" t="s">
        <v>526</v>
      </c>
      <c r="G603" s="568" t="s">
        <v>591</v>
      </c>
      <c r="H603" s="568">
        <v>848632</v>
      </c>
      <c r="I603" s="568">
        <v>125315</v>
      </c>
      <c r="J603" s="568" t="s">
        <v>753</v>
      </c>
      <c r="K603" s="568" t="s">
        <v>955</v>
      </c>
      <c r="L603" s="570">
        <v>61.379951068543981</v>
      </c>
      <c r="M603" s="570">
        <v>106</v>
      </c>
      <c r="N603" s="571">
        <v>6506.2737966831473</v>
      </c>
    </row>
    <row r="604" spans="1:14" ht="14.4" customHeight="1" x14ac:dyDescent="0.3">
      <c r="A604" s="566" t="s">
        <v>522</v>
      </c>
      <c r="B604" s="567" t="s">
        <v>524</v>
      </c>
      <c r="C604" s="568" t="s">
        <v>540</v>
      </c>
      <c r="D604" s="569" t="s">
        <v>541</v>
      </c>
      <c r="E604" s="568" t="s">
        <v>525</v>
      </c>
      <c r="F604" s="569" t="s">
        <v>526</v>
      </c>
      <c r="G604" s="568" t="s">
        <v>591</v>
      </c>
      <c r="H604" s="568">
        <v>848725</v>
      </c>
      <c r="I604" s="568">
        <v>107677</v>
      </c>
      <c r="J604" s="568" t="s">
        <v>956</v>
      </c>
      <c r="K604" s="568" t="s">
        <v>957</v>
      </c>
      <c r="L604" s="570">
        <v>399.48061476139242</v>
      </c>
      <c r="M604" s="570">
        <v>82</v>
      </c>
      <c r="N604" s="571">
        <v>32757.396292216734</v>
      </c>
    </row>
    <row r="605" spans="1:14" ht="14.4" customHeight="1" x14ac:dyDescent="0.3">
      <c r="A605" s="566" t="s">
        <v>522</v>
      </c>
      <c r="B605" s="567" t="s">
        <v>524</v>
      </c>
      <c r="C605" s="568" t="s">
        <v>540</v>
      </c>
      <c r="D605" s="569" t="s">
        <v>541</v>
      </c>
      <c r="E605" s="568" t="s">
        <v>525</v>
      </c>
      <c r="F605" s="569" t="s">
        <v>526</v>
      </c>
      <c r="G605" s="568" t="s">
        <v>591</v>
      </c>
      <c r="H605" s="568">
        <v>849034</v>
      </c>
      <c r="I605" s="568">
        <v>0</v>
      </c>
      <c r="J605" s="568" t="s">
        <v>1360</v>
      </c>
      <c r="K605" s="568"/>
      <c r="L605" s="570">
        <v>58.246723620244005</v>
      </c>
      <c r="M605" s="570">
        <v>5</v>
      </c>
      <c r="N605" s="571">
        <v>291.23025629109799</v>
      </c>
    </row>
    <row r="606" spans="1:14" ht="14.4" customHeight="1" x14ac:dyDescent="0.3">
      <c r="A606" s="566" t="s">
        <v>522</v>
      </c>
      <c r="B606" s="567" t="s">
        <v>524</v>
      </c>
      <c r="C606" s="568" t="s">
        <v>540</v>
      </c>
      <c r="D606" s="569" t="s">
        <v>541</v>
      </c>
      <c r="E606" s="568" t="s">
        <v>525</v>
      </c>
      <c r="F606" s="569" t="s">
        <v>526</v>
      </c>
      <c r="G606" s="568" t="s">
        <v>591</v>
      </c>
      <c r="H606" s="568">
        <v>849276</v>
      </c>
      <c r="I606" s="568">
        <v>155875</v>
      </c>
      <c r="J606" s="568" t="s">
        <v>1361</v>
      </c>
      <c r="K606" s="568" t="s">
        <v>1362</v>
      </c>
      <c r="L606" s="570">
        <v>49.879971195875505</v>
      </c>
      <c r="M606" s="570">
        <v>87</v>
      </c>
      <c r="N606" s="571">
        <v>4345.1079794084944</v>
      </c>
    </row>
    <row r="607" spans="1:14" ht="14.4" customHeight="1" x14ac:dyDescent="0.3">
      <c r="A607" s="566" t="s">
        <v>522</v>
      </c>
      <c r="B607" s="567" t="s">
        <v>524</v>
      </c>
      <c r="C607" s="568" t="s">
        <v>540</v>
      </c>
      <c r="D607" s="569" t="s">
        <v>541</v>
      </c>
      <c r="E607" s="568" t="s">
        <v>525</v>
      </c>
      <c r="F607" s="569" t="s">
        <v>526</v>
      </c>
      <c r="G607" s="568" t="s">
        <v>591</v>
      </c>
      <c r="H607" s="568">
        <v>849971</v>
      </c>
      <c r="I607" s="568">
        <v>137494</v>
      </c>
      <c r="J607" s="568" t="s">
        <v>1363</v>
      </c>
      <c r="K607" s="568"/>
      <c r="L607" s="570">
        <v>603.51</v>
      </c>
      <c r="M607" s="570">
        <v>2</v>
      </c>
      <c r="N607" s="571">
        <v>1207.02</v>
      </c>
    </row>
    <row r="608" spans="1:14" ht="14.4" customHeight="1" x14ac:dyDescent="0.3">
      <c r="A608" s="566" t="s">
        <v>522</v>
      </c>
      <c r="B608" s="567" t="s">
        <v>524</v>
      </c>
      <c r="C608" s="568" t="s">
        <v>540</v>
      </c>
      <c r="D608" s="569" t="s">
        <v>541</v>
      </c>
      <c r="E608" s="568" t="s">
        <v>525</v>
      </c>
      <c r="F608" s="569" t="s">
        <v>526</v>
      </c>
      <c r="G608" s="568" t="s">
        <v>591</v>
      </c>
      <c r="H608" s="568">
        <v>850027</v>
      </c>
      <c r="I608" s="568">
        <v>125122</v>
      </c>
      <c r="J608" s="568" t="s">
        <v>1364</v>
      </c>
      <c r="K608" s="568" t="s">
        <v>1365</v>
      </c>
      <c r="L608" s="570">
        <v>269.04499999999996</v>
      </c>
      <c r="M608" s="570">
        <v>2</v>
      </c>
      <c r="N608" s="571">
        <v>538.08999999999992</v>
      </c>
    </row>
    <row r="609" spans="1:14" ht="14.4" customHeight="1" x14ac:dyDescent="0.3">
      <c r="A609" s="566" t="s">
        <v>522</v>
      </c>
      <c r="B609" s="567" t="s">
        <v>524</v>
      </c>
      <c r="C609" s="568" t="s">
        <v>540</v>
      </c>
      <c r="D609" s="569" t="s">
        <v>541</v>
      </c>
      <c r="E609" s="568" t="s">
        <v>525</v>
      </c>
      <c r="F609" s="569" t="s">
        <v>526</v>
      </c>
      <c r="G609" s="568" t="s">
        <v>591</v>
      </c>
      <c r="H609" s="568">
        <v>850095</v>
      </c>
      <c r="I609" s="568">
        <v>120406</v>
      </c>
      <c r="J609" s="568" t="s">
        <v>964</v>
      </c>
      <c r="K609" s="568" t="s">
        <v>965</v>
      </c>
      <c r="L609" s="570">
        <v>61.660561413603901</v>
      </c>
      <c r="M609" s="570">
        <v>2</v>
      </c>
      <c r="N609" s="571">
        <v>123.3211228272078</v>
      </c>
    </row>
    <row r="610" spans="1:14" ht="14.4" customHeight="1" x14ac:dyDescent="0.3">
      <c r="A610" s="566" t="s">
        <v>522</v>
      </c>
      <c r="B610" s="567" t="s">
        <v>524</v>
      </c>
      <c r="C610" s="568" t="s">
        <v>540</v>
      </c>
      <c r="D610" s="569" t="s">
        <v>541</v>
      </c>
      <c r="E610" s="568" t="s">
        <v>525</v>
      </c>
      <c r="F610" s="569" t="s">
        <v>526</v>
      </c>
      <c r="G610" s="568" t="s">
        <v>591</v>
      </c>
      <c r="H610" s="568">
        <v>850169</v>
      </c>
      <c r="I610" s="568">
        <v>169211</v>
      </c>
      <c r="J610" s="568" t="s">
        <v>1366</v>
      </c>
      <c r="K610" s="568" t="s">
        <v>1367</v>
      </c>
      <c r="L610" s="570">
        <v>69.91</v>
      </c>
      <c r="M610" s="570">
        <v>1</v>
      </c>
      <c r="N610" s="571">
        <v>69.91</v>
      </c>
    </row>
    <row r="611" spans="1:14" ht="14.4" customHeight="1" x14ac:dyDescent="0.3">
      <c r="A611" s="566" t="s">
        <v>522</v>
      </c>
      <c r="B611" s="567" t="s">
        <v>524</v>
      </c>
      <c r="C611" s="568" t="s">
        <v>540</v>
      </c>
      <c r="D611" s="569" t="s">
        <v>541</v>
      </c>
      <c r="E611" s="568" t="s">
        <v>525</v>
      </c>
      <c r="F611" s="569" t="s">
        <v>526</v>
      </c>
      <c r="G611" s="568" t="s">
        <v>591</v>
      </c>
      <c r="H611" s="568">
        <v>850655</v>
      </c>
      <c r="I611" s="568">
        <v>0</v>
      </c>
      <c r="J611" s="568" t="s">
        <v>1368</v>
      </c>
      <c r="K611" s="568"/>
      <c r="L611" s="570">
        <v>36.905000000000001</v>
      </c>
      <c r="M611" s="570">
        <v>20</v>
      </c>
      <c r="N611" s="571">
        <v>738.1</v>
      </c>
    </row>
    <row r="612" spans="1:14" ht="14.4" customHeight="1" x14ac:dyDescent="0.3">
      <c r="A612" s="566" t="s">
        <v>522</v>
      </c>
      <c r="B612" s="567" t="s">
        <v>524</v>
      </c>
      <c r="C612" s="568" t="s">
        <v>540</v>
      </c>
      <c r="D612" s="569" t="s">
        <v>541</v>
      </c>
      <c r="E612" s="568" t="s">
        <v>525</v>
      </c>
      <c r="F612" s="569" t="s">
        <v>526</v>
      </c>
      <c r="G612" s="568" t="s">
        <v>591</v>
      </c>
      <c r="H612" s="568">
        <v>900240</v>
      </c>
      <c r="I612" s="568">
        <v>0</v>
      </c>
      <c r="J612" s="568" t="s">
        <v>1369</v>
      </c>
      <c r="K612" s="568"/>
      <c r="L612" s="570">
        <v>71.386399054871774</v>
      </c>
      <c r="M612" s="570">
        <v>5</v>
      </c>
      <c r="N612" s="571">
        <v>356.14319716461534</v>
      </c>
    </row>
    <row r="613" spans="1:14" ht="14.4" customHeight="1" x14ac:dyDescent="0.3">
      <c r="A613" s="566" t="s">
        <v>522</v>
      </c>
      <c r="B613" s="567" t="s">
        <v>524</v>
      </c>
      <c r="C613" s="568" t="s">
        <v>540</v>
      </c>
      <c r="D613" s="569" t="s">
        <v>541</v>
      </c>
      <c r="E613" s="568" t="s">
        <v>525</v>
      </c>
      <c r="F613" s="569" t="s">
        <v>526</v>
      </c>
      <c r="G613" s="568" t="s">
        <v>591</v>
      </c>
      <c r="H613" s="568">
        <v>900321</v>
      </c>
      <c r="I613" s="568">
        <v>0</v>
      </c>
      <c r="J613" s="568" t="s">
        <v>972</v>
      </c>
      <c r="K613" s="568"/>
      <c r="L613" s="570">
        <v>398.34469811439698</v>
      </c>
      <c r="M613" s="570">
        <v>1</v>
      </c>
      <c r="N613" s="571">
        <v>398.34469811439698</v>
      </c>
    </row>
    <row r="614" spans="1:14" ht="14.4" customHeight="1" x14ac:dyDescent="0.3">
      <c r="A614" s="566" t="s">
        <v>522</v>
      </c>
      <c r="B614" s="567" t="s">
        <v>524</v>
      </c>
      <c r="C614" s="568" t="s">
        <v>540</v>
      </c>
      <c r="D614" s="569" t="s">
        <v>541</v>
      </c>
      <c r="E614" s="568" t="s">
        <v>525</v>
      </c>
      <c r="F614" s="569" t="s">
        <v>526</v>
      </c>
      <c r="G614" s="568" t="s">
        <v>591</v>
      </c>
      <c r="H614" s="568">
        <v>900441</v>
      </c>
      <c r="I614" s="568">
        <v>0</v>
      </c>
      <c r="J614" s="568" t="s">
        <v>1370</v>
      </c>
      <c r="K614" s="568" t="s">
        <v>1371</v>
      </c>
      <c r="L614" s="570">
        <v>162.12310069650877</v>
      </c>
      <c r="M614" s="570">
        <v>10</v>
      </c>
      <c r="N614" s="571">
        <v>1619.8885058042399</v>
      </c>
    </row>
    <row r="615" spans="1:14" ht="14.4" customHeight="1" x14ac:dyDescent="0.3">
      <c r="A615" s="566" t="s">
        <v>522</v>
      </c>
      <c r="B615" s="567" t="s">
        <v>524</v>
      </c>
      <c r="C615" s="568" t="s">
        <v>540</v>
      </c>
      <c r="D615" s="569" t="s">
        <v>541</v>
      </c>
      <c r="E615" s="568" t="s">
        <v>525</v>
      </c>
      <c r="F615" s="569" t="s">
        <v>526</v>
      </c>
      <c r="G615" s="568" t="s">
        <v>591</v>
      </c>
      <c r="H615" s="568">
        <v>900803</v>
      </c>
      <c r="I615" s="568">
        <v>1000</v>
      </c>
      <c r="J615" s="568" t="s">
        <v>1372</v>
      </c>
      <c r="K615" s="568"/>
      <c r="L615" s="570">
        <v>54.917171851859898</v>
      </c>
      <c r="M615" s="570">
        <v>1</v>
      </c>
      <c r="N615" s="571">
        <v>54.917171851859898</v>
      </c>
    </row>
    <row r="616" spans="1:14" ht="14.4" customHeight="1" x14ac:dyDescent="0.3">
      <c r="A616" s="566" t="s">
        <v>522</v>
      </c>
      <c r="B616" s="567" t="s">
        <v>524</v>
      </c>
      <c r="C616" s="568" t="s">
        <v>540</v>
      </c>
      <c r="D616" s="569" t="s">
        <v>541</v>
      </c>
      <c r="E616" s="568" t="s">
        <v>525</v>
      </c>
      <c r="F616" s="569" t="s">
        <v>526</v>
      </c>
      <c r="G616" s="568" t="s">
        <v>591</v>
      </c>
      <c r="H616" s="568">
        <v>902074</v>
      </c>
      <c r="I616" s="568">
        <v>85278</v>
      </c>
      <c r="J616" s="568" t="s">
        <v>1373</v>
      </c>
      <c r="K616" s="568" t="s">
        <v>1349</v>
      </c>
      <c r="L616" s="570">
        <v>2965.2799839750787</v>
      </c>
      <c r="M616" s="570">
        <v>13</v>
      </c>
      <c r="N616" s="571">
        <v>38545.199759626179</v>
      </c>
    </row>
    <row r="617" spans="1:14" ht="14.4" customHeight="1" x14ac:dyDescent="0.3">
      <c r="A617" s="566" t="s">
        <v>522</v>
      </c>
      <c r="B617" s="567" t="s">
        <v>524</v>
      </c>
      <c r="C617" s="568" t="s">
        <v>540</v>
      </c>
      <c r="D617" s="569" t="s">
        <v>541</v>
      </c>
      <c r="E617" s="568" t="s">
        <v>525</v>
      </c>
      <c r="F617" s="569" t="s">
        <v>526</v>
      </c>
      <c r="G617" s="568" t="s">
        <v>591</v>
      </c>
      <c r="H617" s="568">
        <v>902082</v>
      </c>
      <c r="I617" s="568">
        <v>0</v>
      </c>
      <c r="J617" s="568" t="s">
        <v>1374</v>
      </c>
      <c r="K617" s="568" t="s">
        <v>1375</v>
      </c>
      <c r="L617" s="570">
        <v>396.72</v>
      </c>
      <c r="M617" s="570">
        <v>68</v>
      </c>
      <c r="N617" s="571">
        <v>26976.959999999999</v>
      </c>
    </row>
    <row r="618" spans="1:14" ht="14.4" customHeight="1" x14ac:dyDescent="0.3">
      <c r="A618" s="566" t="s">
        <v>522</v>
      </c>
      <c r="B618" s="567" t="s">
        <v>524</v>
      </c>
      <c r="C618" s="568" t="s">
        <v>540</v>
      </c>
      <c r="D618" s="569" t="s">
        <v>541</v>
      </c>
      <c r="E618" s="568" t="s">
        <v>525</v>
      </c>
      <c r="F618" s="569" t="s">
        <v>526</v>
      </c>
      <c r="G618" s="568" t="s">
        <v>591</v>
      </c>
      <c r="H618" s="568">
        <v>902087</v>
      </c>
      <c r="I618" s="568">
        <v>0</v>
      </c>
      <c r="J618" s="568" t="s">
        <v>1376</v>
      </c>
      <c r="K618" s="568" t="s">
        <v>1377</v>
      </c>
      <c r="L618" s="570">
        <v>471.5</v>
      </c>
      <c r="M618" s="570">
        <v>270</v>
      </c>
      <c r="N618" s="571">
        <v>127305</v>
      </c>
    </row>
    <row r="619" spans="1:14" ht="14.4" customHeight="1" x14ac:dyDescent="0.3">
      <c r="A619" s="566" t="s">
        <v>522</v>
      </c>
      <c r="B619" s="567" t="s">
        <v>524</v>
      </c>
      <c r="C619" s="568" t="s">
        <v>540</v>
      </c>
      <c r="D619" s="569" t="s">
        <v>541</v>
      </c>
      <c r="E619" s="568" t="s">
        <v>525</v>
      </c>
      <c r="F619" s="569" t="s">
        <v>526</v>
      </c>
      <c r="G619" s="568" t="s">
        <v>591</v>
      </c>
      <c r="H619" s="568">
        <v>902094</v>
      </c>
      <c r="I619" s="568">
        <v>0</v>
      </c>
      <c r="J619" s="568" t="s">
        <v>973</v>
      </c>
      <c r="K619" s="568" t="s">
        <v>974</v>
      </c>
      <c r="L619" s="570">
        <v>14.487419615080055</v>
      </c>
      <c r="M619" s="570">
        <v>1500</v>
      </c>
      <c r="N619" s="571">
        <v>21060.311513657594</v>
      </c>
    </row>
    <row r="620" spans="1:14" ht="14.4" customHeight="1" x14ac:dyDescent="0.3">
      <c r="A620" s="566" t="s">
        <v>522</v>
      </c>
      <c r="B620" s="567" t="s">
        <v>524</v>
      </c>
      <c r="C620" s="568" t="s">
        <v>540</v>
      </c>
      <c r="D620" s="569" t="s">
        <v>541</v>
      </c>
      <c r="E620" s="568" t="s">
        <v>525</v>
      </c>
      <c r="F620" s="569" t="s">
        <v>526</v>
      </c>
      <c r="G620" s="568" t="s">
        <v>591</v>
      </c>
      <c r="H620" s="568">
        <v>905097</v>
      </c>
      <c r="I620" s="568">
        <v>23987</v>
      </c>
      <c r="J620" s="568" t="s">
        <v>975</v>
      </c>
      <c r="K620" s="568" t="s">
        <v>976</v>
      </c>
      <c r="L620" s="570">
        <v>216.13199184210632</v>
      </c>
      <c r="M620" s="570">
        <v>5</v>
      </c>
      <c r="N620" s="571">
        <v>1084.7519510526379</v>
      </c>
    </row>
    <row r="621" spans="1:14" ht="14.4" customHeight="1" x14ac:dyDescent="0.3">
      <c r="A621" s="566" t="s">
        <v>522</v>
      </c>
      <c r="B621" s="567" t="s">
        <v>524</v>
      </c>
      <c r="C621" s="568" t="s">
        <v>540</v>
      </c>
      <c r="D621" s="569" t="s">
        <v>541</v>
      </c>
      <c r="E621" s="568" t="s">
        <v>525</v>
      </c>
      <c r="F621" s="569" t="s">
        <v>526</v>
      </c>
      <c r="G621" s="568" t="s">
        <v>591</v>
      </c>
      <c r="H621" s="568">
        <v>930065</v>
      </c>
      <c r="I621" s="568">
        <v>0</v>
      </c>
      <c r="J621" s="568" t="s">
        <v>980</v>
      </c>
      <c r="K621" s="568"/>
      <c r="L621" s="570">
        <v>188.34699999999998</v>
      </c>
      <c r="M621" s="570">
        <v>4</v>
      </c>
      <c r="N621" s="571">
        <v>753.38799999999992</v>
      </c>
    </row>
    <row r="622" spans="1:14" ht="14.4" customHeight="1" x14ac:dyDescent="0.3">
      <c r="A622" s="566" t="s">
        <v>522</v>
      </c>
      <c r="B622" s="567" t="s">
        <v>524</v>
      </c>
      <c r="C622" s="568" t="s">
        <v>540</v>
      </c>
      <c r="D622" s="569" t="s">
        <v>541</v>
      </c>
      <c r="E622" s="568" t="s">
        <v>525</v>
      </c>
      <c r="F622" s="569" t="s">
        <v>526</v>
      </c>
      <c r="G622" s="568" t="s">
        <v>591</v>
      </c>
      <c r="H622" s="568">
        <v>930535</v>
      </c>
      <c r="I622" s="568">
        <v>0</v>
      </c>
      <c r="J622" s="568" t="s">
        <v>1378</v>
      </c>
      <c r="K622" s="568"/>
      <c r="L622" s="570">
        <v>167.56</v>
      </c>
      <c r="M622" s="570">
        <v>1</v>
      </c>
      <c r="N622" s="571">
        <v>167.56</v>
      </c>
    </row>
    <row r="623" spans="1:14" ht="14.4" customHeight="1" x14ac:dyDescent="0.3">
      <c r="A623" s="566" t="s">
        <v>522</v>
      </c>
      <c r="B623" s="567" t="s">
        <v>524</v>
      </c>
      <c r="C623" s="568" t="s">
        <v>540</v>
      </c>
      <c r="D623" s="569" t="s">
        <v>541</v>
      </c>
      <c r="E623" s="568" t="s">
        <v>525</v>
      </c>
      <c r="F623" s="569" t="s">
        <v>526</v>
      </c>
      <c r="G623" s="568" t="s">
        <v>591</v>
      </c>
      <c r="H623" s="568">
        <v>987464</v>
      </c>
      <c r="I623" s="568">
        <v>0</v>
      </c>
      <c r="J623" s="568" t="s">
        <v>981</v>
      </c>
      <c r="K623" s="568"/>
      <c r="L623" s="570">
        <v>165.10772902239557</v>
      </c>
      <c r="M623" s="570">
        <v>12</v>
      </c>
      <c r="N623" s="571">
        <v>1987.7765190615369</v>
      </c>
    </row>
    <row r="624" spans="1:14" ht="14.4" customHeight="1" x14ac:dyDescent="0.3">
      <c r="A624" s="566" t="s">
        <v>522</v>
      </c>
      <c r="B624" s="567" t="s">
        <v>524</v>
      </c>
      <c r="C624" s="568" t="s">
        <v>540</v>
      </c>
      <c r="D624" s="569" t="s">
        <v>541</v>
      </c>
      <c r="E624" s="568" t="s">
        <v>525</v>
      </c>
      <c r="F624" s="569" t="s">
        <v>526</v>
      </c>
      <c r="G624" s="568" t="s">
        <v>591</v>
      </c>
      <c r="H624" s="568">
        <v>987465</v>
      </c>
      <c r="I624" s="568">
        <v>0</v>
      </c>
      <c r="J624" s="568" t="s">
        <v>982</v>
      </c>
      <c r="K624" s="568"/>
      <c r="L624" s="570">
        <v>96.989772933385822</v>
      </c>
      <c r="M624" s="570">
        <v>11</v>
      </c>
      <c r="N624" s="571">
        <v>1066.8872236974626</v>
      </c>
    </row>
    <row r="625" spans="1:14" ht="14.4" customHeight="1" x14ac:dyDescent="0.3">
      <c r="A625" s="566" t="s">
        <v>522</v>
      </c>
      <c r="B625" s="567" t="s">
        <v>524</v>
      </c>
      <c r="C625" s="568" t="s">
        <v>540</v>
      </c>
      <c r="D625" s="569" t="s">
        <v>541</v>
      </c>
      <c r="E625" s="568" t="s">
        <v>525</v>
      </c>
      <c r="F625" s="569" t="s">
        <v>526</v>
      </c>
      <c r="G625" s="568" t="s">
        <v>984</v>
      </c>
      <c r="H625" s="568">
        <v>56972</v>
      </c>
      <c r="I625" s="568">
        <v>56972</v>
      </c>
      <c r="J625" s="568" t="s">
        <v>985</v>
      </c>
      <c r="K625" s="568" t="s">
        <v>986</v>
      </c>
      <c r="L625" s="570">
        <v>77.63</v>
      </c>
      <c r="M625" s="570">
        <v>1</v>
      </c>
      <c r="N625" s="571">
        <v>77.63</v>
      </c>
    </row>
    <row r="626" spans="1:14" ht="14.4" customHeight="1" x14ac:dyDescent="0.3">
      <c r="A626" s="566" t="s">
        <v>522</v>
      </c>
      <c r="B626" s="567" t="s">
        <v>524</v>
      </c>
      <c r="C626" s="568" t="s">
        <v>540</v>
      </c>
      <c r="D626" s="569" t="s">
        <v>541</v>
      </c>
      <c r="E626" s="568" t="s">
        <v>525</v>
      </c>
      <c r="F626" s="569" t="s">
        <v>526</v>
      </c>
      <c r="G626" s="568" t="s">
        <v>984</v>
      </c>
      <c r="H626" s="568">
        <v>56976</v>
      </c>
      <c r="I626" s="568">
        <v>56976</v>
      </c>
      <c r="J626" s="568" t="s">
        <v>987</v>
      </c>
      <c r="K626" s="568" t="s">
        <v>988</v>
      </c>
      <c r="L626" s="570">
        <v>83.279999999999902</v>
      </c>
      <c r="M626" s="570">
        <v>2</v>
      </c>
      <c r="N626" s="571">
        <v>166.5599999999998</v>
      </c>
    </row>
    <row r="627" spans="1:14" ht="14.4" customHeight="1" x14ac:dyDescent="0.3">
      <c r="A627" s="566" t="s">
        <v>522</v>
      </c>
      <c r="B627" s="567" t="s">
        <v>524</v>
      </c>
      <c r="C627" s="568" t="s">
        <v>540</v>
      </c>
      <c r="D627" s="569" t="s">
        <v>541</v>
      </c>
      <c r="E627" s="568" t="s">
        <v>525</v>
      </c>
      <c r="F627" s="569" t="s">
        <v>526</v>
      </c>
      <c r="G627" s="568" t="s">
        <v>984</v>
      </c>
      <c r="H627" s="568">
        <v>105496</v>
      </c>
      <c r="I627" s="568">
        <v>5496</v>
      </c>
      <c r="J627" s="568" t="s">
        <v>1057</v>
      </c>
      <c r="K627" s="568" t="s">
        <v>1379</v>
      </c>
      <c r="L627" s="570">
        <v>273.12905333087798</v>
      </c>
      <c r="M627" s="570">
        <v>1</v>
      </c>
      <c r="N627" s="571">
        <v>273.12905333087798</v>
      </c>
    </row>
    <row r="628" spans="1:14" ht="14.4" customHeight="1" x14ac:dyDescent="0.3">
      <c r="A628" s="566" t="s">
        <v>522</v>
      </c>
      <c r="B628" s="567" t="s">
        <v>524</v>
      </c>
      <c r="C628" s="568" t="s">
        <v>540</v>
      </c>
      <c r="D628" s="569" t="s">
        <v>541</v>
      </c>
      <c r="E628" s="568" t="s">
        <v>525</v>
      </c>
      <c r="F628" s="569" t="s">
        <v>526</v>
      </c>
      <c r="G628" s="568" t="s">
        <v>984</v>
      </c>
      <c r="H628" s="568">
        <v>110803</v>
      </c>
      <c r="I628" s="568">
        <v>10803</v>
      </c>
      <c r="J628" s="568" t="s">
        <v>1380</v>
      </c>
      <c r="K628" s="568" t="s">
        <v>1381</v>
      </c>
      <c r="L628" s="570">
        <v>187.07</v>
      </c>
      <c r="M628" s="570">
        <v>1</v>
      </c>
      <c r="N628" s="571">
        <v>187.07</v>
      </c>
    </row>
    <row r="629" spans="1:14" ht="14.4" customHeight="1" x14ac:dyDescent="0.3">
      <c r="A629" s="566" t="s">
        <v>522</v>
      </c>
      <c r="B629" s="567" t="s">
        <v>524</v>
      </c>
      <c r="C629" s="568" t="s">
        <v>540</v>
      </c>
      <c r="D629" s="569" t="s">
        <v>541</v>
      </c>
      <c r="E629" s="568" t="s">
        <v>525</v>
      </c>
      <c r="F629" s="569" t="s">
        <v>526</v>
      </c>
      <c r="G629" s="568" t="s">
        <v>984</v>
      </c>
      <c r="H629" s="568">
        <v>110820</v>
      </c>
      <c r="I629" s="568">
        <v>10820</v>
      </c>
      <c r="J629" s="568" t="s">
        <v>1380</v>
      </c>
      <c r="K629" s="568" t="s">
        <v>1382</v>
      </c>
      <c r="L629" s="570">
        <v>379.78034107325004</v>
      </c>
      <c r="M629" s="570">
        <v>16</v>
      </c>
      <c r="N629" s="571">
        <v>6076.4834107325005</v>
      </c>
    </row>
    <row r="630" spans="1:14" ht="14.4" customHeight="1" x14ac:dyDescent="0.3">
      <c r="A630" s="566" t="s">
        <v>522</v>
      </c>
      <c r="B630" s="567" t="s">
        <v>524</v>
      </c>
      <c r="C630" s="568" t="s">
        <v>540</v>
      </c>
      <c r="D630" s="569" t="s">
        <v>541</v>
      </c>
      <c r="E630" s="568" t="s">
        <v>525</v>
      </c>
      <c r="F630" s="569" t="s">
        <v>526</v>
      </c>
      <c r="G630" s="568" t="s">
        <v>984</v>
      </c>
      <c r="H630" s="568">
        <v>112319</v>
      </c>
      <c r="I630" s="568">
        <v>12319</v>
      </c>
      <c r="J630" s="568" t="s">
        <v>993</v>
      </c>
      <c r="K630" s="568" t="s">
        <v>994</v>
      </c>
      <c r="L630" s="570">
        <v>388.52966347084202</v>
      </c>
      <c r="M630" s="570">
        <v>8</v>
      </c>
      <c r="N630" s="571">
        <v>3108.2373077667362</v>
      </c>
    </row>
    <row r="631" spans="1:14" ht="14.4" customHeight="1" x14ac:dyDescent="0.3">
      <c r="A631" s="566" t="s">
        <v>522</v>
      </c>
      <c r="B631" s="567" t="s">
        <v>524</v>
      </c>
      <c r="C631" s="568" t="s">
        <v>540</v>
      </c>
      <c r="D631" s="569" t="s">
        <v>541</v>
      </c>
      <c r="E631" s="568" t="s">
        <v>525</v>
      </c>
      <c r="F631" s="569" t="s">
        <v>526</v>
      </c>
      <c r="G631" s="568" t="s">
        <v>984</v>
      </c>
      <c r="H631" s="568">
        <v>113767</v>
      </c>
      <c r="I631" s="568">
        <v>13767</v>
      </c>
      <c r="J631" s="568" t="s">
        <v>995</v>
      </c>
      <c r="K631" s="568" t="s">
        <v>996</v>
      </c>
      <c r="L631" s="570">
        <v>47.24</v>
      </c>
      <c r="M631" s="570">
        <v>1</v>
      </c>
      <c r="N631" s="571">
        <v>47.24</v>
      </c>
    </row>
    <row r="632" spans="1:14" ht="14.4" customHeight="1" x14ac:dyDescent="0.3">
      <c r="A632" s="566" t="s">
        <v>522</v>
      </c>
      <c r="B632" s="567" t="s">
        <v>524</v>
      </c>
      <c r="C632" s="568" t="s">
        <v>540</v>
      </c>
      <c r="D632" s="569" t="s">
        <v>541</v>
      </c>
      <c r="E632" s="568" t="s">
        <v>525</v>
      </c>
      <c r="F632" s="569" t="s">
        <v>526</v>
      </c>
      <c r="G632" s="568" t="s">
        <v>984</v>
      </c>
      <c r="H632" s="568">
        <v>113768</v>
      </c>
      <c r="I632" s="568">
        <v>13768</v>
      </c>
      <c r="J632" s="568" t="s">
        <v>995</v>
      </c>
      <c r="K632" s="568" t="s">
        <v>997</v>
      </c>
      <c r="L632" s="570">
        <v>94.48</v>
      </c>
      <c r="M632" s="570">
        <v>1</v>
      </c>
      <c r="N632" s="571">
        <v>94.48</v>
      </c>
    </row>
    <row r="633" spans="1:14" ht="14.4" customHeight="1" x14ac:dyDescent="0.3">
      <c r="A633" s="566" t="s">
        <v>522</v>
      </c>
      <c r="B633" s="567" t="s">
        <v>524</v>
      </c>
      <c r="C633" s="568" t="s">
        <v>540</v>
      </c>
      <c r="D633" s="569" t="s">
        <v>541</v>
      </c>
      <c r="E633" s="568" t="s">
        <v>525</v>
      </c>
      <c r="F633" s="569" t="s">
        <v>526</v>
      </c>
      <c r="G633" s="568" t="s">
        <v>984</v>
      </c>
      <c r="H633" s="568">
        <v>117431</v>
      </c>
      <c r="I633" s="568">
        <v>17431</v>
      </c>
      <c r="J633" s="568" t="s">
        <v>1383</v>
      </c>
      <c r="K633" s="568" t="s">
        <v>1384</v>
      </c>
      <c r="L633" s="570">
        <v>162.04</v>
      </c>
      <c r="M633" s="570">
        <v>1</v>
      </c>
      <c r="N633" s="571">
        <v>162.04</v>
      </c>
    </row>
    <row r="634" spans="1:14" ht="14.4" customHeight="1" x14ac:dyDescent="0.3">
      <c r="A634" s="566" t="s">
        <v>522</v>
      </c>
      <c r="B634" s="567" t="s">
        <v>524</v>
      </c>
      <c r="C634" s="568" t="s">
        <v>540</v>
      </c>
      <c r="D634" s="569" t="s">
        <v>541</v>
      </c>
      <c r="E634" s="568" t="s">
        <v>525</v>
      </c>
      <c r="F634" s="569" t="s">
        <v>526</v>
      </c>
      <c r="G634" s="568" t="s">
        <v>984</v>
      </c>
      <c r="H634" s="568">
        <v>118175</v>
      </c>
      <c r="I634" s="568">
        <v>18175</v>
      </c>
      <c r="J634" s="568" t="s">
        <v>1009</v>
      </c>
      <c r="K634" s="568" t="s">
        <v>1385</v>
      </c>
      <c r="L634" s="570">
        <v>1145.5350067794268</v>
      </c>
      <c r="M634" s="570">
        <v>42</v>
      </c>
      <c r="N634" s="571">
        <v>48557.040262725328</v>
      </c>
    </row>
    <row r="635" spans="1:14" ht="14.4" customHeight="1" x14ac:dyDescent="0.3">
      <c r="A635" s="566" t="s">
        <v>522</v>
      </c>
      <c r="B635" s="567" t="s">
        <v>524</v>
      </c>
      <c r="C635" s="568" t="s">
        <v>540</v>
      </c>
      <c r="D635" s="569" t="s">
        <v>541</v>
      </c>
      <c r="E635" s="568" t="s">
        <v>525</v>
      </c>
      <c r="F635" s="569" t="s">
        <v>526</v>
      </c>
      <c r="G635" s="568" t="s">
        <v>984</v>
      </c>
      <c r="H635" s="568">
        <v>125034</v>
      </c>
      <c r="I635" s="568">
        <v>25034</v>
      </c>
      <c r="J635" s="568" t="s">
        <v>1013</v>
      </c>
      <c r="K635" s="568" t="s">
        <v>1014</v>
      </c>
      <c r="L635" s="570">
        <v>144.5300204077779</v>
      </c>
      <c r="M635" s="570">
        <v>33</v>
      </c>
      <c r="N635" s="571">
        <v>4769.4908182380659</v>
      </c>
    </row>
    <row r="636" spans="1:14" ht="14.4" customHeight="1" x14ac:dyDescent="0.3">
      <c r="A636" s="566" t="s">
        <v>522</v>
      </c>
      <c r="B636" s="567" t="s">
        <v>524</v>
      </c>
      <c r="C636" s="568" t="s">
        <v>540</v>
      </c>
      <c r="D636" s="569" t="s">
        <v>541</v>
      </c>
      <c r="E636" s="568" t="s">
        <v>525</v>
      </c>
      <c r="F636" s="569" t="s">
        <v>526</v>
      </c>
      <c r="G636" s="568" t="s">
        <v>984</v>
      </c>
      <c r="H636" s="568">
        <v>126409</v>
      </c>
      <c r="I636" s="568">
        <v>26409</v>
      </c>
      <c r="J636" s="568" t="s">
        <v>1015</v>
      </c>
      <c r="K636" s="568" t="s">
        <v>1016</v>
      </c>
      <c r="L636" s="570">
        <v>1242.32</v>
      </c>
      <c r="M636" s="570">
        <v>1</v>
      </c>
      <c r="N636" s="571">
        <v>1242.32</v>
      </c>
    </row>
    <row r="637" spans="1:14" ht="14.4" customHeight="1" x14ac:dyDescent="0.3">
      <c r="A637" s="566" t="s">
        <v>522</v>
      </c>
      <c r="B637" s="567" t="s">
        <v>524</v>
      </c>
      <c r="C637" s="568" t="s">
        <v>540</v>
      </c>
      <c r="D637" s="569" t="s">
        <v>541</v>
      </c>
      <c r="E637" s="568" t="s">
        <v>525</v>
      </c>
      <c r="F637" s="569" t="s">
        <v>526</v>
      </c>
      <c r="G637" s="568" t="s">
        <v>984</v>
      </c>
      <c r="H637" s="568">
        <v>129448</v>
      </c>
      <c r="I637" s="568">
        <v>29448</v>
      </c>
      <c r="J637" s="568" t="s">
        <v>1386</v>
      </c>
      <c r="K637" s="568" t="s">
        <v>1387</v>
      </c>
      <c r="L637" s="570">
        <v>16626.900000000001</v>
      </c>
      <c r="M637" s="570">
        <v>6</v>
      </c>
      <c r="N637" s="571">
        <v>99761.400000000009</v>
      </c>
    </row>
    <row r="638" spans="1:14" ht="14.4" customHeight="1" x14ac:dyDescent="0.3">
      <c r="A638" s="566" t="s">
        <v>522</v>
      </c>
      <c r="B638" s="567" t="s">
        <v>524</v>
      </c>
      <c r="C638" s="568" t="s">
        <v>540</v>
      </c>
      <c r="D638" s="569" t="s">
        <v>541</v>
      </c>
      <c r="E638" s="568" t="s">
        <v>525</v>
      </c>
      <c r="F638" s="569" t="s">
        <v>526</v>
      </c>
      <c r="G638" s="568" t="s">
        <v>984</v>
      </c>
      <c r="H638" s="568">
        <v>129767</v>
      </c>
      <c r="I638" s="568">
        <v>129767</v>
      </c>
      <c r="J638" s="568" t="s">
        <v>1019</v>
      </c>
      <c r="K638" s="568" t="s">
        <v>1020</v>
      </c>
      <c r="L638" s="570">
        <v>2139.3497951343379</v>
      </c>
      <c r="M638" s="570">
        <v>20.3</v>
      </c>
      <c r="N638" s="571">
        <v>43644.213725696362</v>
      </c>
    </row>
    <row r="639" spans="1:14" ht="14.4" customHeight="1" x14ac:dyDescent="0.3">
      <c r="A639" s="566" t="s">
        <v>522</v>
      </c>
      <c r="B639" s="567" t="s">
        <v>524</v>
      </c>
      <c r="C639" s="568" t="s">
        <v>540</v>
      </c>
      <c r="D639" s="569" t="s">
        <v>541</v>
      </c>
      <c r="E639" s="568" t="s">
        <v>525</v>
      </c>
      <c r="F639" s="569" t="s">
        <v>526</v>
      </c>
      <c r="G639" s="568" t="s">
        <v>984</v>
      </c>
      <c r="H639" s="568">
        <v>130018</v>
      </c>
      <c r="I639" s="568">
        <v>30018</v>
      </c>
      <c r="J639" s="568" t="s">
        <v>1388</v>
      </c>
      <c r="K639" s="568" t="s">
        <v>1389</v>
      </c>
      <c r="L639" s="570">
        <v>64.73</v>
      </c>
      <c r="M639" s="570">
        <v>1</v>
      </c>
      <c r="N639" s="571">
        <v>64.73</v>
      </c>
    </row>
    <row r="640" spans="1:14" ht="14.4" customHeight="1" x14ac:dyDescent="0.3">
      <c r="A640" s="566" t="s">
        <v>522</v>
      </c>
      <c r="B640" s="567" t="s">
        <v>524</v>
      </c>
      <c r="C640" s="568" t="s">
        <v>540</v>
      </c>
      <c r="D640" s="569" t="s">
        <v>541</v>
      </c>
      <c r="E640" s="568" t="s">
        <v>525</v>
      </c>
      <c r="F640" s="569" t="s">
        <v>526</v>
      </c>
      <c r="G640" s="568" t="s">
        <v>984</v>
      </c>
      <c r="H640" s="568">
        <v>130560</v>
      </c>
      <c r="I640" s="568">
        <v>30560</v>
      </c>
      <c r="J640" s="568" t="s">
        <v>1390</v>
      </c>
      <c r="K640" s="568" t="s">
        <v>584</v>
      </c>
      <c r="L640" s="570">
        <v>209.28019106106848</v>
      </c>
      <c r="M640" s="570">
        <v>3</v>
      </c>
      <c r="N640" s="571">
        <v>627.84037596058101</v>
      </c>
    </row>
    <row r="641" spans="1:14" ht="14.4" customHeight="1" x14ac:dyDescent="0.3">
      <c r="A641" s="566" t="s">
        <v>522</v>
      </c>
      <c r="B641" s="567" t="s">
        <v>524</v>
      </c>
      <c r="C641" s="568" t="s">
        <v>540</v>
      </c>
      <c r="D641" s="569" t="s">
        <v>541</v>
      </c>
      <c r="E641" s="568" t="s">
        <v>525</v>
      </c>
      <c r="F641" s="569" t="s">
        <v>526</v>
      </c>
      <c r="G641" s="568" t="s">
        <v>984</v>
      </c>
      <c r="H641" s="568">
        <v>132058</v>
      </c>
      <c r="I641" s="568">
        <v>32058</v>
      </c>
      <c r="J641" s="568" t="s">
        <v>1025</v>
      </c>
      <c r="K641" s="568" t="s">
        <v>1026</v>
      </c>
      <c r="L641" s="570">
        <v>356.41824133098834</v>
      </c>
      <c r="M641" s="570">
        <v>114</v>
      </c>
      <c r="N641" s="571">
        <v>40634.77518680811</v>
      </c>
    </row>
    <row r="642" spans="1:14" ht="14.4" customHeight="1" x14ac:dyDescent="0.3">
      <c r="A642" s="566" t="s">
        <v>522</v>
      </c>
      <c r="B642" s="567" t="s">
        <v>524</v>
      </c>
      <c r="C642" s="568" t="s">
        <v>540</v>
      </c>
      <c r="D642" s="569" t="s">
        <v>541</v>
      </c>
      <c r="E642" s="568" t="s">
        <v>525</v>
      </c>
      <c r="F642" s="569" t="s">
        <v>526</v>
      </c>
      <c r="G642" s="568" t="s">
        <v>984</v>
      </c>
      <c r="H642" s="568">
        <v>132059</v>
      </c>
      <c r="I642" s="568">
        <v>32059</v>
      </c>
      <c r="J642" s="568" t="s">
        <v>1025</v>
      </c>
      <c r="K642" s="568" t="s">
        <v>1027</v>
      </c>
      <c r="L642" s="570">
        <v>414.000074404271</v>
      </c>
      <c r="M642" s="570">
        <v>55</v>
      </c>
      <c r="N642" s="571">
        <v>22770.004112430539</v>
      </c>
    </row>
    <row r="643" spans="1:14" ht="14.4" customHeight="1" x14ac:dyDescent="0.3">
      <c r="A643" s="566" t="s">
        <v>522</v>
      </c>
      <c r="B643" s="567" t="s">
        <v>524</v>
      </c>
      <c r="C643" s="568" t="s">
        <v>540</v>
      </c>
      <c r="D643" s="569" t="s">
        <v>541</v>
      </c>
      <c r="E643" s="568" t="s">
        <v>525</v>
      </c>
      <c r="F643" s="569" t="s">
        <v>526</v>
      </c>
      <c r="G643" s="568" t="s">
        <v>984</v>
      </c>
      <c r="H643" s="568">
        <v>132061</v>
      </c>
      <c r="I643" s="568">
        <v>32061</v>
      </c>
      <c r="J643" s="568" t="s">
        <v>1025</v>
      </c>
      <c r="K643" s="568" t="s">
        <v>1028</v>
      </c>
      <c r="L643" s="570">
        <v>492.19821113472079</v>
      </c>
      <c r="M643" s="570">
        <v>7</v>
      </c>
      <c r="N643" s="571">
        <v>3445.391094312492</v>
      </c>
    </row>
    <row r="644" spans="1:14" ht="14.4" customHeight="1" x14ac:dyDescent="0.3">
      <c r="A644" s="566" t="s">
        <v>522</v>
      </c>
      <c r="B644" s="567" t="s">
        <v>524</v>
      </c>
      <c r="C644" s="568" t="s">
        <v>540</v>
      </c>
      <c r="D644" s="569" t="s">
        <v>541</v>
      </c>
      <c r="E644" s="568" t="s">
        <v>525</v>
      </c>
      <c r="F644" s="569" t="s">
        <v>526</v>
      </c>
      <c r="G644" s="568" t="s">
        <v>984</v>
      </c>
      <c r="H644" s="568">
        <v>142392</v>
      </c>
      <c r="I644" s="568">
        <v>42392</v>
      </c>
      <c r="J644" s="568" t="s">
        <v>1031</v>
      </c>
      <c r="K644" s="568" t="s">
        <v>1032</v>
      </c>
      <c r="L644" s="570">
        <v>346.04771426735152</v>
      </c>
      <c r="M644" s="570">
        <v>19</v>
      </c>
      <c r="N644" s="571">
        <v>6566.2890333975729</v>
      </c>
    </row>
    <row r="645" spans="1:14" ht="14.4" customHeight="1" x14ac:dyDescent="0.3">
      <c r="A645" s="566" t="s">
        <v>522</v>
      </c>
      <c r="B645" s="567" t="s">
        <v>524</v>
      </c>
      <c r="C645" s="568" t="s">
        <v>540</v>
      </c>
      <c r="D645" s="569" t="s">
        <v>541</v>
      </c>
      <c r="E645" s="568" t="s">
        <v>525</v>
      </c>
      <c r="F645" s="569" t="s">
        <v>526</v>
      </c>
      <c r="G645" s="568" t="s">
        <v>984</v>
      </c>
      <c r="H645" s="568">
        <v>142547</v>
      </c>
      <c r="I645" s="568">
        <v>42547</v>
      </c>
      <c r="J645" s="568" t="s">
        <v>1033</v>
      </c>
      <c r="K645" s="568" t="s">
        <v>1391</v>
      </c>
      <c r="L645" s="570">
        <v>117.89077377427401</v>
      </c>
      <c r="M645" s="570">
        <v>2</v>
      </c>
      <c r="N645" s="571">
        <v>235.78154754854802</v>
      </c>
    </row>
    <row r="646" spans="1:14" ht="14.4" customHeight="1" x14ac:dyDescent="0.3">
      <c r="A646" s="566" t="s">
        <v>522</v>
      </c>
      <c r="B646" s="567" t="s">
        <v>524</v>
      </c>
      <c r="C646" s="568" t="s">
        <v>540</v>
      </c>
      <c r="D646" s="569" t="s">
        <v>541</v>
      </c>
      <c r="E646" s="568" t="s">
        <v>525</v>
      </c>
      <c r="F646" s="569" t="s">
        <v>526</v>
      </c>
      <c r="G646" s="568" t="s">
        <v>984</v>
      </c>
      <c r="H646" s="568">
        <v>149531</v>
      </c>
      <c r="I646" s="568">
        <v>49531</v>
      </c>
      <c r="J646" s="568" t="s">
        <v>1041</v>
      </c>
      <c r="K646" s="568" t="s">
        <v>1042</v>
      </c>
      <c r="L646" s="570">
        <v>71.05</v>
      </c>
      <c r="M646" s="570">
        <v>107</v>
      </c>
      <c r="N646" s="571">
        <v>7602.35</v>
      </c>
    </row>
    <row r="647" spans="1:14" ht="14.4" customHeight="1" x14ac:dyDescent="0.3">
      <c r="A647" s="566" t="s">
        <v>522</v>
      </c>
      <c r="B647" s="567" t="s">
        <v>524</v>
      </c>
      <c r="C647" s="568" t="s">
        <v>540</v>
      </c>
      <c r="D647" s="569" t="s">
        <v>541</v>
      </c>
      <c r="E647" s="568" t="s">
        <v>525</v>
      </c>
      <c r="F647" s="569" t="s">
        <v>526</v>
      </c>
      <c r="G647" s="568" t="s">
        <v>984</v>
      </c>
      <c r="H647" s="568">
        <v>153950</v>
      </c>
      <c r="I647" s="568">
        <v>53950</v>
      </c>
      <c r="J647" s="568" t="s">
        <v>1392</v>
      </c>
      <c r="K647" s="568" t="s">
        <v>1393</v>
      </c>
      <c r="L647" s="570">
        <v>151.54</v>
      </c>
      <c r="M647" s="570">
        <v>1</v>
      </c>
      <c r="N647" s="571">
        <v>151.54</v>
      </c>
    </row>
    <row r="648" spans="1:14" ht="14.4" customHeight="1" x14ac:dyDescent="0.3">
      <c r="A648" s="566" t="s">
        <v>522</v>
      </c>
      <c r="B648" s="567" t="s">
        <v>524</v>
      </c>
      <c r="C648" s="568" t="s">
        <v>540</v>
      </c>
      <c r="D648" s="569" t="s">
        <v>541</v>
      </c>
      <c r="E648" s="568" t="s">
        <v>525</v>
      </c>
      <c r="F648" s="569" t="s">
        <v>526</v>
      </c>
      <c r="G648" s="568" t="s">
        <v>984</v>
      </c>
      <c r="H648" s="568">
        <v>158380</v>
      </c>
      <c r="I648" s="568">
        <v>58380</v>
      </c>
      <c r="J648" s="568" t="s">
        <v>1052</v>
      </c>
      <c r="K648" s="568" t="s">
        <v>1053</v>
      </c>
      <c r="L648" s="570">
        <v>85.536665307775607</v>
      </c>
      <c r="M648" s="570">
        <v>34</v>
      </c>
      <c r="N648" s="571">
        <v>2908.5299088263378</v>
      </c>
    </row>
    <row r="649" spans="1:14" ht="14.4" customHeight="1" x14ac:dyDescent="0.3">
      <c r="A649" s="566" t="s">
        <v>522</v>
      </c>
      <c r="B649" s="567" t="s">
        <v>524</v>
      </c>
      <c r="C649" s="568" t="s">
        <v>540</v>
      </c>
      <c r="D649" s="569" t="s">
        <v>541</v>
      </c>
      <c r="E649" s="568" t="s">
        <v>525</v>
      </c>
      <c r="F649" s="569" t="s">
        <v>526</v>
      </c>
      <c r="G649" s="568" t="s">
        <v>984</v>
      </c>
      <c r="H649" s="568">
        <v>162597</v>
      </c>
      <c r="I649" s="568">
        <v>62597</v>
      </c>
      <c r="J649" s="568" t="s">
        <v>1394</v>
      </c>
      <c r="K649" s="568" t="s">
        <v>1395</v>
      </c>
      <c r="L649" s="570">
        <v>81.62</v>
      </c>
      <c r="M649" s="570">
        <v>1</v>
      </c>
      <c r="N649" s="571">
        <v>81.62</v>
      </c>
    </row>
    <row r="650" spans="1:14" ht="14.4" customHeight="1" x14ac:dyDescent="0.3">
      <c r="A650" s="566" t="s">
        <v>522</v>
      </c>
      <c r="B650" s="567" t="s">
        <v>524</v>
      </c>
      <c r="C650" s="568" t="s">
        <v>540</v>
      </c>
      <c r="D650" s="569" t="s">
        <v>541</v>
      </c>
      <c r="E650" s="568" t="s">
        <v>525</v>
      </c>
      <c r="F650" s="569" t="s">
        <v>526</v>
      </c>
      <c r="G650" s="568" t="s">
        <v>984</v>
      </c>
      <c r="H650" s="568">
        <v>185325</v>
      </c>
      <c r="I650" s="568">
        <v>85325</v>
      </c>
      <c r="J650" s="568" t="s">
        <v>1013</v>
      </c>
      <c r="K650" s="568" t="s">
        <v>1063</v>
      </c>
      <c r="L650" s="570">
        <v>148.36155480541711</v>
      </c>
      <c r="M650" s="570">
        <v>144</v>
      </c>
      <c r="N650" s="571">
        <v>21266.249543821275</v>
      </c>
    </row>
    <row r="651" spans="1:14" ht="14.4" customHeight="1" x14ac:dyDescent="0.3">
      <c r="A651" s="566" t="s">
        <v>522</v>
      </c>
      <c r="B651" s="567" t="s">
        <v>524</v>
      </c>
      <c r="C651" s="568" t="s">
        <v>540</v>
      </c>
      <c r="D651" s="569" t="s">
        <v>541</v>
      </c>
      <c r="E651" s="568" t="s">
        <v>525</v>
      </c>
      <c r="F651" s="569" t="s">
        <v>526</v>
      </c>
      <c r="G651" s="568" t="s">
        <v>984</v>
      </c>
      <c r="H651" s="568">
        <v>190959</v>
      </c>
      <c r="I651" s="568">
        <v>90959</v>
      </c>
      <c r="J651" s="568" t="s">
        <v>1064</v>
      </c>
      <c r="K651" s="568" t="s">
        <v>1396</v>
      </c>
      <c r="L651" s="570">
        <v>56.73</v>
      </c>
      <c r="M651" s="570">
        <v>1</v>
      </c>
      <c r="N651" s="571">
        <v>56.73</v>
      </c>
    </row>
    <row r="652" spans="1:14" ht="14.4" customHeight="1" x14ac:dyDescent="0.3">
      <c r="A652" s="566" t="s">
        <v>522</v>
      </c>
      <c r="B652" s="567" t="s">
        <v>524</v>
      </c>
      <c r="C652" s="568" t="s">
        <v>540</v>
      </c>
      <c r="D652" s="569" t="s">
        <v>541</v>
      </c>
      <c r="E652" s="568" t="s">
        <v>525</v>
      </c>
      <c r="F652" s="569" t="s">
        <v>526</v>
      </c>
      <c r="G652" s="568" t="s">
        <v>984</v>
      </c>
      <c r="H652" s="568">
        <v>194113</v>
      </c>
      <c r="I652" s="568">
        <v>94113</v>
      </c>
      <c r="J652" s="568" t="s">
        <v>1075</v>
      </c>
      <c r="K652" s="568" t="s">
        <v>1076</v>
      </c>
      <c r="L652" s="570">
        <v>115.768954931781</v>
      </c>
      <c r="M652" s="570">
        <v>1</v>
      </c>
      <c r="N652" s="571">
        <v>115.768954931781</v>
      </c>
    </row>
    <row r="653" spans="1:14" ht="14.4" customHeight="1" x14ac:dyDescent="0.3">
      <c r="A653" s="566" t="s">
        <v>522</v>
      </c>
      <c r="B653" s="567" t="s">
        <v>524</v>
      </c>
      <c r="C653" s="568" t="s">
        <v>540</v>
      </c>
      <c r="D653" s="569" t="s">
        <v>541</v>
      </c>
      <c r="E653" s="568" t="s">
        <v>525</v>
      </c>
      <c r="F653" s="569" t="s">
        <v>526</v>
      </c>
      <c r="G653" s="568" t="s">
        <v>984</v>
      </c>
      <c r="H653" s="568">
        <v>194114</v>
      </c>
      <c r="I653" s="568">
        <v>94114</v>
      </c>
      <c r="J653" s="568" t="s">
        <v>1075</v>
      </c>
      <c r="K653" s="568" t="s">
        <v>1077</v>
      </c>
      <c r="L653" s="570">
        <v>144.78986612898001</v>
      </c>
      <c r="M653" s="570">
        <v>1</v>
      </c>
      <c r="N653" s="571">
        <v>144.78986612898001</v>
      </c>
    </row>
    <row r="654" spans="1:14" ht="14.4" customHeight="1" x14ac:dyDescent="0.3">
      <c r="A654" s="566" t="s">
        <v>522</v>
      </c>
      <c r="B654" s="567" t="s">
        <v>524</v>
      </c>
      <c r="C654" s="568" t="s">
        <v>540</v>
      </c>
      <c r="D654" s="569" t="s">
        <v>541</v>
      </c>
      <c r="E654" s="568" t="s">
        <v>525</v>
      </c>
      <c r="F654" s="569" t="s">
        <v>526</v>
      </c>
      <c r="G654" s="568" t="s">
        <v>984</v>
      </c>
      <c r="H654" s="568">
        <v>194882</v>
      </c>
      <c r="I654" s="568">
        <v>94882</v>
      </c>
      <c r="J654" s="568" t="s">
        <v>991</v>
      </c>
      <c r="K654" s="568" t="s">
        <v>1397</v>
      </c>
      <c r="L654" s="570">
        <v>130.038598385233</v>
      </c>
      <c r="M654" s="570">
        <v>5</v>
      </c>
      <c r="N654" s="571">
        <v>650.19299192616495</v>
      </c>
    </row>
    <row r="655" spans="1:14" ht="14.4" customHeight="1" x14ac:dyDescent="0.3">
      <c r="A655" s="566" t="s">
        <v>522</v>
      </c>
      <c r="B655" s="567" t="s">
        <v>524</v>
      </c>
      <c r="C655" s="568" t="s">
        <v>540</v>
      </c>
      <c r="D655" s="569" t="s">
        <v>541</v>
      </c>
      <c r="E655" s="568" t="s">
        <v>525</v>
      </c>
      <c r="F655" s="569" t="s">
        <v>526</v>
      </c>
      <c r="G655" s="568" t="s">
        <v>984</v>
      </c>
      <c r="H655" s="568">
        <v>846446</v>
      </c>
      <c r="I655" s="568">
        <v>124343</v>
      </c>
      <c r="J655" s="568" t="s">
        <v>1398</v>
      </c>
      <c r="K655" s="568" t="s">
        <v>551</v>
      </c>
      <c r="L655" s="570">
        <v>101.55</v>
      </c>
      <c r="M655" s="570">
        <v>1</v>
      </c>
      <c r="N655" s="571">
        <v>101.55</v>
      </c>
    </row>
    <row r="656" spans="1:14" ht="14.4" customHeight="1" x14ac:dyDescent="0.3">
      <c r="A656" s="566" t="s">
        <v>522</v>
      </c>
      <c r="B656" s="567" t="s">
        <v>524</v>
      </c>
      <c r="C656" s="568" t="s">
        <v>540</v>
      </c>
      <c r="D656" s="569" t="s">
        <v>541</v>
      </c>
      <c r="E656" s="568" t="s">
        <v>525</v>
      </c>
      <c r="F656" s="569" t="s">
        <v>526</v>
      </c>
      <c r="G656" s="568" t="s">
        <v>984</v>
      </c>
      <c r="H656" s="568">
        <v>848765</v>
      </c>
      <c r="I656" s="568">
        <v>107938</v>
      </c>
      <c r="J656" s="568" t="s">
        <v>995</v>
      </c>
      <c r="K656" s="568" t="s">
        <v>1082</v>
      </c>
      <c r="L656" s="570">
        <v>135.38588700646301</v>
      </c>
      <c r="M656" s="570">
        <v>137</v>
      </c>
      <c r="N656" s="571">
        <v>18553.049352803668</v>
      </c>
    </row>
    <row r="657" spans="1:14" ht="14.4" customHeight="1" x14ac:dyDescent="0.3">
      <c r="A657" s="566" t="s">
        <v>522</v>
      </c>
      <c r="B657" s="567" t="s">
        <v>524</v>
      </c>
      <c r="C657" s="568" t="s">
        <v>540</v>
      </c>
      <c r="D657" s="569" t="s">
        <v>541</v>
      </c>
      <c r="E657" s="568" t="s">
        <v>525</v>
      </c>
      <c r="F657" s="569" t="s">
        <v>526</v>
      </c>
      <c r="G657" s="568" t="s">
        <v>984</v>
      </c>
      <c r="H657" s="568">
        <v>849559</v>
      </c>
      <c r="I657" s="568">
        <v>125066</v>
      </c>
      <c r="J657" s="568" t="s">
        <v>1094</v>
      </c>
      <c r="K657" s="568" t="s">
        <v>1095</v>
      </c>
      <c r="L657" s="570">
        <v>164.31862469964199</v>
      </c>
      <c r="M657" s="570">
        <v>1</v>
      </c>
      <c r="N657" s="571">
        <v>164.31862469964199</v>
      </c>
    </row>
    <row r="658" spans="1:14" ht="14.4" customHeight="1" x14ac:dyDescent="0.3">
      <c r="A658" s="566" t="s">
        <v>522</v>
      </c>
      <c r="B658" s="567" t="s">
        <v>524</v>
      </c>
      <c r="C658" s="568" t="s">
        <v>540</v>
      </c>
      <c r="D658" s="569" t="s">
        <v>541</v>
      </c>
      <c r="E658" s="568" t="s">
        <v>525</v>
      </c>
      <c r="F658" s="569" t="s">
        <v>526</v>
      </c>
      <c r="G658" s="568" t="s">
        <v>984</v>
      </c>
      <c r="H658" s="568">
        <v>849990</v>
      </c>
      <c r="I658" s="568">
        <v>102596</v>
      </c>
      <c r="J658" s="568" t="s">
        <v>1099</v>
      </c>
      <c r="K658" s="568" t="s">
        <v>1100</v>
      </c>
      <c r="L658" s="570">
        <v>26.060001999526701</v>
      </c>
      <c r="M658" s="570">
        <v>1</v>
      </c>
      <c r="N658" s="571">
        <v>26.060001999526701</v>
      </c>
    </row>
    <row r="659" spans="1:14" ht="14.4" customHeight="1" x14ac:dyDescent="0.3">
      <c r="A659" s="566" t="s">
        <v>522</v>
      </c>
      <c r="B659" s="567" t="s">
        <v>524</v>
      </c>
      <c r="C659" s="568" t="s">
        <v>540</v>
      </c>
      <c r="D659" s="569" t="s">
        <v>541</v>
      </c>
      <c r="E659" s="568" t="s">
        <v>525</v>
      </c>
      <c r="F659" s="569" t="s">
        <v>526</v>
      </c>
      <c r="G659" s="568" t="s">
        <v>984</v>
      </c>
      <c r="H659" s="568">
        <v>850010</v>
      </c>
      <c r="I659" s="568">
        <v>149543</v>
      </c>
      <c r="J659" s="568" t="s">
        <v>1101</v>
      </c>
      <c r="K659" s="568" t="s">
        <v>1102</v>
      </c>
      <c r="L659" s="570">
        <v>315.64</v>
      </c>
      <c r="M659" s="570">
        <v>1</v>
      </c>
      <c r="N659" s="571">
        <v>315.64</v>
      </c>
    </row>
    <row r="660" spans="1:14" ht="14.4" customHeight="1" x14ac:dyDescent="0.3">
      <c r="A660" s="566" t="s">
        <v>522</v>
      </c>
      <c r="B660" s="567" t="s">
        <v>524</v>
      </c>
      <c r="C660" s="568" t="s">
        <v>540</v>
      </c>
      <c r="D660" s="569" t="s">
        <v>541</v>
      </c>
      <c r="E660" s="568" t="s">
        <v>525</v>
      </c>
      <c r="F660" s="569" t="s">
        <v>526</v>
      </c>
      <c r="G660" s="568" t="s">
        <v>984</v>
      </c>
      <c r="H660" s="568">
        <v>850078</v>
      </c>
      <c r="I660" s="568">
        <v>102608</v>
      </c>
      <c r="J660" s="568" t="s">
        <v>1399</v>
      </c>
      <c r="K660" s="568" t="s">
        <v>1400</v>
      </c>
      <c r="L660" s="570">
        <v>46.12</v>
      </c>
      <c r="M660" s="570">
        <v>1</v>
      </c>
      <c r="N660" s="571">
        <v>46.12</v>
      </c>
    </row>
    <row r="661" spans="1:14" ht="14.4" customHeight="1" x14ac:dyDescent="0.3">
      <c r="A661" s="566" t="s">
        <v>522</v>
      </c>
      <c r="B661" s="567" t="s">
        <v>524</v>
      </c>
      <c r="C661" s="568" t="s">
        <v>540</v>
      </c>
      <c r="D661" s="569" t="s">
        <v>541</v>
      </c>
      <c r="E661" s="568" t="s">
        <v>527</v>
      </c>
      <c r="F661" s="569" t="s">
        <v>528</v>
      </c>
      <c r="G661" s="568" t="s">
        <v>591</v>
      </c>
      <c r="H661" s="568">
        <v>111453</v>
      </c>
      <c r="I661" s="568">
        <v>11453</v>
      </c>
      <c r="J661" s="568" t="s">
        <v>1401</v>
      </c>
      <c r="K661" s="568" t="s">
        <v>1402</v>
      </c>
      <c r="L661" s="570">
        <v>2842.8032414842746</v>
      </c>
      <c r="M661" s="570">
        <v>39</v>
      </c>
      <c r="N661" s="571">
        <v>110869.3750401508</v>
      </c>
    </row>
    <row r="662" spans="1:14" ht="14.4" customHeight="1" x14ac:dyDescent="0.3">
      <c r="A662" s="566" t="s">
        <v>522</v>
      </c>
      <c r="B662" s="567" t="s">
        <v>524</v>
      </c>
      <c r="C662" s="568" t="s">
        <v>540</v>
      </c>
      <c r="D662" s="569" t="s">
        <v>541</v>
      </c>
      <c r="E662" s="568" t="s">
        <v>527</v>
      </c>
      <c r="F662" s="569" t="s">
        <v>528</v>
      </c>
      <c r="G662" s="568" t="s">
        <v>591</v>
      </c>
      <c r="H662" s="568">
        <v>120908</v>
      </c>
      <c r="I662" s="568">
        <v>20908</v>
      </c>
      <c r="J662" s="568" t="s">
        <v>1403</v>
      </c>
      <c r="K662" s="568" t="s">
        <v>1404</v>
      </c>
      <c r="L662" s="570">
        <v>3681.0100000000011</v>
      </c>
      <c r="M662" s="570">
        <v>5</v>
      </c>
      <c r="N662" s="571">
        <v>18405.050000000003</v>
      </c>
    </row>
    <row r="663" spans="1:14" ht="14.4" customHeight="1" x14ac:dyDescent="0.3">
      <c r="A663" s="566" t="s">
        <v>522</v>
      </c>
      <c r="B663" s="567" t="s">
        <v>524</v>
      </c>
      <c r="C663" s="568" t="s">
        <v>540</v>
      </c>
      <c r="D663" s="569" t="s">
        <v>541</v>
      </c>
      <c r="E663" s="568" t="s">
        <v>527</v>
      </c>
      <c r="F663" s="569" t="s">
        <v>528</v>
      </c>
      <c r="G663" s="568" t="s">
        <v>591</v>
      </c>
      <c r="H663" s="568">
        <v>149409</v>
      </c>
      <c r="I663" s="568">
        <v>49409</v>
      </c>
      <c r="J663" s="568" t="s">
        <v>1105</v>
      </c>
      <c r="K663" s="568" t="s">
        <v>1106</v>
      </c>
      <c r="L663" s="570">
        <v>1389.9365014193788</v>
      </c>
      <c r="M663" s="570">
        <v>22</v>
      </c>
      <c r="N663" s="571">
        <v>30579.398035957598</v>
      </c>
    </row>
    <row r="664" spans="1:14" ht="14.4" customHeight="1" x14ac:dyDescent="0.3">
      <c r="A664" s="566" t="s">
        <v>522</v>
      </c>
      <c r="B664" s="567" t="s">
        <v>524</v>
      </c>
      <c r="C664" s="568" t="s">
        <v>540</v>
      </c>
      <c r="D664" s="569" t="s">
        <v>541</v>
      </c>
      <c r="E664" s="568" t="s">
        <v>527</v>
      </c>
      <c r="F664" s="569" t="s">
        <v>528</v>
      </c>
      <c r="G664" s="568" t="s">
        <v>591</v>
      </c>
      <c r="H664" s="568">
        <v>149415</v>
      </c>
      <c r="I664" s="568">
        <v>49415</v>
      </c>
      <c r="J664" s="568" t="s">
        <v>1405</v>
      </c>
      <c r="K664" s="568" t="s">
        <v>1106</v>
      </c>
      <c r="L664" s="570">
        <v>1735.66</v>
      </c>
      <c r="M664" s="570">
        <v>4</v>
      </c>
      <c r="N664" s="571">
        <v>6942.64</v>
      </c>
    </row>
    <row r="665" spans="1:14" ht="14.4" customHeight="1" x14ac:dyDescent="0.3">
      <c r="A665" s="566" t="s">
        <v>522</v>
      </c>
      <c r="B665" s="567" t="s">
        <v>524</v>
      </c>
      <c r="C665" s="568" t="s">
        <v>540</v>
      </c>
      <c r="D665" s="569" t="s">
        <v>541</v>
      </c>
      <c r="E665" s="568" t="s">
        <v>527</v>
      </c>
      <c r="F665" s="569" t="s">
        <v>528</v>
      </c>
      <c r="G665" s="568" t="s">
        <v>591</v>
      </c>
      <c r="H665" s="568">
        <v>152194</v>
      </c>
      <c r="I665" s="568">
        <v>152194</v>
      </c>
      <c r="J665" s="568" t="s">
        <v>1406</v>
      </c>
      <c r="K665" s="568" t="s">
        <v>1407</v>
      </c>
      <c r="L665" s="570">
        <v>3402.9867333216116</v>
      </c>
      <c r="M665" s="570">
        <v>15</v>
      </c>
      <c r="N665" s="571">
        <v>51044.771599718697</v>
      </c>
    </row>
    <row r="666" spans="1:14" ht="14.4" customHeight="1" x14ac:dyDescent="0.3">
      <c r="A666" s="566" t="s">
        <v>522</v>
      </c>
      <c r="B666" s="567" t="s">
        <v>524</v>
      </c>
      <c r="C666" s="568" t="s">
        <v>540</v>
      </c>
      <c r="D666" s="569" t="s">
        <v>541</v>
      </c>
      <c r="E666" s="568" t="s">
        <v>527</v>
      </c>
      <c r="F666" s="569" t="s">
        <v>528</v>
      </c>
      <c r="G666" s="568" t="s">
        <v>591</v>
      </c>
      <c r="H666" s="568">
        <v>158628</v>
      </c>
      <c r="I666" s="568">
        <v>58628</v>
      </c>
      <c r="J666" s="568" t="s">
        <v>1107</v>
      </c>
      <c r="K666" s="568" t="s">
        <v>1108</v>
      </c>
      <c r="L666" s="570">
        <v>323.97924999999998</v>
      </c>
      <c r="M666" s="570">
        <v>20</v>
      </c>
      <c r="N666" s="571">
        <v>6479.585</v>
      </c>
    </row>
    <row r="667" spans="1:14" ht="14.4" customHeight="1" x14ac:dyDescent="0.3">
      <c r="A667" s="566" t="s">
        <v>522</v>
      </c>
      <c r="B667" s="567" t="s">
        <v>524</v>
      </c>
      <c r="C667" s="568" t="s">
        <v>540</v>
      </c>
      <c r="D667" s="569" t="s">
        <v>541</v>
      </c>
      <c r="E667" s="568" t="s">
        <v>527</v>
      </c>
      <c r="F667" s="569" t="s">
        <v>528</v>
      </c>
      <c r="G667" s="568" t="s">
        <v>591</v>
      </c>
      <c r="H667" s="568">
        <v>841761</v>
      </c>
      <c r="I667" s="568">
        <v>0</v>
      </c>
      <c r="J667" s="568" t="s">
        <v>1111</v>
      </c>
      <c r="K667" s="568"/>
      <c r="L667" s="570">
        <v>44.422499999999992</v>
      </c>
      <c r="M667" s="570">
        <v>11</v>
      </c>
      <c r="N667" s="571">
        <v>488.64750000000004</v>
      </c>
    </row>
    <row r="668" spans="1:14" ht="14.4" customHeight="1" x14ac:dyDescent="0.3">
      <c r="A668" s="566" t="s">
        <v>522</v>
      </c>
      <c r="B668" s="567" t="s">
        <v>524</v>
      </c>
      <c r="C668" s="568" t="s">
        <v>540</v>
      </c>
      <c r="D668" s="569" t="s">
        <v>541</v>
      </c>
      <c r="E668" s="568" t="s">
        <v>527</v>
      </c>
      <c r="F668" s="569" t="s">
        <v>528</v>
      </c>
      <c r="G668" s="568" t="s">
        <v>984</v>
      </c>
      <c r="H668" s="568">
        <v>33424</v>
      </c>
      <c r="I668" s="568">
        <v>33424</v>
      </c>
      <c r="J668" s="568" t="s">
        <v>1408</v>
      </c>
      <c r="K668" s="568" t="s">
        <v>1409</v>
      </c>
      <c r="L668" s="570">
        <v>424.97990203783729</v>
      </c>
      <c r="M668" s="570">
        <v>114</v>
      </c>
      <c r="N668" s="571">
        <v>48447.708858328835</v>
      </c>
    </row>
    <row r="669" spans="1:14" ht="14.4" customHeight="1" x14ac:dyDescent="0.3">
      <c r="A669" s="566" t="s">
        <v>522</v>
      </c>
      <c r="B669" s="567" t="s">
        <v>524</v>
      </c>
      <c r="C669" s="568" t="s">
        <v>540</v>
      </c>
      <c r="D669" s="569" t="s">
        <v>541</v>
      </c>
      <c r="E669" s="568" t="s">
        <v>527</v>
      </c>
      <c r="F669" s="569" t="s">
        <v>528</v>
      </c>
      <c r="G669" s="568" t="s">
        <v>984</v>
      </c>
      <c r="H669" s="568">
        <v>133146</v>
      </c>
      <c r="I669" s="568">
        <v>33146</v>
      </c>
      <c r="J669" s="568" t="s">
        <v>1410</v>
      </c>
      <c r="K669" s="568" t="s">
        <v>1411</v>
      </c>
      <c r="L669" s="570">
        <v>207</v>
      </c>
      <c r="M669" s="570">
        <v>8</v>
      </c>
      <c r="N669" s="571">
        <v>1656</v>
      </c>
    </row>
    <row r="670" spans="1:14" ht="14.4" customHeight="1" x14ac:dyDescent="0.3">
      <c r="A670" s="566" t="s">
        <v>522</v>
      </c>
      <c r="B670" s="567" t="s">
        <v>524</v>
      </c>
      <c r="C670" s="568" t="s">
        <v>540</v>
      </c>
      <c r="D670" s="569" t="s">
        <v>541</v>
      </c>
      <c r="E670" s="568" t="s">
        <v>527</v>
      </c>
      <c r="F670" s="569" t="s">
        <v>528</v>
      </c>
      <c r="G670" s="568" t="s">
        <v>984</v>
      </c>
      <c r="H670" s="568">
        <v>133331</v>
      </c>
      <c r="I670" s="568">
        <v>33331</v>
      </c>
      <c r="J670" s="568" t="s">
        <v>1118</v>
      </c>
      <c r="K670" s="568" t="s">
        <v>1119</v>
      </c>
      <c r="L670" s="570">
        <v>202.85986652606499</v>
      </c>
      <c r="M670" s="570">
        <v>1</v>
      </c>
      <c r="N670" s="571">
        <v>202.85986652606499</v>
      </c>
    </row>
    <row r="671" spans="1:14" ht="14.4" customHeight="1" x14ac:dyDescent="0.3">
      <c r="A671" s="566" t="s">
        <v>522</v>
      </c>
      <c r="B671" s="567" t="s">
        <v>524</v>
      </c>
      <c r="C671" s="568" t="s">
        <v>540</v>
      </c>
      <c r="D671" s="569" t="s">
        <v>541</v>
      </c>
      <c r="E671" s="568" t="s">
        <v>527</v>
      </c>
      <c r="F671" s="569" t="s">
        <v>528</v>
      </c>
      <c r="G671" s="568" t="s">
        <v>984</v>
      </c>
      <c r="H671" s="568">
        <v>848207</v>
      </c>
      <c r="I671" s="568">
        <v>33422</v>
      </c>
      <c r="J671" s="568" t="s">
        <v>1412</v>
      </c>
      <c r="K671" s="568" t="s">
        <v>1413</v>
      </c>
      <c r="L671" s="570">
        <v>217.49998499045697</v>
      </c>
      <c r="M671" s="570">
        <v>66</v>
      </c>
      <c r="N671" s="571">
        <v>14354.998052661107</v>
      </c>
    </row>
    <row r="672" spans="1:14" ht="14.4" customHeight="1" x14ac:dyDescent="0.3">
      <c r="A672" s="566" t="s">
        <v>522</v>
      </c>
      <c r="B672" s="567" t="s">
        <v>524</v>
      </c>
      <c r="C672" s="568" t="s">
        <v>540</v>
      </c>
      <c r="D672" s="569" t="s">
        <v>541</v>
      </c>
      <c r="E672" s="568" t="s">
        <v>529</v>
      </c>
      <c r="F672" s="569" t="s">
        <v>530</v>
      </c>
      <c r="G672" s="568"/>
      <c r="H672" s="568">
        <v>83050</v>
      </c>
      <c r="I672" s="568">
        <v>198192</v>
      </c>
      <c r="J672" s="568" t="s">
        <v>1414</v>
      </c>
      <c r="K672" s="568" t="s">
        <v>1415</v>
      </c>
      <c r="L672" s="570">
        <v>32.430000000000007</v>
      </c>
      <c r="M672" s="570">
        <v>46</v>
      </c>
      <c r="N672" s="571">
        <v>1491.8</v>
      </c>
    </row>
    <row r="673" spans="1:14" ht="14.4" customHeight="1" x14ac:dyDescent="0.3">
      <c r="A673" s="566" t="s">
        <v>522</v>
      </c>
      <c r="B673" s="567" t="s">
        <v>524</v>
      </c>
      <c r="C673" s="568" t="s">
        <v>540</v>
      </c>
      <c r="D673" s="569" t="s">
        <v>541</v>
      </c>
      <c r="E673" s="568" t="s">
        <v>529</v>
      </c>
      <c r="F673" s="569" t="s">
        <v>530</v>
      </c>
      <c r="G673" s="568"/>
      <c r="H673" s="568">
        <v>102205</v>
      </c>
      <c r="I673" s="568">
        <v>2205</v>
      </c>
      <c r="J673" s="568" t="s">
        <v>1127</v>
      </c>
      <c r="K673" s="568" t="s">
        <v>1128</v>
      </c>
      <c r="L673" s="570">
        <v>768.50042202724001</v>
      </c>
      <c r="M673" s="570">
        <v>1.44</v>
      </c>
      <c r="N673" s="571">
        <v>1106.6407090057633</v>
      </c>
    </row>
    <row r="674" spans="1:14" ht="14.4" customHeight="1" x14ac:dyDescent="0.3">
      <c r="A674" s="566" t="s">
        <v>522</v>
      </c>
      <c r="B674" s="567" t="s">
        <v>524</v>
      </c>
      <c r="C674" s="568" t="s">
        <v>540</v>
      </c>
      <c r="D674" s="569" t="s">
        <v>541</v>
      </c>
      <c r="E674" s="568" t="s">
        <v>529</v>
      </c>
      <c r="F674" s="569" t="s">
        <v>530</v>
      </c>
      <c r="G674" s="568"/>
      <c r="H674" s="568">
        <v>112494</v>
      </c>
      <c r="I674" s="568">
        <v>12494</v>
      </c>
      <c r="J674" s="568" t="s">
        <v>1416</v>
      </c>
      <c r="K674" s="568" t="s">
        <v>1417</v>
      </c>
      <c r="L674" s="570">
        <v>299.525256660992</v>
      </c>
      <c r="M674" s="570">
        <v>1</v>
      </c>
      <c r="N674" s="571">
        <v>299.525256660992</v>
      </c>
    </row>
    <row r="675" spans="1:14" ht="14.4" customHeight="1" x14ac:dyDescent="0.3">
      <c r="A675" s="566" t="s">
        <v>522</v>
      </c>
      <c r="B675" s="567" t="s">
        <v>524</v>
      </c>
      <c r="C675" s="568" t="s">
        <v>540</v>
      </c>
      <c r="D675" s="569" t="s">
        <v>541</v>
      </c>
      <c r="E675" s="568" t="s">
        <v>529</v>
      </c>
      <c r="F675" s="569" t="s">
        <v>530</v>
      </c>
      <c r="G675" s="568"/>
      <c r="H675" s="568">
        <v>197654</v>
      </c>
      <c r="I675" s="568">
        <v>97654</v>
      </c>
      <c r="J675" s="568" t="s">
        <v>1418</v>
      </c>
      <c r="K675" s="568" t="s">
        <v>1419</v>
      </c>
      <c r="L675" s="570">
        <v>27.933481413784268</v>
      </c>
      <c r="M675" s="570">
        <v>3</v>
      </c>
      <c r="N675" s="571">
        <v>83.800444241352807</v>
      </c>
    </row>
    <row r="676" spans="1:14" ht="14.4" customHeight="1" x14ac:dyDescent="0.3">
      <c r="A676" s="566" t="s">
        <v>522</v>
      </c>
      <c r="B676" s="567" t="s">
        <v>524</v>
      </c>
      <c r="C676" s="568" t="s">
        <v>540</v>
      </c>
      <c r="D676" s="569" t="s">
        <v>541</v>
      </c>
      <c r="E676" s="568" t="s">
        <v>529</v>
      </c>
      <c r="F676" s="569" t="s">
        <v>530</v>
      </c>
      <c r="G676" s="568" t="s">
        <v>591</v>
      </c>
      <c r="H676" s="568">
        <v>101066</v>
      </c>
      <c r="I676" s="568">
        <v>1066</v>
      </c>
      <c r="J676" s="568" t="s">
        <v>1131</v>
      </c>
      <c r="K676" s="568" t="s">
        <v>1132</v>
      </c>
      <c r="L676" s="570">
        <v>38.019998807482999</v>
      </c>
      <c r="M676" s="570">
        <v>2</v>
      </c>
      <c r="N676" s="571">
        <v>76.039997614965998</v>
      </c>
    </row>
    <row r="677" spans="1:14" ht="14.4" customHeight="1" x14ac:dyDescent="0.3">
      <c r="A677" s="566" t="s">
        <v>522</v>
      </c>
      <c r="B677" s="567" t="s">
        <v>524</v>
      </c>
      <c r="C677" s="568" t="s">
        <v>540</v>
      </c>
      <c r="D677" s="569" t="s">
        <v>541</v>
      </c>
      <c r="E677" s="568" t="s">
        <v>529</v>
      </c>
      <c r="F677" s="569" t="s">
        <v>530</v>
      </c>
      <c r="G677" s="568" t="s">
        <v>591</v>
      </c>
      <c r="H677" s="568">
        <v>103952</v>
      </c>
      <c r="I677" s="568">
        <v>3952</v>
      </c>
      <c r="J677" s="568" t="s">
        <v>1420</v>
      </c>
      <c r="K677" s="568" t="s">
        <v>1421</v>
      </c>
      <c r="L677" s="570">
        <v>82.829595474508153</v>
      </c>
      <c r="M677" s="570">
        <v>6</v>
      </c>
      <c r="N677" s="571">
        <v>496.97676379606514</v>
      </c>
    </row>
    <row r="678" spans="1:14" ht="14.4" customHeight="1" x14ac:dyDescent="0.3">
      <c r="A678" s="566" t="s">
        <v>522</v>
      </c>
      <c r="B678" s="567" t="s">
        <v>524</v>
      </c>
      <c r="C678" s="568" t="s">
        <v>540</v>
      </c>
      <c r="D678" s="569" t="s">
        <v>541</v>
      </c>
      <c r="E678" s="568" t="s">
        <v>529</v>
      </c>
      <c r="F678" s="569" t="s">
        <v>530</v>
      </c>
      <c r="G678" s="568" t="s">
        <v>591</v>
      </c>
      <c r="H678" s="568">
        <v>104013</v>
      </c>
      <c r="I678" s="568">
        <v>4013</v>
      </c>
      <c r="J678" s="568" t="s">
        <v>1136</v>
      </c>
      <c r="K678" s="568" t="s">
        <v>1137</v>
      </c>
      <c r="L678" s="570">
        <v>72.844441302226471</v>
      </c>
      <c r="M678" s="570">
        <v>4</v>
      </c>
      <c r="N678" s="571">
        <v>291.37776520890588</v>
      </c>
    </row>
    <row r="679" spans="1:14" ht="14.4" customHeight="1" x14ac:dyDescent="0.3">
      <c r="A679" s="566" t="s">
        <v>522</v>
      </c>
      <c r="B679" s="567" t="s">
        <v>524</v>
      </c>
      <c r="C679" s="568" t="s">
        <v>540</v>
      </c>
      <c r="D679" s="569" t="s">
        <v>541</v>
      </c>
      <c r="E679" s="568" t="s">
        <v>529</v>
      </c>
      <c r="F679" s="569" t="s">
        <v>530</v>
      </c>
      <c r="G679" s="568" t="s">
        <v>591</v>
      </c>
      <c r="H679" s="568">
        <v>111706</v>
      </c>
      <c r="I679" s="568">
        <v>11706</v>
      </c>
      <c r="J679" s="568" t="s">
        <v>1142</v>
      </c>
      <c r="K679" s="568" t="s">
        <v>1143</v>
      </c>
      <c r="L679" s="570">
        <v>246.49</v>
      </c>
      <c r="M679" s="570">
        <v>1</v>
      </c>
      <c r="N679" s="571">
        <v>246.49</v>
      </c>
    </row>
    <row r="680" spans="1:14" ht="14.4" customHeight="1" x14ac:dyDescent="0.3">
      <c r="A680" s="566" t="s">
        <v>522</v>
      </c>
      <c r="B680" s="567" t="s">
        <v>524</v>
      </c>
      <c r="C680" s="568" t="s">
        <v>540</v>
      </c>
      <c r="D680" s="569" t="s">
        <v>541</v>
      </c>
      <c r="E680" s="568" t="s">
        <v>529</v>
      </c>
      <c r="F680" s="569" t="s">
        <v>530</v>
      </c>
      <c r="G680" s="568" t="s">
        <v>591</v>
      </c>
      <c r="H680" s="568">
        <v>111785</v>
      </c>
      <c r="I680" s="568">
        <v>11785</v>
      </c>
      <c r="J680" s="568" t="s">
        <v>1420</v>
      </c>
      <c r="K680" s="568" t="s">
        <v>1422</v>
      </c>
      <c r="L680" s="570">
        <v>63.16</v>
      </c>
      <c r="M680" s="570">
        <v>6</v>
      </c>
      <c r="N680" s="571">
        <v>378.96</v>
      </c>
    </row>
    <row r="681" spans="1:14" ht="14.4" customHeight="1" x14ac:dyDescent="0.3">
      <c r="A681" s="566" t="s">
        <v>522</v>
      </c>
      <c r="B681" s="567" t="s">
        <v>524</v>
      </c>
      <c r="C681" s="568" t="s">
        <v>540</v>
      </c>
      <c r="D681" s="569" t="s">
        <v>541</v>
      </c>
      <c r="E681" s="568" t="s">
        <v>529</v>
      </c>
      <c r="F681" s="569" t="s">
        <v>530</v>
      </c>
      <c r="G681" s="568" t="s">
        <v>591</v>
      </c>
      <c r="H681" s="568">
        <v>117149</v>
      </c>
      <c r="I681" s="568">
        <v>17149</v>
      </c>
      <c r="J681" s="568" t="s">
        <v>1144</v>
      </c>
      <c r="K681" s="568" t="s">
        <v>1145</v>
      </c>
      <c r="L681" s="570">
        <v>182.15</v>
      </c>
      <c r="M681" s="570">
        <v>1</v>
      </c>
      <c r="N681" s="571">
        <v>182.15</v>
      </c>
    </row>
    <row r="682" spans="1:14" ht="14.4" customHeight="1" x14ac:dyDescent="0.3">
      <c r="A682" s="566" t="s">
        <v>522</v>
      </c>
      <c r="B682" s="567" t="s">
        <v>524</v>
      </c>
      <c r="C682" s="568" t="s">
        <v>540</v>
      </c>
      <c r="D682" s="569" t="s">
        <v>541</v>
      </c>
      <c r="E682" s="568" t="s">
        <v>529</v>
      </c>
      <c r="F682" s="569" t="s">
        <v>530</v>
      </c>
      <c r="G682" s="568" t="s">
        <v>591</v>
      </c>
      <c r="H682" s="568">
        <v>120605</v>
      </c>
      <c r="I682" s="568">
        <v>20605</v>
      </c>
      <c r="J682" s="568" t="s">
        <v>1146</v>
      </c>
      <c r="K682" s="568" t="s">
        <v>1147</v>
      </c>
      <c r="L682" s="570">
        <v>668.04779900127562</v>
      </c>
      <c r="M682" s="570">
        <v>9.8000000000000007</v>
      </c>
      <c r="N682" s="571">
        <v>6552.0764021378491</v>
      </c>
    </row>
    <row r="683" spans="1:14" ht="14.4" customHeight="1" x14ac:dyDescent="0.3">
      <c r="A683" s="566" t="s">
        <v>522</v>
      </c>
      <c r="B683" s="567" t="s">
        <v>524</v>
      </c>
      <c r="C683" s="568" t="s">
        <v>540</v>
      </c>
      <c r="D683" s="569" t="s">
        <v>541</v>
      </c>
      <c r="E683" s="568" t="s">
        <v>529</v>
      </c>
      <c r="F683" s="569" t="s">
        <v>530</v>
      </c>
      <c r="G683" s="568" t="s">
        <v>591</v>
      </c>
      <c r="H683" s="568">
        <v>168998</v>
      </c>
      <c r="I683" s="568">
        <v>68998</v>
      </c>
      <c r="J683" s="568" t="s">
        <v>1423</v>
      </c>
      <c r="K683" s="568" t="s">
        <v>1424</v>
      </c>
      <c r="L683" s="570">
        <v>230.40333333333334</v>
      </c>
      <c r="M683" s="570">
        <v>10</v>
      </c>
      <c r="N683" s="571">
        <v>2296.79</v>
      </c>
    </row>
    <row r="684" spans="1:14" ht="14.4" customHeight="1" x14ac:dyDescent="0.3">
      <c r="A684" s="566" t="s">
        <v>522</v>
      </c>
      <c r="B684" s="567" t="s">
        <v>524</v>
      </c>
      <c r="C684" s="568" t="s">
        <v>540</v>
      </c>
      <c r="D684" s="569" t="s">
        <v>541</v>
      </c>
      <c r="E684" s="568" t="s">
        <v>529</v>
      </c>
      <c r="F684" s="569" t="s">
        <v>530</v>
      </c>
      <c r="G684" s="568" t="s">
        <v>591</v>
      </c>
      <c r="H684" s="568">
        <v>183417</v>
      </c>
      <c r="I684" s="568">
        <v>83417</v>
      </c>
      <c r="J684" s="568" t="s">
        <v>1148</v>
      </c>
      <c r="K684" s="568" t="s">
        <v>1149</v>
      </c>
      <c r="L684" s="570">
        <v>4255.9237709442123</v>
      </c>
      <c r="M684" s="570">
        <v>11.899999999999997</v>
      </c>
      <c r="N684" s="571">
        <v>50645.489681540559</v>
      </c>
    </row>
    <row r="685" spans="1:14" ht="14.4" customHeight="1" x14ac:dyDescent="0.3">
      <c r="A685" s="566" t="s">
        <v>522</v>
      </c>
      <c r="B685" s="567" t="s">
        <v>524</v>
      </c>
      <c r="C685" s="568" t="s">
        <v>540</v>
      </c>
      <c r="D685" s="569" t="s">
        <v>541</v>
      </c>
      <c r="E685" s="568" t="s">
        <v>529</v>
      </c>
      <c r="F685" s="569" t="s">
        <v>530</v>
      </c>
      <c r="G685" s="568" t="s">
        <v>591</v>
      </c>
      <c r="H685" s="568">
        <v>187199</v>
      </c>
      <c r="I685" s="568">
        <v>87199</v>
      </c>
      <c r="J685" s="568" t="s">
        <v>1150</v>
      </c>
      <c r="K685" s="568" t="s">
        <v>1151</v>
      </c>
      <c r="L685" s="570">
        <v>262.25600000000003</v>
      </c>
      <c r="M685" s="570">
        <v>17</v>
      </c>
      <c r="N685" s="571">
        <v>4580.04</v>
      </c>
    </row>
    <row r="686" spans="1:14" ht="14.4" customHeight="1" x14ac:dyDescent="0.3">
      <c r="A686" s="566" t="s">
        <v>522</v>
      </c>
      <c r="B686" s="567" t="s">
        <v>524</v>
      </c>
      <c r="C686" s="568" t="s">
        <v>540</v>
      </c>
      <c r="D686" s="569" t="s">
        <v>541</v>
      </c>
      <c r="E686" s="568" t="s">
        <v>529</v>
      </c>
      <c r="F686" s="569" t="s">
        <v>530</v>
      </c>
      <c r="G686" s="568" t="s">
        <v>591</v>
      </c>
      <c r="H686" s="568">
        <v>194156</v>
      </c>
      <c r="I686" s="568">
        <v>94156</v>
      </c>
      <c r="J686" s="568" t="s">
        <v>1425</v>
      </c>
      <c r="K686" s="568" t="s">
        <v>1426</v>
      </c>
      <c r="L686" s="570">
        <v>119.91038326401323</v>
      </c>
      <c r="M686" s="570">
        <v>4</v>
      </c>
      <c r="N686" s="571">
        <v>479.64153305605294</v>
      </c>
    </row>
    <row r="687" spans="1:14" ht="14.4" customHeight="1" x14ac:dyDescent="0.3">
      <c r="A687" s="566" t="s">
        <v>522</v>
      </c>
      <c r="B687" s="567" t="s">
        <v>524</v>
      </c>
      <c r="C687" s="568" t="s">
        <v>540</v>
      </c>
      <c r="D687" s="569" t="s">
        <v>541</v>
      </c>
      <c r="E687" s="568" t="s">
        <v>529</v>
      </c>
      <c r="F687" s="569" t="s">
        <v>530</v>
      </c>
      <c r="G687" s="568" t="s">
        <v>591</v>
      </c>
      <c r="H687" s="568">
        <v>847476</v>
      </c>
      <c r="I687" s="568">
        <v>112782</v>
      </c>
      <c r="J687" s="568" t="s">
        <v>1152</v>
      </c>
      <c r="K687" s="568" t="s">
        <v>1153</v>
      </c>
      <c r="L687" s="570">
        <v>751.58200000000102</v>
      </c>
      <c r="M687" s="570">
        <v>0.25</v>
      </c>
      <c r="N687" s="571">
        <v>187.89550000000025</v>
      </c>
    </row>
    <row r="688" spans="1:14" ht="14.4" customHeight="1" x14ac:dyDescent="0.3">
      <c r="A688" s="566" t="s">
        <v>522</v>
      </c>
      <c r="B688" s="567" t="s">
        <v>524</v>
      </c>
      <c r="C688" s="568" t="s">
        <v>540</v>
      </c>
      <c r="D688" s="569" t="s">
        <v>541</v>
      </c>
      <c r="E688" s="568" t="s">
        <v>529</v>
      </c>
      <c r="F688" s="569" t="s">
        <v>530</v>
      </c>
      <c r="G688" s="568" t="s">
        <v>591</v>
      </c>
      <c r="H688" s="568">
        <v>849567</v>
      </c>
      <c r="I688" s="568">
        <v>125249</v>
      </c>
      <c r="J688" s="568" t="s">
        <v>1154</v>
      </c>
      <c r="K688" s="568" t="s">
        <v>1155</v>
      </c>
      <c r="L688" s="570">
        <v>553.40771768349703</v>
      </c>
      <c r="M688" s="570">
        <v>12.1</v>
      </c>
      <c r="N688" s="571">
        <v>6728.5499451774749</v>
      </c>
    </row>
    <row r="689" spans="1:14" ht="14.4" customHeight="1" x14ac:dyDescent="0.3">
      <c r="A689" s="566" t="s">
        <v>522</v>
      </c>
      <c r="B689" s="567" t="s">
        <v>524</v>
      </c>
      <c r="C689" s="568" t="s">
        <v>540</v>
      </c>
      <c r="D689" s="569" t="s">
        <v>541</v>
      </c>
      <c r="E689" s="568" t="s">
        <v>529</v>
      </c>
      <c r="F689" s="569" t="s">
        <v>530</v>
      </c>
      <c r="G689" s="568" t="s">
        <v>984</v>
      </c>
      <c r="H689" s="568">
        <v>105951</v>
      </c>
      <c r="I689" s="568">
        <v>5951</v>
      </c>
      <c r="J689" s="568" t="s">
        <v>1156</v>
      </c>
      <c r="K689" s="568" t="s">
        <v>1157</v>
      </c>
      <c r="L689" s="570">
        <v>288.11292833510458</v>
      </c>
      <c r="M689" s="570">
        <v>7</v>
      </c>
      <c r="N689" s="571">
        <v>1985.3542696270929</v>
      </c>
    </row>
    <row r="690" spans="1:14" ht="14.4" customHeight="1" x14ac:dyDescent="0.3">
      <c r="A690" s="566" t="s">
        <v>522</v>
      </c>
      <c r="B690" s="567" t="s">
        <v>524</v>
      </c>
      <c r="C690" s="568" t="s">
        <v>540</v>
      </c>
      <c r="D690" s="569" t="s">
        <v>541</v>
      </c>
      <c r="E690" s="568" t="s">
        <v>529</v>
      </c>
      <c r="F690" s="569" t="s">
        <v>530</v>
      </c>
      <c r="G690" s="568" t="s">
        <v>984</v>
      </c>
      <c r="H690" s="568">
        <v>108808</v>
      </c>
      <c r="I690" s="568">
        <v>8808</v>
      </c>
      <c r="J690" s="568" t="s">
        <v>1160</v>
      </c>
      <c r="K690" s="568" t="s">
        <v>1161</v>
      </c>
      <c r="L690" s="570">
        <v>59.79</v>
      </c>
      <c r="M690" s="570">
        <v>22</v>
      </c>
      <c r="N690" s="571">
        <v>1315.38</v>
      </c>
    </row>
    <row r="691" spans="1:14" ht="14.4" customHeight="1" x14ac:dyDescent="0.3">
      <c r="A691" s="566" t="s">
        <v>522</v>
      </c>
      <c r="B691" s="567" t="s">
        <v>524</v>
      </c>
      <c r="C691" s="568" t="s">
        <v>540</v>
      </c>
      <c r="D691" s="569" t="s">
        <v>541</v>
      </c>
      <c r="E691" s="568" t="s">
        <v>529</v>
      </c>
      <c r="F691" s="569" t="s">
        <v>530</v>
      </c>
      <c r="G691" s="568" t="s">
        <v>984</v>
      </c>
      <c r="H691" s="568">
        <v>115273</v>
      </c>
      <c r="I691" s="568">
        <v>15273</v>
      </c>
      <c r="J691" s="568" t="s">
        <v>1427</v>
      </c>
      <c r="K691" s="568" t="s">
        <v>1428</v>
      </c>
      <c r="L691" s="570">
        <v>198.49</v>
      </c>
      <c r="M691" s="570">
        <v>20</v>
      </c>
      <c r="N691" s="571">
        <v>3969.8</v>
      </c>
    </row>
    <row r="692" spans="1:14" ht="14.4" customHeight="1" x14ac:dyDescent="0.3">
      <c r="A692" s="566" t="s">
        <v>522</v>
      </c>
      <c r="B692" s="567" t="s">
        <v>524</v>
      </c>
      <c r="C692" s="568" t="s">
        <v>540</v>
      </c>
      <c r="D692" s="569" t="s">
        <v>541</v>
      </c>
      <c r="E692" s="568" t="s">
        <v>529</v>
      </c>
      <c r="F692" s="569" t="s">
        <v>530</v>
      </c>
      <c r="G692" s="568" t="s">
        <v>984</v>
      </c>
      <c r="H692" s="568">
        <v>116600</v>
      </c>
      <c r="I692" s="568">
        <v>16600</v>
      </c>
      <c r="J692" s="568" t="s">
        <v>1144</v>
      </c>
      <c r="K692" s="568" t="s">
        <v>1162</v>
      </c>
      <c r="L692" s="570">
        <v>54.668998051145273</v>
      </c>
      <c r="M692" s="570">
        <v>388</v>
      </c>
      <c r="N692" s="571">
        <v>21095.574653200925</v>
      </c>
    </row>
    <row r="693" spans="1:14" ht="14.4" customHeight="1" x14ac:dyDescent="0.3">
      <c r="A693" s="566" t="s">
        <v>522</v>
      </c>
      <c r="B693" s="567" t="s">
        <v>524</v>
      </c>
      <c r="C693" s="568" t="s">
        <v>540</v>
      </c>
      <c r="D693" s="569" t="s">
        <v>541</v>
      </c>
      <c r="E693" s="568" t="s">
        <v>529</v>
      </c>
      <c r="F693" s="569" t="s">
        <v>530</v>
      </c>
      <c r="G693" s="568" t="s">
        <v>984</v>
      </c>
      <c r="H693" s="568">
        <v>117810</v>
      </c>
      <c r="I693" s="568">
        <v>17810</v>
      </c>
      <c r="J693" s="568" t="s">
        <v>1429</v>
      </c>
      <c r="K693" s="568" t="s">
        <v>1430</v>
      </c>
      <c r="L693" s="570">
        <v>3768.2619117452609</v>
      </c>
      <c r="M693" s="570">
        <v>7.1666666666666696</v>
      </c>
      <c r="N693" s="571">
        <v>27005.872892059648</v>
      </c>
    </row>
    <row r="694" spans="1:14" ht="14.4" customHeight="1" x14ac:dyDescent="0.3">
      <c r="A694" s="566" t="s">
        <v>522</v>
      </c>
      <c r="B694" s="567" t="s">
        <v>524</v>
      </c>
      <c r="C694" s="568" t="s">
        <v>540</v>
      </c>
      <c r="D694" s="569" t="s">
        <v>541</v>
      </c>
      <c r="E694" s="568" t="s">
        <v>529</v>
      </c>
      <c r="F694" s="569" t="s">
        <v>530</v>
      </c>
      <c r="G694" s="568" t="s">
        <v>984</v>
      </c>
      <c r="H694" s="568">
        <v>126127</v>
      </c>
      <c r="I694" s="568">
        <v>26127</v>
      </c>
      <c r="J694" s="568" t="s">
        <v>1431</v>
      </c>
      <c r="K694" s="568" t="s">
        <v>1432</v>
      </c>
      <c r="L694" s="570">
        <v>12592.49</v>
      </c>
      <c r="M694" s="570">
        <v>1</v>
      </c>
      <c r="N694" s="571">
        <v>12592.49</v>
      </c>
    </row>
    <row r="695" spans="1:14" ht="14.4" customHeight="1" x14ac:dyDescent="0.3">
      <c r="A695" s="566" t="s">
        <v>522</v>
      </c>
      <c r="B695" s="567" t="s">
        <v>524</v>
      </c>
      <c r="C695" s="568" t="s">
        <v>540</v>
      </c>
      <c r="D695" s="569" t="s">
        <v>541</v>
      </c>
      <c r="E695" s="568" t="s">
        <v>529</v>
      </c>
      <c r="F695" s="569" t="s">
        <v>530</v>
      </c>
      <c r="G695" s="568" t="s">
        <v>984</v>
      </c>
      <c r="H695" s="568">
        <v>145010</v>
      </c>
      <c r="I695" s="568">
        <v>45010</v>
      </c>
      <c r="J695" s="568" t="s">
        <v>1433</v>
      </c>
      <c r="K695" s="568" t="s">
        <v>1434</v>
      </c>
      <c r="L695" s="570">
        <v>168.04930304730101</v>
      </c>
      <c r="M695" s="570">
        <v>2</v>
      </c>
      <c r="N695" s="571">
        <v>336.09860609460202</v>
      </c>
    </row>
    <row r="696" spans="1:14" ht="14.4" customHeight="1" x14ac:dyDescent="0.3">
      <c r="A696" s="566" t="s">
        <v>522</v>
      </c>
      <c r="B696" s="567" t="s">
        <v>524</v>
      </c>
      <c r="C696" s="568" t="s">
        <v>540</v>
      </c>
      <c r="D696" s="569" t="s">
        <v>541</v>
      </c>
      <c r="E696" s="568" t="s">
        <v>529</v>
      </c>
      <c r="F696" s="569" t="s">
        <v>530</v>
      </c>
      <c r="G696" s="568" t="s">
        <v>984</v>
      </c>
      <c r="H696" s="568">
        <v>147727</v>
      </c>
      <c r="I696" s="568">
        <v>47727</v>
      </c>
      <c r="J696" s="568" t="s">
        <v>1164</v>
      </c>
      <c r="K696" s="568" t="s">
        <v>1165</v>
      </c>
      <c r="L696" s="570">
        <v>236.20324787333632</v>
      </c>
      <c r="M696" s="570">
        <v>3</v>
      </c>
      <c r="N696" s="571">
        <v>708.609743620009</v>
      </c>
    </row>
    <row r="697" spans="1:14" ht="14.4" customHeight="1" x14ac:dyDescent="0.3">
      <c r="A697" s="566" t="s">
        <v>522</v>
      </c>
      <c r="B697" s="567" t="s">
        <v>524</v>
      </c>
      <c r="C697" s="568" t="s">
        <v>540</v>
      </c>
      <c r="D697" s="569" t="s">
        <v>541</v>
      </c>
      <c r="E697" s="568" t="s">
        <v>529</v>
      </c>
      <c r="F697" s="569" t="s">
        <v>530</v>
      </c>
      <c r="G697" s="568" t="s">
        <v>984</v>
      </c>
      <c r="H697" s="568">
        <v>153202</v>
      </c>
      <c r="I697" s="568">
        <v>53202</v>
      </c>
      <c r="J697" s="568" t="s">
        <v>1166</v>
      </c>
      <c r="K697" s="568" t="s">
        <v>1165</v>
      </c>
      <c r="L697" s="570">
        <v>57.369970706098997</v>
      </c>
      <c r="M697" s="570">
        <v>1</v>
      </c>
      <c r="N697" s="571">
        <v>57.369970706098997</v>
      </c>
    </row>
    <row r="698" spans="1:14" ht="14.4" customHeight="1" x14ac:dyDescent="0.3">
      <c r="A698" s="566" t="s">
        <v>522</v>
      </c>
      <c r="B698" s="567" t="s">
        <v>524</v>
      </c>
      <c r="C698" s="568" t="s">
        <v>540</v>
      </c>
      <c r="D698" s="569" t="s">
        <v>541</v>
      </c>
      <c r="E698" s="568" t="s">
        <v>529</v>
      </c>
      <c r="F698" s="569" t="s">
        <v>530</v>
      </c>
      <c r="G698" s="568" t="s">
        <v>984</v>
      </c>
      <c r="H698" s="568">
        <v>153853</v>
      </c>
      <c r="I698" s="568">
        <v>53853</v>
      </c>
      <c r="J698" s="568" t="s">
        <v>1167</v>
      </c>
      <c r="K698" s="568" t="s">
        <v>1168</v>
      </c>
      <c r="L698" s="570">
        <v>317.5687094825027</v>
      </c>
      <c r="M698" s="570">
        <v>4</v>
      </c>
      <c r="N698" s="571">
        <v>1255.93279730479</v>
      </c>
    </row>
    <row r="699" spans="1:14" ht="14.4" customHeight="1" x14ac:dyDescent="0.3">
      <c r="A699" s="566" t="s">
        <v>522</v>
      </c>
      <c r="B699" s="567" t="s">
        <v>524</v>
      </c>
      <c r="C699" s="568" t="s">
        <v>540</v>
      </c>
      <c r="D699" s="569" t="s">
        <v>541</v>
      </c>
      <c r="E699" s="568" t="s">
        <v>529</v>
      </c>
      <c r="F699" s="569" t="s">
        <v>530</v>
      </c>
      <c r="G699" s="568" t="s">
        <v>984</v>
      </c>
      <c r="H699" s="568">
        <v>153922</v>
      </c>
      <c r="I699" s="568">
        <v>53922</v>
      </c>
      <c r="J699" s="568" t="s">
        <v>1169</v>
      </c>
      <c r="K699" s="568" t="s">
        <v>1170</v>
      </c>
      <c r="L699" s="570">
        <v>96.255011881291054</v>
      </c>
      <c r="M699" s="570">
        <v>50</v>
      </c>
      <c r="N699" s="571">
        <v>4814.6409505032834</v>
      </c>
    </row>
    <row r="700" spans="1:14" ht="14.4" customHeight="1" x14ac:dyDescent="0.3">
      <c r="A700" s="566" t="s">
        <v>522</v>
      </c>
      <c r="B700" s="567" t="s">
        <v>524</v>
      </c>
      <c r="C700" s="568" t="s">
        <v>540</v>
      </c>
      <c r="D700" s="569" t="s">
        <v>541</v>
      </c>
      <c r="E700" s="568" t="s">
        <v>529</v>
      </c>
      <c r="F700" s="569" t="s">
        <v>530</v>
      </c>
      <c r="G700" s="568" t="s">
        <v>984</v>
      </c>
      <c r="H700" s="568">
        <v>156801</v>
      </c>
      <c r="I700" s="568">
        <v>56801</v>
      </c>
      <c r="J700" s="568" t="s">
        <v>1435</v>
      </c>
      <c r="K700" s="568" t="s">
        <v>1436</v>
      </c>
      <c r="L700" s="570">
        <v>281.18342857142858</v>
      </c>
      <c r="M700" s="570">
        <v>56</v>
      </c>
      <c r="N700" s="571">
        <v>15656.412000000002</v>
      </c>
    </row>
    <row r="701" spans="1:14" ht="14.4" customHeight="1" x14ac:dyDescent="0.3">
      <c r="A701" s="566" t="s">
        <v>522</v>
      </c>
      <c r="B701" s="567" t="s">
        <v>524</v>
      </c>
      <c r="C701" s="568" t="s">
        <v>540</v>
      </c>
      <c r="D701" s="569" t="s">
        <v>541</v>
      </c>
      <c r="E701" s="568" t="s">
        <v>529</v>
      </c>
      <c r="F701" s="569" t="s">
        <v>530</v>
      </c>
      <c r="G701" s="568" t="s">
        <v>984</v>
      </c>
      <c r="H701" s="568">
        <v>158092</v>
      </c>
      <c r="I701" s="568">
        <v>58092</v>
      </c>
      <c r="J701" s="568" t="s">
        <v>1171</v>
      </c>
      <c r="K701" s="568" t="s">
        <v>1149</v>
      </c>
      <c r="L701" s="570">
        <v>307.29698643806825</v>
      </c>
      <c r="M701" s="570">
        <v>44.000000000000057</v>
      </c>
      <c r="N701" s="571">
        <v>13522.385792747576</v>
      </c>
    </row>
    <row r="702" spans="1:14" ht="14.4" customHeight="1" x14ac:dyDescent="0.3">
      <c r="A702" s="566" t="s">
        <v>522</v>
      </c>
      <c r="B702" s="567" t="s">
        <v>524</v>
      </c>
      <c r="C702" s="568" t="s">
        <v>540</v>
      </c>
      <c r="D702" s="569" t="s">
        <v>541</v>
      </c>
      <c r="E702" s="568" t="s">
        <v>529</v>
      </c>
      <c r="F702" s="569" t="s">
        <v>530</v>
      </c>
      <c r="G702" s="568" t="s">
        <v>984</v>
      </c>
      <c r="H702" s="568">
        <v>172972</v>
      </c>
      <c r="I702" s="568">
        <v>72972</v>
      </c>
      <c r="J702" s="568" t="s">
        <v>1172</v>
      </c>
      <c r="K702" s="568" t="s">
        <v>1173</v>
      </c>
      <c r="L702" s="570">
        <v>226.03932822041736</v>
      </c>
      <c r="M702" s="570">
        <v>32.6</v>
      </c>
      <c r="N702" s="571">
        <v>7362.8664684188998</v>
      </c>
    </row>
    <row r="703" spans="1:14" ht="14.4" customHeight="1" x14ac:dyDescent="0.3">
      <c r="A703" s="566" t="s">
        <v>522</v>
      </c>
      <c r="B703" s="567" t="s">
        <v>524</v>
      </c>
      <c r="C703" s="568" t="s">
        <v>540</v>
      </c>
      <c r="D703" s="569" t="s">
        <v>541</v>
      </c>
      <c r="E703" s="568" t="s">
        <v>529</v>
      </c>
      <c r="F703" s="569" t="s">
        <v>530</v>
      </c>
      <c r="G703" s="568" t="s">
        <v>984</v>
      </c>
      <c r="H703" s="568">
        <v>176360</v>
      </c>
      <c r="I703" s="568">
        <v>76360</v>
      </c>
      <c r="J703" s="568" t="s">
        <v>1437</v>
      </c>
      <c r="K703" s="568" t="s">
        <v>1438</v>
      </c>
      <c r="L703" s="570">
        <v>75.3</v>
      </c>
      <c r="M703" s="570">
        <v>6</v>
      </c>
      <c r="N703" s="571">
        <v>451.79999999999995</v>
      </c>
    </row>
    <row r="704" spans="1:14" ht="14.4" customHeight="1" x14ac:dyDescent="0.3">
      <c r="A704" s="566" t="s">
        <v>522</v>
      </c>
      <c r="B704" s="567" t="s">
        <v>524</v>
      </c>
      <c r="C704" s="568" t="s">
        <v>540</v>
      </c>
      <c r="D704" s="569" t="s">
        <v>541</v>
      </c>
      <c r="E704" s="568" t="s">
        <v>529</v>
      </c>
      <c r="F704" s="569" t="s">
        <v>530</v>
      </c>
      <c r="G704" s="568" t="s">
        <v>984</v>
      </c>
      <c r="H704" s="568">
        <v>192289</v>
      </c>
      <c r="I704" s="568">
        <v>92289</v>
      </c>
      <c r="J704" s="568" t="s">
        <v>1176</v>
      </c>
      <c r="K704" s="568" t="s">
        <v>1177</v>
      </c>
      <c r="L704" s="570">
        <v>161.39125000000001</v>
      </c>
      <c r="M704" s="570">
        <v>38</v>
      </c>
      <c r="N704" s="571">
        <v>6130.4000000000005</v>
      </c>
    </row>
    <row r="705" spans="1:14" ht="14.4" customHeight="1" x14ac:dyDescent="0.3">
      <c r="A705" s="566" t="s">
        <v>522</v>
      </c>
      <c r="B705" s="567" t="s">
        <v>524</v>
      </c>
      <c r="C705" s="568" t="s">
        <v>540</v>
      </c>
      <c r="D705" s="569" t="s">
        <v>541</v>
      </c>
      <c r="E705" s="568" t="s">
        <v>529</v>
      </c>
      <c r="F705" s="569" t="s">
        <v>530</v>
      </c>
      <c r="G705" s="568" t="s">
        <v>984</v>
      </c>
      <c r="H705" s="568">
        <v>192290</v>
      </c>
      <c r="I705" s="568">
        <v>92290</v>
      </c>
      <c r="J705" s="568" t="s">
        <v>1178</v>
      </c>
      <c r="K705" s="568" t="s">
        <v>1179</v>
      </c>
      <c r="L705" s="570">
        <v>323.85987987240964</v>
      </c>
      <c r="M705" s="570">
        <v>73</v>
      </c>
      <c r="N705" s="571">
        <v>23641.772451963796</v>
      </c>
    </row>
    <row r="706" spans="1:14" ht="14.4" customHeight="1" x14ac:dyDescent="0.3">
      <c r="A706" s="566" t="s">
        <v>522</v>
      </c>
      <c r="B706" s="567" t="s">
        <v>524</v>
      </c>
      <c r="C706" s="568" t="s">
        <v>540</v>
      </c>
      <c r="D706" s="569" t="s">
        <v>541</v>
      </c>
      <c r="E706" s="568" t="s">
        <v>529</v>
      </c>
      <c r="F706" s="569" t="s">
        <v>530</v>
      </c>
      <c r="G706" s="568" t="s">
        <v>984</v>
      </c>
      <c r="H706" s="568">
        <v>844576</v>
      </c>
      <c r="I706" s="568">
        <v>100339</v>
      </c>
      <c r="J706" s="568" t="s">
        <v>1180</v>
      </c>
      <c r="K706" s="568" t="s">
        <v>1181</v>
      </c>
      <c r="L706" s="570">
        <v>104.42</v>
      </c>
      <c r="M706" s="570">
        <v>1</v>
      </c>
      <c r="N706" s="571">
        <v>104.42</v>
      </c>
    </row>
    <row r="707" spans="1:14" ht="14.4" customHeight="1" x14ac:dyDescent="0.3">
      <c r="A707" s="566" t="s">
        <v>522</v>
      </c>
      <c r="B707" s="567" t="s">
        <v>524</v>
      </c>
      <c r="C707" s="568" t="s">
        <v>540</v>
      </c>
      <c r="D707" s="569" t="s">
        <v>541</v>
      </c>
      <c r="E707" s="568" t="s">
        <v>531</v>
      </c>
      <c r="F707" s="569" t="s">
        <v>532</v>
      </c>
      <c r="G707" s="568" t="s">
        <v>591</v>
      </c>
      <c r="H707" s="568">
        <v>165484</v>
      </c>
      <c r="I707" s="568">
        <v>65484</v>
      </c>
      <c r="J707" s="568" t="s">
        <v>1439</v>
      </c>
      <c r="K707" s="568" t="s">
        <v>1440</v>
      </c>
      <c r="L707" s="570">
        <v>32.97</v>
      </c>
      <c r="M707" s="570">
        <v>1</v>
      </c>
      <c r="N707" s="571">
        <v>32.97</v>
      </c>
    </row>
    <row r="708" spans="1:14" ht="14.4" customHeight="1" x14ac:dyDescent="0.3">
      <c r="A708" s="566" t="s">
        <v>522</v>
      </c>
      <c r="B708" s="567" t="s">
        <v>524</v>
      </c>
      <c r="C708" s="568" t="s">
        <v>540</v>
      </c>
      <c r="D708" s="569" t="s">
        <v>541</v>
      </c>
      <c r="E708" s="568" t="s">
        <v>531</v>
      </c>
      <c r="F708" s="569" t="s">
        <v>532</v>
      </c>
      <c r="G708" s="568" t="s">
        <v>984</v>
      </c>
      <c r="H708" s="568">
        <v>126902</v>
      </c>
      <c r="I708" s="568">
        <v>26902</v>
      </c>
      <c r="J708" s="568" t="s">
        <v>1441</v>
      </c>
      <c r="K708" s="568" t="s">
        <v>1442</v>
      </c>
      <c r="L708" s="570">
        <v>2989.9352653061273</v>
      </c>
      <c r="M708" s="570">
        <v>29</v>
      </c>
      <c r="N708" s="571">
        <v>86715.55842857153</v>
      </c>
    </row>
    <row r="709" spans="1:14" ht="14.4" customHeight="1" x14ac:dyDescent="0.3">
      <c r="A709" s="566" t="s">
        <v>522</v>
      </c>
      <c r="B709" s="567" t="s">
        <v>524</v>
      </c>
      <c r="C709" s="568" t="s">
        <v>540</v>
      </c>
      <c r="D709" s="569" t="s">
        <v>541</v>
      </c>
      <c r="E709" s="568" t="s">
        <v>531</v>
      </c>
      <c r="F709" s="569" t="s">
        <v>532</v>
      </c>
      <c r="G709" s="568" t="s">
        <v>984</v>
      </c>
      <c r="H709" s="568">
        <v>165989</v>
      </c>
      <c r="I709" s="568">
        <v>65989</v>
      </c>
      <c r="J709" s="568" t="s">
        <v>1443</v>
      </c>
      <c r="K709" s="568"/>
      <c r="L709" s="570">
        <v>91.70996857383625</v>
      </c>
      <c r="M709" s="570">
        <v>141</v>
      </c>
      <c r="N709" s="571">
        <v>12931.111451658822</v>
      </c>
    </row>
    <row r="710" spans="1:14" ht="14.4" customHeight="1" x14ac:dyDescent="0.3">
      <c r="A710" s="566" t="s">
        <v>522</v>
      </c>
      <c r="B710" s="567" t="s">
        <v>524</v>
      </c>
      <c r="C710" s="568" t="s">
        <v>542</v>
      </c>
      <c r="D710" s="569" t="s">
        <v>543</v>
      </c>
      <c r="E710" s="568" t="s">
        <v>525</v>
      </c>
      <c r="F710" s="569" t="s">
        <v>526</v>
      </c>
      <c r="G710" s="568"/>
      <c r="H710" s="568">
        <v>113024</v>
      </c>
      <c r="I710" s="568">
        <v>13024</v>
      </c>
      <c r="J710" s="568" t="s">
        <v>1444</v>
      </c>
      <c r="K710" s="568" t="s">
        <v>1445</v>
      </c>
      <c r="L710" s="570">
        <v>4316.7266055848922</v>
      </c>
      <c r="M710" s="570">
        <v>20</v>
      </c>
      <c r="N710" s="571">
        <v>86580.476202361111</v>
      </c>
    </row>
    <row r="711" spans="1:14" ht="14.4" customHeight="1" x14ac:dyDescent="0.3">
      <c r="A711" s="566" t="s">
        <v>522</v>
      </c>
      <c r="B711" s="567" t="s">
        <v>524</v>
      </c>
      <c r="C711" s="568" t="s">
        <v>542</v>
      </c>
      <c r="D711" s="569" t="s">
        <v>543</v>
      </c>
      <c r="E711" s="568" t="s">
        <v>525</v>
      </c>
      <c r="F711" s="569" t="s">
        <v>526</v>
      </c>
      <c r="G711" s="568"/>
      <c r="H711" s="568">
        <v>130187</v>
      </c>
      <c r="I711" s="568">
        <v>30187</v>
      </c>
      <c r="J711" s="568" t="s">
        <v>564</v>
      </c>
      <c r="K711" s="568" t="s">
        <v>565</v>
      </c>
      <c r="L711" s="570">
        <v>107.64333333333333</v>
      </c>
      <c r="M711" s="570">
        <v>5</v>
      </c>
      <c r="N711" s="571">
        <v>537.59</v>
      </c>
    </row>
    <row r="712" spans="1:14" ht="14.4" customHeight="1" x14ac:dyDescent="0.3">
      <c r="A712" s="566" t="s">
        <v>522</v>
      </c>
      <c r="B712" s="567" t="s">
        <v>524</v>
      </c>
      <c r="C712" s="568" t="s">
        <v>542</v>
      </c>
      <c r="D712" s="569" t="s">
        <v>543</v>
      </c>
      <c r="E712" s="568" t="s">
        <v>525</v>
      </c>
      <c r="F712" s="569" t="s">
        <v>526</v>
      </c>
      <c r="G712" s="568"/>
      <c r="H712" s="568">
        <v>185526</v>
      </c>
      <c r="I712" s="568">
        <v>85526</v>
      </c>
      <c r="J712" s="568" t="s">
        <v>1198</v>
      </c>
      <c r="K712" s="568" t="s">
        <v>1199</v>
      </c>
      <c r="L712" s="570">
        <v>260.72966657199481</v>
      </c>
      <c r="M712" s="570">
        <v>22</v>
      </c>
      <c r="N712" s="571">
        <v>5736.0537749118766</v>
      </c>
    </row>
    <row r="713" spans="1:14" ht="14.4" customHeight="1" x14ac:dyDescent="0.3">
      <c r="A713" s="566" t="s">
        <v>522</v>
      </c>
      <c r="B713" s="567" t="s">
        <v>524</v>
      </c>
      <c r="C713" s="568" t="s">
        <v>542</v>
      </c>
      <c r="D713" s="569" t="s">
        <v>543</v>
      </c>
      <c r="E713" s="568" t="s">
        <v>525</v>
      </c>
      <c r="F713" s="569" t="s">
        <v>526</v>
      </c>
      <c r="G713" s="568"/>
      <c r="H713" s="568">
        <v>196600</v>
      </c>
      <c r="I713" s="568">
        <v>96600</v>
      </c>
      <c r="J713" s="568" t="s">
        <v>1446</v>
      </c>
      <c r="K713" s="568" t="s">
        <v>1447</v>
      </c>
      <c r="L713" s="570">
        <v>52.67</v>
      </c>
      <c r="M713" s="570">
        <v>1</v>
      </c>
      <c r="N713" s="571">
        <v>52.67</v>
      </c>
    </row>
    <row r="714" spans="1:14" ht="14.4" customHeight="1" x14ac:dyDescent="0.3">
      <c r="A714" s="566" t="s">
        <v>522</v>
      </c>
      <c r="B714" s="567" t="s">
        <v>524</v>
      </c>
      <c r="C714" s="568" t="s">
        <v>542</v>
      </c>
      <c r="D714" s="569" t="s">
        <v>543</v>
      </c>
      <c r="E714" s="568" t="s">
        <v>525</v>
      </c>
      <c r="F714" s="569" t="s">
        <v>526</v>
      </c>
      <c r="G714" s="568" t="s">
        <v>591</v>
      </c>
      <c r="H714" s="568">
        <v>447</v>
      </c>
      <c r="I714" s="568">
        <v>447</v>
      </c>
      <c r="J714" s="568" t="s">
        <v>1200</v>
      </c>
      <c r="K714" s="568" t="s">
        <v>1201</v>
      </c>
      <c r="L714" s="570">
        <v>189.81024916320399</v>
      </c>
      <c r="M714" s="570">
        <v>4</v>
      </c>
      <c r="N714" s="571">
        <v>759.24099665281597</v>
      </c>
    </row>
    <row r="715" spans="1:14" ht="14.4" customHeight="1" x14ac:dyDescent="0.3">
      <c r="A715" s="566" t="s">
        <v>522</v>
      </c>
      <c r="B715" s="567" t="s">
        <v>524</v>
      </c>
      <c r="C715" s="568" t="s">
        <v>542</v>
      </c>
      <c r="D715" s="569" t="s">
        <v>543</v>
      </c>
      <c r="E715" s="568" t="s">
        <v>525</v>
      </c>
      <c r="F715" s="569" t="s">
        <v>526</v>
      </c>
      <c r="G715" s="568" t="s">
        <v>591</v>
      </c>
      <c r="H715" s="568">
        <v>17711</v>
      </c>
      <c r="I715" s="568">
        <v>17711</v>
      </c>
      <c r="J715" s="568" t="s">
        <v>1448</v>
      </c>
      <c r="K715" s="568" t="s">
        <v>1449</v>
      </c>
      <c r="L715" s="570">
        <v>787.37</v>
      </c>
      <c r="M715" s="570">
        <v>2</v>
      </c>
      <c r="N715" s="571">
        <v>1574.74</v>
      </c>
    </row>
    <row r="716" spans="1:14" ht="14.4" customHeight="1" x14ac:dyDescent="0.3">
      <c r="A716" s="566" t="s">
        <v>522</v>
      </c>
      <c r="B716" s="567" t="s">
        <v>524</v>
      </c>
      <c r="C716" s="568" t="s">
        <v>542</v>
      </c>
      <c r="D716" s="569" t="s">
        <v>543</v>
      </c>
      <c r="E716" s="568" t="s">
        <v>525</v>
      </c>
      <c r="F716" s="569" t="s">
        <v>526</v>
      </c>
      <c r="G716" s="568" t="s">
        <v>591</v>
      </c>
      <c r="H716" s="568">
        <v>47249</v>
      </c>
      <c r="I716" s="568">
        <v>47249</v>
      </c>
      <c r="J716" s="568" t="s">
        <v>594</v>
      </c>
      <c r="K716" s="568" t="s">
        <v>1204</v>
      </c>
      <c r="L716" s="570">
        <v>155.71146632806389</v>
      </c>
      <c r="M716" s="570">
        <v>24</v>
      </c>
      <c r="N716" s="571">
        <v>3737.0839923814369</v>
      </c>
    </row>
    <row r="717" spans="1:14" ht="14.4" customHeight="1" x14ac:dyDescent="0.3">
      <c r="A717" s="566" t="s">
        <v>522</v>
      </c>
      <c r="B717" s="567" t="s">
        <v>524</v>
      </c>
      <c r="C717" s="568" t="s">
        <v>542</v>
      </c>
      <c r="D717" s="569" t="s">
        <v>543</v>
      </c>
      <c r="E717" s="568" t="s">
        <v>525</v>
      </c>
      <c r="F717" s="569" t="s">
        <v>526</v>
      </c>
      <c r="G717" s="568" t="s">
        <v>591</v>
      </c>
      <c r="H717" s="568">
        <v>51366</v>
      </c>
      <c r="I717" s="568">
        <v>51366</v>
      </c>
      <c r="J717" s="568" t="s">
        <v>598</v>
      </c>
      <c r="K717" s="568" t="s">
        <v>599</v>
      </c>
      <c r="L717" s="570">
        <v>259.44038294756353</v>
      </c>
      <c r="M717" s="570">
        <v>28</v>
      </c>
      <c r="N717" s="571">
        <v>7264.3299566366513</v>
      </c>
    </row>
    <row r="718" spans="1:14" ht="14.4" customHeight="1" x14ac:dyDescent="0.3">
      <c r="A718" s="566" t="s">
        <v>522</v>
      </c>
      <c r="B718" s="567" t="s">
        <v>524</v>
      </c>
      <c r="C718" s="568" t="s">
        <v>542</v>
      </c>
      <c r="D718" s="569" t="s">
        <v>543</v>
      </c>
      <c r="E718" s="568" t="s">
        <v>525</v>
      </c>
      <c r="F718" s="569" t="s">
        <v>526</v>
      </c>
      <c r="G718" s="568" t="s">
        <v>591</v>
      </c>
      <c r="H718" s="568">
        <v>51383</v>
      </c>
      <c r="I718" s="568">
        <v>51383</v>
      </c>
      <c r="J718" s="568" t="s">
        <v>598</v>
      </c>
      <c r="K718" s="568" t="s">
        <v>601</v>
      </c>
      <c r="L718" s="570">
        <v>152.48975373272802</v>
      </c>
      <c r="M718" s="570">
        <v>39</v>
      </c>
      <c r="N718" s="571">
        <v>5947.0980462103289</v>
      </c>
    </row>
    <row r="719" spans="1:14" ht="14.4" customHeight="1" x14ac:dyDescent="0.3">
      <c r="A719" s="566" t="s">
        <v>522</v>
      </c>
      <c r="B719" s="567" t="s">
        <v>524</v>
      </c>
      <c r="C719" s="568" t="s">
        <v>542</v>
      </c>
      <c r="D719" s="569" t="s">
        <v>543</v>
      </c>
      <c r="E719" s="568" t="s">
        <v>525</v>
      </c>
      <c r="F719" s="569" t="s">
        <v>526</v>
      </c>
      <c r="G719" s="568" t="s">
        <v>591</v>
      </c>
      <c r="H719" s="568">
        <v>51384</v>
      </c>
      <c r="I719" s="568">
        <v>51384</v>
      </c>
      <c r="J719" s="568" t="s">
        <v>598</v>
      </c>
      <c r="K719" s="568" t="s">
        <v>602</v>
      </c>
      <c r="L719" s="570">
        <v>275.65999999999997</v>
      </c>
      <c r="M719" s="570">
        <v>33</v>
      </c>
      <c r="N719" s="571">
        <v>9096.7799999999988</v>
      </c>
    </row>
    <row r="720" spans="1:14" ht="14.4" customHeight="1" x14ac:dyDescent="0.3">
      <c r="A720" s="566" t="s">
        <v>522</v>
      </c>
      <c r="B720" s="567" t="s">
        <v>524</v>
      </c>
      <c r="C720" s="568" t="s">
        <v>542</v>
      </c>
      <c r="D720" s="569" t="s">
        <v>543</v>
      </c>
      <c r="E720" s="568" t="s">
        <v>525</v>
      </c>
      <c r="F720" s="569" t="s">
        <v>526</v>
      </c>
      <c r="G720" s="568" t="s">
        <v>591</v>
      </c>
      <c r="H720" s="568">
        <v>100362</v>
      </c>
      <c r="I720" s="568">
        <v>362</v>
      </c>
      <c r="J720" s="568" t="s">
        <v>613</v>
      </c>
      <c r="K720" s="568" t="s">
        <v>614</v>
      </c>
      <c r="L720" s="570">
        <v>84.767370059037958</v>
      </c>
      <c r="M720" s="570">
        <v>50</v>
      </c>
      <c r="N720" s="571">
        <v>4241.4150257760703</v>
      </c>
    </row>
    <row r="721" spans="1:14" ht="14.4" customHeight="1" x14ac:dyDescent="0.3">
      <c r="A721" s="566" t="s">
        <v>522</v>
      </c>
      <c r="B721" s="567" t="s">
        <v>524</v>
      </c>
      <c r="C721" s="568" t="s">
        <v>542</v>
      </c>
      <c r="D721" s="569" t="s">
        <v>543</v>
      </c>
      <c r="E721" s="568" t="s">
        <v>525</v>
      </c>
      <c r="F721" s="569" t="s">
        <v>526</v>
      </c>
      <c r="G721" s="568" t="s">
        <v>591</v>
      </c>
      <c r="H721" s="568">
        <v>100392</v>
      </c>
      <c r="I721" s="568">
        <v>392</v>
      </c>
      <c r="J721" s="568" t="s">
        <v>1450</v>
      </c>
      <c r="K721" s="568" t="s">
        <v>627</v>
      </c>
      <c r="L721" s="570">
        <v>54.720037090767207</v>
      </c>
      <c r="M721" s="570">
        <v>3</v>
      </c>
      <c r="N721" s="571">
        <v>166.03014931978799</v>
      </c>
    </row>
    <row r="722" spans="1:14" ht="14.4" customHeight="1" x14ac:dyDescent="0.3">
      <c r="A722" s="566" t="s">
        <v>522</v>
      </c>
      <c r="B722" s="567" t="s">
        <v>524</v>
      </c>
      <c r="C722" s="568" t="s">
        <v>542</v>
      </c>
      <c r="D722" s="569" t="s">
        <v>543</v>
      </c>
      <c r="E722" s="568" t="s">
        <v>525</v>
      </c>
      <c r="F722" s="569" t="s">
        <v>526</v>
      </c>
      <c r="G722" s="568" t="s">
        <v>591</v>
      </c>
      <c r="H722" s="568">
        <v>100407</v>
      </c>
      <c r="I722" s="568">
        <v>407</v>
      </c>
      <c r="J722" s="568" t="s">
        <v>1206</v>
      </c>
      <c r="K722" s="568" t="s">
        <v>1207</v>
      </c>
      <c r="L722" s="570">
        <v>193.51</v>
      </c>
      <c r="M722" s="570">
        <v>1</v>
      </c>
      <c r="N722" s="571">
        <v>193.51</v>
      </c>
    </row>
    <row r="723" spans="1:14" ht="14.4" customHeight="1" x14ac:dyDescent="0.3">
      <c r="A723" s="566" t="s">
        <v>522</v>
      </c>
      <c r="B723" s="567" t="s">
        <v>524</v>
      </c>
      <c r="C723" s="568" t="s">
        <v>542</v>
      </c>
      <c r="D723" s="569" t="s">
        <v>543</v>
      </c>
      <c r="E723" s="568" t="s">
        <v>525</v>
      </c>
      <c r="F723" s="569" t="s">
        <v>526</v>
      </c>
      <c r="G723" s="568" t="s">
        <v>591</v>
      </c>
      <c r="H723" s="568">
        <v>100409</v>
      </c>
      <c r="I723" s="568">
        <v>409</v>
      </c>
      <c r="J723" s="568" t="s">
        <v>617</v>
      </c>
      <c r="K723" s="568" t="s">
        <v>618</v>
      </c>
      <c r="L723" s="570">
        <v>70.138821412867244</v>
      </c>
      <c r="M723" s="570">
        <v>17</v>
      </c>
      <c r="N723" s="571">
        <v>1192.1185803240348</v>
      </c>
    </row>
    <row r="724" spans="1:14" ht="14.4" customHeight="1" x14ac:dyDescent="0.3">
      <c r="A724" s="566" t="s">
        <v>522</v>
      </c>
      <c r="B724" s="567" t="s">
        <v>524</v>
      </c>
      <c r="C724" s="568" t="s">
        <v>542</v>
      </c>
      <c r="D724" s="569" t="s">
        <v>543</v>
      </c>
      <c r="E724" s="568" t="s">
        <v>525</v>
      </c>
      <c r="F724" s="569" t="s">
        <v>526</v>
      </c>
      <c r="G724" s="568" t="s">
        <v>591</v>
      </c>
      <c r="H724" s="568">
        <v>100498</v>
      </c>
      <c r="I724" s="568">
        <v>498</v>
      </c>
      <c r="J724" s="568" t="s">
        <v>619</v>
      </c>
      <c r="K724" s="568" t="s">
        <v>618</v>
      </c>
      <c r="L724" s="570">
        <v>94.823249999999945</v>
      </c>
      <c r="M724" s="570">
        <v>2</v>
      </c>
      <c r="N724" s="571">
        <v>189.64649999999989</v>
      </c>
    </row>
    <row r="725" spans="1:14" ht="14.4" customHeight="1" x14ac:dyDescent="0.3">
      <c r="A725" s="566" t="s">
        <v>522</v>
      </c>
      <c r="B725" s="567" t="s">
        <v>524</v>
      </c>
      <c r="C725" s="568" t="s">
        <v>542</v>
      </c>
      <c r="D725" s="569" t="s">
        <v>543</v>
      </c>
      <c r="E725" s="568" t="s">
        <v>525</v>
      </c>
      <c r="F725" s="569" t="s">
        <v>526</v>
      </c>
      <c r="G725" s="568" t="s">
        <v>591</v>
      </c>
      <c r="H725" s="568">
        <v>100499</v>
      </c>
      <c r="I725" s="568">
        <v>499</v>
      </c>
      <c r="J725" s="568" t="s">
        <v>619</v>
      </c>
      <c r="K725" s="568" t="s">
        <v>620</v>
      </c>
      <c r="L725" s="570">
        <v>98.640780672455705</v>
      </c>
      <c r="M725" s="570">
        <v>30</v>
      </c>
      <c r="N725" s="571">
        <v>2957.3702974838479</v>
      </c>
    </row>
    <row r="726" spans="1:14" ht="14.4" customHeight="1" x14ac:dyDescent="0.3">
      <c r="A726" s="566" t="s">
        <v>522</v>
      </c>
      <c r="B726" s="567" t="s">
        <v>524</v>
      </c>
      <c r="C726" s="568" t="s">
        <v>542</v>
      </c>
      <c r="D726" s="569" t="s">
        <v>543</v>
      </c>
      <c r="E726" s="568" t="s">
        <v>525</v>
      </c>
      <c r="F726" s="569" t="s">
        <v>526</v>
      </c>
      <c r="G726" s="568" t="s">
        <v>591</v>
      </c>
      <c r="H726" s="568">
        <v>100536</v>
      </c>
      <c r="I726" s="568">
        <v>536</v>
      </c>
      <c r="J726" s="568" t="s">
        <v>623</v>
      </c>
      <c r="K726" s="568" t="s">
        <v>614</v>
      </c>
      <c r="L726" s="570">
        <v>117.58778276528395</v>
      </c>
      <c r="M726" s="570">
        <v>190</v>
      </c>
      <c r="N726" s="571">
        <v>22334.797794377282</v>
      </c>
    </row>
    <row r="727" spans="1:14" ht="14.4" customHeight="1" x14ac:dyDescent="0.3">
      <c r="A727" s="566" t="s">
        <v>522</v>
      </c>
      <c r="B727" s="567" t="s">
        <v>524</v>
      </c>
      <c r="C727" s="568" t="s">
        <v>542</v>
      </c>
      <c r="D727" s="569" t="s">
        <v>543</v>
      </c>
      <c r="E727" s="568" t="s">
        <v>525</v>
      </c>
      <c r="F727" s="569" t="s">
        <v>526</v>
      </c>
      <c r="G727" s="568" t="s">
        <v>591</v>
      </c>
      <c r="H727" s="568">
        <v>100610</v>
      </c>
      <c r="I727" s="568">
        <v>610</v>
      </c>
      <c r="J727" s="568" t="s">
        <v>624</v>
      </c>
      <c r="K727" s="568" t="s">
        <v>625</v>
      </c>
      <c r="L727" s="570">
        <v>63.04</v>
      </c>
      <c r="M727" s="570">
        <v>1</v>
      </c>
      <c r="N727" s="571">
        <v>63.04</v>
      </c>
    </row>
    <row r="728" spans="1:14" ht="14.4" customHeight="1" x14ac:dyDescent="0.3">
      <c r="A728" s="566" t="s">
        <v>522</v>
      </c>
      <c r="B728" s="567" t="s">
        <v>524</v>
      </c>
      <c r="C728" s="568" t="s">
        <v>542</v>
      </c>
      <c r="D728" s="569" t="s">
        <v>543</v>
      </c>
      <c r="E728" s="568" t="s">
        <v>525</v>
      </c>
      <c r="F728" s="569" t="s">
        <v>526</v>
      </c>
      <c r="G728" s="568" t="s">
        <v>591</v>
      </c>
      <c r="H728" s="568">
        <v>100612</v>
      </c>
      <c r="I728" s="568">
        <v>612</v>
      </c>
      <c r="J728" s="568" t="s">
        <v>626</v>
      </c>
      <c r="K728" s="568" t="s">
        <v>627</v>
      </c>
      <c r="L728" s="570">
        <v>60.0498233403626</v>
      </c>
      <c r="M728" s="570">
        <v>2</v>
      </c>
      <c r="N728" s="571">
        <v>120.0996466807252</v>
      </c>
    </row>
    <row r="729" spans="1:14" ht="14.4" customHeight="1" x14ac:dyDescent="0.3">
      <c r="A729" s="566" t="s">
        <v>522</v>
      </c>
      <c r="B729" s="567" t="s">
        <v>524</v>
      </c>
      <c r="C729" s="568" t="s">
        <v>542</v>
      </c>
      <c r="D729" s="569" t="s">
        <v>543</v>
      </c>
      <c r="E729" s="568" t="s">
        <v>525</v>
      </c>
      <c r="F729" s="569" t="s">
        <v>526</v>
      </c>
      <c r="G729" s="568" t="s">
        <v>591</v>
      </c>
      <c r="H729" s="568">
        <v>100874</v>
      </c>
      <c r="I729" s="568">
        <v>874</v>
      </c>
      <c r="J729" s="568" t="s">
        <v>634</v>
      </c>
      <c r="K729" s="568" t="s">
        <v>635</v>
      </c>
      <c r="L729" s="570">
        <v>41.631666801720662</v>
      </c>
      <c r="M729" s="570">
        <v>46</v>
      </c>
      <c r="N729" s="571">
        <v>1914.7100081032402</v>
      </c>
    </row>
    <row r="730" spans="1:14" ht="14.4" customHeight="1" x14ac:dyDescent="0.3">
      <c r="A730" s="566" t="s">
        <v>522</v>
      </c>
      <c r="B730" s="567" t="s">
        <v>524</v>
      </c>
      <c r="C730" s="568" t="s">
        <v>542</v>
      </c>
      <c r="D730" s="569" t="s">
        <v>543</v>
      </c>
      <c r="E730" s="568" t="s">
        <v>525</v>
      </c>
      <c r="F730" s="569" t="s">
        <v>526</v>
      </c>
      <c r="G730" s="568" t="s">
        <v>591</v>
      </c>
      <c r="H730" s="568">
        <v>102132</v>
      </c>
      <c r="I730" s="568">
        <v>2132</v>
      </c>
      <c r="J730" s="568" t="s">
        <v>642</v>
      </c>
      <c r="K730" s="568" t="s">
        <v>643</v>
      </c>
      <c r="L730" s="570">
        <v>134.06855205329313</v>
      </c>
      <c r="M730" s="570">
        <v>18</v>
      </c>
      <c r="N730" s="571">
        <v>2414.3011793054779</v>
      </c>
    </row>
    <row r="731" spans="1:14" ht="14.4" customHeight="1" x14ac:dyDescent="0.3">
      <c r="A731" s="566" t="s">
        <v>522</v>
      </c>
      <c r="B731" s="567" t="s">
        <v>524</v>
      </c>
      <c r="C731" s="568" t="s">
        <v>542</v>
      </c>
      <c r="D731" s="569" t="s">
        <v>543</v>
      </c>
      <c r="E731" s="568" t="s">
        <v>525</v>
      </c>
      <c r="F731" s="569" t="s">
        <v>526</v>
      </c>
      <c r="G731" s="568" t="s">
        <v>591</v>
      </c>
      <c r="H731" s="568">
        <v>102133</v>
      </c>
      <c r="I731" s="568">
        <v>2133</v>
      </c>
      <c r="J731" s="568" t="s">
        <v>644</v>
      </c>
      <c r="K731" s="568" t="s">
        <v>645</v>
      </c>
      <c r="L731" s="570">
        <v>27.324000000000002</v>
      </c>
      <c r="M731" s="570">
        <v>16</v>
      </c>
      <c r="N731" s="571">
        <v>436.64</v>
      </c>
    </row>
    <row r="732" spans="1:14" ht="14.4" customHeight="1" x14ac:dyDescent="0.3">
      <c r="A732" s="566" t="s">
        <v>522</v>
      </c>
      <c r="B732" s="567" t="s">
        <v>524</v>
      </c>
      <c r="C732" s="568" t="s">
        <v>542</v>
      </c>
      <c r="D732" s="569" t="s">
        <v>543</v>
      </c>
      <c r="E732" s="568" t="s">
        <v>525</v>
      </c>
      <c r="F732" s="569" t="s">
        <v>526</v>
      </c>
      <c r="G732" s="568" t="s">
        <v>591</v>
      </c>
      <c r="H732" s="568">
        <v>102486</v>
      </c>
      <c r="I732" s="568">
        <v>2486</v>
      </c>
      <c r="J732" s="568" t="s">
        <v>651</v>
      </c>
      <c r="K732" s="568" t="s">
        <v>652</v>
      </c>
      <c r="L732" s="570">
        <v>121.13220734651546</v>
      </c>
      <c r="M732" s="570">
        <v>77</v>
      </c>
      <c r="N732" s="571">
        <v>9326.6595299761557</v>
      </c>
    </row>
    <row r="733" spans="1:14" ht="14.4" customHeight="1" x14ac:dyDescent="0.3">
      <c r="A733" s="566" t="s">
        <v>522</v>
      </c>
      <c r="B733" s="567" t="s">
        <v>524</v>
      </c>
      <c r="C733" s="568" t="s">
        <v>542</v>
      </c>
      <c r="D733" s="569" t="s">
        <v>543</v>
      </c>
      <c r="E733" s="568" t="s">
        <v>525</v>
      </c>
      <c r="F733" s="569" t="s">
        <v>526</v>
      </c>
      <c r="G733" s="568" t="s">
        <v>591</v>
      </c>
      <c r="H733" s="568">
        <v>102684</v>
      </c>
      <c r="I733" s="568">
        <v>2684</v>
      </c>
      <c r="J733" s="568" t="s">
        <v>621</v>
      </c>
      <c r="K733" s="568" t="s">
        <v>659</v>
      </c>
      <c r="L733" s="570">
        <v>44.980416812528894</v>
      </c>
      <c r="M733" s="570">
        <v>55</v>
      </c>
      <c r="N733" s="571">
        <v>2474.3775087517351</v>
      </c>
    </row>
    <row r="734" spans="1:14" ht="14.4" customHeight="1" x14ac:dyDescent="0.3">
      <c r="A734" s="566" t="s">
        <v>522</v>
      </c>
      <c r="B734" s="567" t="s">
        <v>524</v>
      </c>
      <c r="C734" s="568" t="s">
        <v>542</v>
      </c>
      <c r="D734" s="569" t="s">
        <v>543</v>
      </c>
      <c r="E734" s="568" t="s">
        <v>525</v>
      </c>
      <c r="F734" s="569" t="s">
        <v>526</v>
      </c>
      <c r="G734" s="568" t="s">
        <v>591</v>
      </c>
      <c r="H734" s="568">
        <v>104307</v>
      </c>
      <c r="I734" s="568">
        <v>4307</v>
      </c>
      <c r="J734" s="568" t="s">
        <v>667</v>
      </c>
      <c r="K734" s="568" t="s">
        <v>668</v>
      </c>
      <c r="L734" s="570">
        <v>370.43000766379203</v>
      </c>
      <c r="M734" s="570">
        <v>2</v>
      </c>
      <c r="N734" s="571">
        <v>740.86001532758405</v>
      </c>
    </row>
    <row r="735" spans="1:14" ht="14.4" customHeight="1" x14ac:dyDescent="0.3">
      <c r="A735" s="566" t="s">
        <v>522</v>
      </c>
      <c r="B735" s="567" t="s">
        <v>524</v>
      </c>
      <c r="C735" s="568" t="s">
        <v>542</v>
      </c>
      <c r="D735" s="569" t="s">
        <v>543</v>
      </c>
      <c r="E735" s="568" t="s">
        <v>525</v>
      </c>
      <c r="F735" s="569" t="s">
        <v>526</v>
      </c>
      <c r="G735" s="568" t="s">
        <v>591</v>
      </c>
      <c r="H735" s="568">
        <v>109210</v>
      </c>
      <c r="I735" s="568">
        <v>9210</v>
      </c>
      <c r="J735" s="568" t="s">
        <v>1451</v>
      </c>
      <c r="K735" s="568" t="s">
        <v>1452</v>
      </c>
      <c r="L735" s="570">
        <v>307.54882944455068</v>
      </c>
      <c r="M735" s="570">
        <v>3</v>
      </c>
      <c r="N735" s="571">
        <v>922.64648833365209</v>
      </c>
    </row>
    <row r="736" spans="1:14" ht="14.4" customHeight="1" x14ac:dyDescent="0.3">
      <c r="A736" s="566" t="s">
        <v>522</v>
      </c>
      <c r="B736" s="567" t="s">
        <v>524</v>
      </c>
      <c r="C736" s="568" t="s">
        <v>542</v>
      </c>
      <c r="D736" s="569" t="s">
        <v>543</v>
      </c>
      <c r="E736" s="568" t="s">
        <v>525</v>
      </c>
      <c r="F736" s="569" t="s">
        <v>526</v>
      </c>
      <c r="G736" s="568" t="s">
        <v>591</v>
      </c>
      <c r="H736" s="568">
        <v>111671</v>
      </c>
      <c r="I736" s="568">
        <v>11671</v>
      </c>
      <c r="J736" s="568" t="s">
        <v>687</v>
      </c>
      <c r="K736" s="568" t="s">
        <v>688</v>
      </c>
      <c r="L736" s="570">
        <v>270.51428571428568</v>
      </c>
      <c r="M736" s="570">
        <v>10</v>
      </c>
      <c r="N736" s="571">
        <v>2747.2</v>
      </c>
    </row>
    <row r="737" spans="1:14" ht="14.4" customHeight="1" x14ac:dyDescent="0.3">
      <c r="A737" s="566" t="s">
        <v>522</v>
      </c>
      <c r="B737" s="567" t="s">
        <v>524</v>
      </c>
      <c r="C737" s="568" t="s">
        <v>542</v>
      </c>
      <c r="D737" s="569" t="s">
        <v>543</v>
      </c>
      <c r="E737" s="568" t="s">
        <v>525</v>
      </c>
      <c r="F737" s="569" t="s">
        <v>526</v>
      </c>
      <c r="G737" s="568" t="s">
        <v>591</v>
      </c>
      <c r="H737" s="568">
        <v>113373</v>
      </c>
      <c r="I737" s="568">
        <v>154858</v>
      </c>
      <c r="J737" s="568" t="s">
        <v>1223</v>
      </c>
      <c r="K737" s="568" t="s">
        <v>1224</v>
      </c>
      <c r="L737" s="570">
        <v>269.55248095238102</v>
      </c>
      <c r="M737" s="570">
        <v>398</v>
      </c>
      <c r="N737" s="571">
        <v>107261.67599999998</v>
      </c>
    </row>
    <row r="738" spans="1:14" ht="14.4" customHeight="1" x14ac:dyDescent="0.3">
      <c r="A738" s="566" t="s">
        <v>522</v>
      </c>
      <c r="B738" s="567" t="s">
        <v>524</v>
      </c>
      <c r="C738" s="568" t="s">
        <v>542</v>
      </c>
      <c r="D738" s="569" t="s">
        <v>543</v>
      </c>
      <c r="E738" s="568" t="s">
        <v>525</v>
      </c>
      <c r="F738" s="569" t="s">
        <v>526</v>
      </c>
      <c r="G738" s="568" t="s">
        <v>591</v>
      </c>
      <c r="H738" s="568">
        <v>118304</v>
      </c>
      <c r="I738" s="568">
        <v>18304</v>
      </c>
      <c r="J738" s="568" t="s">
        <v>701</v>
      </c>
      <c r="K738" s="568" t="s">
        <v>1453</v>
      </c>
      <c r="L738" s="570">
        <v>192.35409740086101</v>
      </c>
      <c r="M738" s="570">
        <v>0</v>
      </c>
      <c r="N738" s="571">
        <v>0</v>
      </c>
    </row>
    <row r="739" spans="1:14" ht="14.4" customHeight="1" x14ac:dyDescent="0.3">
      <c r="A739" s="566" t="s">
        <v>522</v>
      </c>
      <c r="B739" s="567" t="s">
        <v>524</v>
      </c>
      <c r="C739" s="568" t="s">
        <v>542</v>
      </c>
      <c r="D739" s="569" t="s">
        <v>543</v>
      </c>
      <c r="E739" s="568" t="s">
        <v>525</v>
      </c>
      <c r="F739" s="569" t="s">
        <v>526</v>
      </c>
      <c r="G739" s="568" t="s">
        <v>591</v>
      </c>
      <c r="H739" s="568">
        <v>118305</v>
      </c>
      <c r="I739" s="568">
        <v>18305</v>
      </c>
      <c r="J739" s="568" t="s">
        <v>701</v>
      </c>
      <c r="K739" s="568" t="s">
        <v>702</v>
      </c>
      <c r="L739" s="570">
        <v>268.26926712315793</v>
      </c>
      <c r="M739" s="570">
        <v>53</v>
      </c>
      <c r="N739" s="571">
        <v>14300.963627879559</v>
      </c>
    </row>
    <row r="740" spans="1:14" ht="14.4" customHeight="1" x14ac:dyDescent="0.3">
      <c r="A740" s="566" t="s">
        <v>522</v>
      </c>
      <c r="B740" s="567" t="s">
        <v>524</v>
      </c>
      <c r="C740" s="568" t="s">
        <v>542</v>
      </c>
      <c r="D740" s="569" t="s">
        <v>543</v>
      </c>
      <c r="E740" s="568" t="s">
        <v>525</v>
      </c>
      <c r="F740" s="569" t="s">
        <v>526</v>
      </c>
      <c r="G740" s="568" t="s">
        <v>591</v>
      </c>
      <c r="H740" s="568">
        <v>121221</v>
      </c>
      <c r="I740" s="568">
        <v>21221</v>
      </c>
      <c r="J740" s="568" t="s">
        <v>709</v>
      </c>
      <c r="K740" s="568" t="s">
        <v>710</v>
      </c>
      <c r="L740" s="570">
        <v>1209.23059773399</v>
      </c>
      <c r="M740" s="570">
        <v>-1</v>
      </c>
      <c r="N740" s="571">
        <v>-1209.23059773399</v>
      </c>
    </row>
    <row r="741" spans="1:14" ht="14.4" customHeight="1" x14ac:dyDescent="0.3">
      <c r="A741" s="566" t="s">
        <v>522</v>
      </c>
      <c r="B741" s="567" t="s">
        <v>524</v>
      </c>
      <c r="C741" s="568" t="s">
        <v>542</v>
      </c>
      <c r="D741" s="569" t="s">
        <v>543</v>
      </c>
      <c r="E741" s="568" t="s">
        <v>525</v>
      </c>
      <c r="F741" s="569" t="s">
        <v>526</v>
      </c>
      <c r="G741" s="568" t="s">
        <v>591</v>
      </c>
      <c r="H741" s="568">
        <v>124067</v>
      </c>
      <c r="I741" s="568">
        <v>124067</v>
      </c>
      <c r="J741" s="568" t="s">
        <v>713</v>
      </c>
      <c r="K741" s="568" t="s">
        <v>714</v>
      </c>
      <c r="L741" s="570">
        <v>38.07023395921783</v>
      </c>
      <c r="M741" s="570">
        <v>24</v>
      </c>
      <c r="N741" s="571">
        <v>913.084211265921</v>
      </c>
    </row>
    <row r="742" spans="1:14" ht="14.4" customHeight="1" x14ac:dyDescent="0.3">
      <c r="A742" s="566" t="s">
        <v>522</v>
      </c>
      <c r="B742" s="567" t="s">
        <v>524</v>
      </c>
      <c r="C742" s="568" t="s">
        <v>542</v>
      </c>
      <c r="D742" s="569" t="s">
        <v>543</v>
      </c>
      <c r="E742" s="568" t="s">
        <v>525</v>
      </c>
      <c r="F742" s="569" t="s">
        <v>526</v>
      </c>
      <c r="G742" s="568" t="s">
        <v>591</v>
      </c>
      <c r="H742" s="568">
        <v>128176</v>
      </c>
      <c r="I742" s="568">
        <v>28176</v>
      </c>
      <c r="J742" s="568" t="s">
        <v>1240</v>
      </c>
      <c r="K742" s="568" t="s">
        <v>1241</v>
      </c>
      <c r="L742" s="570">
        <v>8504.351124395218</v>
      </c>
      <c r="M742" s="570">
        <v>5</v>
      </c>
      <c r="N742" s="571">
        <v>42521.755621976088</v>
      </c>
    </row>
    <row r="743" spans="1:14" ht="14.4" customHeight="1" x14ac:dyDescent="0.3">
      <c r="A743" s="566" t="s">
        <v>522</v>
      </c>
      <c r="B743" s="567" t="s">
        <v>524</v>
      </c>
      <c r="C743" s="568" t="s">
        <v>542</v>
      </c>
      <c r="D743" s="569" t="s">
        <v>543</v>
      </c>
      <c r="E743" s="568" t="s">
        <v>525</v>
      </c>
      <c r="F743" s="569" t="s">
        <v>526</v>
      </c>
      <c r="G743" s="568" t="s">
        <v>591</v>
      </c>
      <c r="H743" s="568">
        <v>128178</v>
      </c>
      <c r="I743" s="568">
        <v>28178</v>
      </c>
      <c r="J743" s="568" t="s">
        <v>1240</v>
      </c>
      <c r="K743" s="568" t="s">
        <v>1454</v>
      </c>
      <c r="L743" s="570">
        <v>1504.8069555495217</v>
      </c>
      <c r="M743" s="570">
        <v>12</v>
      </c>
      <c r="N743" s="571">
        <v>18047.789555495219</v>
      </c>
    </row>
    <row r="744" spans="1:14" ht="14.4" customHeight="1" x14ac:dyDescent="0.3">
      <c r="A744" s="566" t="s">
        <v>522</v>
      </c>
      <c r="B744" s="567" t="s">
        <v>524</v>
      </c>
      <c r="C744" s="568" t="s">
        <v>542</v>
      </c>
      <c r="D744" s="569" t="s">
        <v>543</v>
      </c>
      <c r="E744" s="568" t="s">
        <v>525</v>
      </c>
      <c r="F744" s="569" t="s">
        <v>526</v>
      </c>
      <c r="G744" s="568" t="s">
        <v>591</v>
      </c>
      <c r="H744" s="568">
        <v>140122</v>
      </c>
      <c r="I744" s="568">
        <v>40122</v>
      </c>
      <c r="J744" s="568" t="s">
        <v>738</v>
      </c>
      <c r="K744" s="568" t="s">
        <v>714</v>
      </c>
      <c r="L744" s="570">
        <v>38.234999999999999</v>
      </c>
      <c r="M744" s="570">
        <v>15</v>
      </c>
      <c r="N744" s="571">
        <v>572.04999999999995</v>
      </c>
    </row>
    <row r="745" spans="1:14" ht="14.4" customHeight="1" x14ac:dyDescent="0.3">
      <c r="A745" s="566" t="s">
        <v>522</v>
      </c>
      <c r="B745" s="567" t="s">
        <v>524</v>
      </c>
      <c r="C745" s="568" t="s">
        <v>542</v>
      </c>
      <c r="D745" s="569" t="s">
        <v>543</v>
      </c>
      <c r="E745" s="568" t="s">
        <v>525</v>
      </c>
      <c r="F745" s="569" t="s">
        <v>526</v>
      </c>
      <c r="G745" s="568" t="s">
        <v>591</v>
      </c>
      <c r="H745" s="568">
        <v>140157</v>
      </c>
      <c r="I745" s="568">
        <v>40157</v>
      </c>
      <c r="J745" s="568" t="s">
        <v>1247</v>
      </c>
      <c r="K745" s="568" t="s">
        <v>714</v>
      </c>
      <c r="L745" s="570">
        <v>61.074703910878647</v>
      </c>
      <c r="M745" s="570">
        <v>10</v>
      </c>
      <c r="N745" s="571">
        <v>574.54940782175731</v>
      </c>
    </row>
    <row r="746" spans="1:14" ht="14.4" customHeight="1" x14ac:dyDescent="0.3">
      <c r="A746" s="566" t="s">
        <v>522</v>
      </c>
      <c r="B746" s="567" t="s">
        <v>524</v>
      </c>
      <c r="C746" s="568" t="s">
        <v>542</v>
      </c>
      <c r="D746" s="569" t="s">
        <v>543</v>
      </c>
      <c r="E746" s="568" t="s">
        <v>525</v>
      </c>
      <c r="F746" s="569" t="s">
        <v>526</v>
      </c>
      <c r="G746" s="568" t="s">
        <v>591</v>
      </c>
      <c r="H746" s="568">
        <v>144357</v>
      </c>
      <c r="I746" s="568">
        <v>44357</v>
      </c>
      <c r="J746" s="568" t="s">
        <v>1455</v>
      </c>
      <c r="K746" s="568" t="s">
        <v>1456</v>
      </c>
      <c r="L746" s="570">
        <v>3786.72</v>
      </c>
      <c r="M746" s="570">
        <v>1</v>
      </c>
      <c r="N746" s="571">
        <v>3786.72</v>
      </c>
    </row>
    <row r="747" spans="1:14" ht="14.4" customHeight="1" x14ac:dyDescent="0.3">
      <c r="A747" s="566" t="s">
        <v>522</v>
      </c>
      <c r="B747" s="567" t="s">
        <v>524</v>
      </c>
      <c r="C747" s="568" t="s">
        <v>542</v>
      </c>
      <c r="D747" s="569" t="s">
        <v>543</v>
      </c>
      <c r="E747" s="568" t="s">
        <v>525</v>
      </c>
      <c r="F747" s="569" t="s">
        <v>526</v>
      </c>
      <c r="G747" s="568" t="s">
        <v>591</v>
      </c>
      <c r="H747" s="568">
        <v>147193</v>
      </c>
      <c r="I747" s="568">
        <v>47193</v>
      </c>
      <c r="J747" s="568" t="s">
        <v>748</v>
      </c>
      <c r="K747" s="568" t="s">
        <v>749</v>
      </c>
      <c r="L747" s="570">
        <v>340.88066458716503</v>
      </c>
      <c r="M747" s="570">
        <v>6</v>
      </c>
      <c r="N747" s="571">
        <v>2044.6933229358251</v>
      </c>
    </row>
    <row r="748" spans="1:14" ht="14.4" customHeight="1" x14ac:dyDescent="0.3">
      <c r="A748" s="566" t="s">
        <v>522</v>
      </c>
      <c r="B748" s="567" t="s">
        <v>524</v>
      </c>
      <c r="C748" s="568" t="s">
        <v>542</v>
      </c>
      <c r="D748" s="569" t="s">
        <v>543</v>
      </c>
      <c r="E748" s="568" t="s">
        <v>525</v>
      </c>
      <c r="F748" s="569" t="s">
        <v>526</v>
      </c>
      <c r="G748" s="568" t="s">
        <v>591</v>
      </c>
      <c r="H748" s="568">
        <v>149990</v>
      </c>
      <c r="I748" s="568">
        <v>49990</v>
      </c>
      <c r="J748" s="568" t="s">
        <v>1254</v>
      </c>
      <c r="K748" s="568" t="s">
        <v>1255</v>
      </c>
      <c r="L748" s="570">
        <v>76.045332130885342</v>
      </c>
      <c r="M748" s="570">
        <v>43</v>
      </c>
      <c r="N748" s="571">
        <v>3269.7438782687686</v>
      </c>
    </row>
    <row r="749" spans="1:14" ht="14.4" customHeight="1" x14ac:dyDescent="0.3">
      <c r="A749" s="566" t="s">
        <v>522</v>
      </c>
      <c r="B749" s="567" t="s">
        <v>524</v>
      </c>
      <c r="C749" s="568" t="s">
        <v>542</v>
      </c>
      <c r="D749" s="569" t="s">
        <v>543</v>
      </c>
      <c r="E749" s="568" t="s">
        <v>525</v>
      </c>
      <c r="F749" s="569" t="s">
        <v>526</v>
      </c>
      <c r="G749" s="568" t="s">
        <v>591</v>
      </c>
      <c r="H749" s="568">
        <v>151365</v>
      </c>
      <c r="I749" s="568">
        <v>51365</v>
      </c>
      <c r="J749" s="568" t="s">
        <v>761</v>
      </c>
      <c r="K749" s="568" t="s">
        <v>762</v>
      </c>
      <c r="L749" s="570">
        <v>177.24639791196515</v>
      </c>
      <c r="M749" s="570">
        <v>22</v>
      </c>
      <c r="N749" s="571">
        <v>776.06387471790799</v>
      </c>
    </row>
    <row r="750" spans="1:14" ht="14.4" customHeight="1" x14ac:dyDescent="0.3">
      <c r="A750" s="566" t="s">
        <v>522</v>
      </c>
      <c r="B750" s="567" t="s">
        <v>524</v>
      </c>
      <c r="C750" s="568" t="s">
        <v>542</v>
      </c>
      <c r="D750" s="569" t="s">
        <v>543</v>
      </c>
      <c r="E750" s="568" t="s">
        <v>525</v>
      </c>
      <c r="F750" s="569" t="s">
        <v>526</v>
      </c>
      <c r="G750" s="568" t="s">
        <v>591</v>
      </c>
      <c r="H750" s="568">
        <v>158233</v>
      </c>
      <c r="I750" s="568">
        <v>58233</v>
      </c>
      <c r="J750" s="568" t="s">
        <v>1457</v>
      </c>
      <c r="K750" s="568" t="s">
        <v>1458</v>
      </c>
      <c r="L750" s="570">
        <v>165.081472222222</v>
      </c>
      <c r="M750" s="570">
        <v>720</v>
      </c>
      <c r="N750" s="571">
        <v>118858.65999999986</v>
      </c>
    </row>
    <row r="751" spans="1:14" ht="14.4" customHeight="1" x14ac:dyDescent="0.3">
      <c r="A751" s="566" t="s">
        <v>522</v>
      </c>
      <c r="B751" s="567" t="s">
        <v>524</v>
      </c>
      <c r="C751" s="568" t="s">
        <v>542</v>
      </c>
      <c r="D751" s="569" t="s">
        <v>543</v>
      </c>
      <c r="E751" s="568" t="s">
        <v>525</v>
      </c>
      <c r="F751" s="569" t="s">
        <v>526</v>
      </c>
      <c r="G751" s="568" t="s">
        <v>591</v>
      </c>
      <c r="H751" s="568">
        <v>159357</v>
      </c>
      <c r="I751" s="568">
        <v>59357</v>
      </c>
      <c r="J751" s="568" t="s">
        <v>786</v>
      </c>
      <c r="K751" s="568" t="s">
        <v>787</v>
      </c>
      <c r="L751" s="570">
        <v>198.16445146767899</v>
      </c>
      <c r="M751" s="570">
        <v>101</v>
      </c>
      <c r="N751" s="571">
        <v>20006.95901134524</v>
      </c>
    </row>
    <row r="752" spans="1:14" ht="14.4" customHeight="1" x14ac:dyDescent="0.3">
      <c r="A752" s="566" t="s">
        <v>522</v>
      </c>
      <c r="B752" s="567" t="s">
        <v>524</v>
      </c>
      <c r="C752" s="568" t="s">
        <v>542</v>
      </c>
      <c r="D752" s="569" t="s">
        <v>543</v>
      </c>
      <c r="E752" s="568" t="s">
        <v>525</v>
      </c>
      <c r="F752" s="569" t="s">
        <v>526</v>
      </c>
      <c r="G752" s="568" t="s">
        <v>591</v>
      </c>
      <c r="H752" s="568">
        <v>159358</v>
      </c>
      <c r="I752" s="568">
        <v>59358</v>
      </c>
      <c r="J752" s="568" t="s">
        <v>786</v>
      </c>
      <c r="K752" s="568" t="s">
        <v>1459</v>
      </c>
      <c r="L752" s="570">
        <v>328.30771851446747</v>
      </c>
      <c r="M752" s="570">
        <v>4</v>
      </c>
      <c r="N752" s="571">
        <v>1313.2308740578699</v>
      </c>
    </row>
    <row r="753" spans="1:14" ht="14.4" customHeight="1" x14ac:dyDescent="0.3">
      <c r="A753" s="566" t="s">
        <v>522</v>
      </c>
      <c r="B753" s="567" t="s">
        <v>524</v>
      </c>
      <c r="C753" s="568" t="s">
        <v>542</v>
      </c>
      <c r="D753" s="569" t="s">
        <v>543</v>
      </c>
      <c r="E753" s="568" t="s">
        <v>525</v>
      </c>
      <c r="F753" s="569" t="s">
        <v>526</v>
      </c>
      <c r="G753" s="568" t="s">
        <v>591</v>
      </c>
      <c r="H753" s="568">
        <v>162317</v>
      </c>
      <c r="I753" s="568">
        <v>62317</v>
      </c>
      <c r="J753" s="568" t="s">
        <v>1275</v>
      </c>
      <c r="K753" s="568" t="s">
        <v>1276</v>
      </c>
      <c r="L753" s="570">
        <v>298.99962689514331</v>
      </c>
      <c r="M753" s="570">
        <v>3</v>
      </c>
      <c r="N753" s="571">
        <v>896.99888068542998</v>
      </c>
    </row>
    <row r="754" spans="1:14" ht="14.4" customHeight="1" x14ac:dyDescent="0.3">
      <c r="A754" s="566" t="s">
        <v>522</v>
      </c>
      <c r="B754" s="567" t="s">
        <v>524</v>
      </c>
      <c r="C754" s="568" t="s">
        <v>542</v>
      </c>
      <c r="D754" s="569" t="s">
        <v>543</v>
      </c>
      <c r="E754" s="568" t="s">
        <v>525</v>
      </c>
      <c r="F754" s="569" t="s">
        <v>526</v>
      </c>
      <c r="G754" s="568" t="s">
        <v>591</v>
      </c>
      <c r="H754" s="568">
        <v>169725</v>
      </c>
      <c r="I754" s="568">
        <v>69725</v>
      </c>
      <c r="J754" s="568" t="s">
        <v>1281</v>
      </c>
      <c r="K754" s="568" t="s">
        <v>805</v>
      </c>
      <c r="L754" s="570">
        <v>31.920000000000005</v>
      </c>
      <c r="M754" s="570">
        <v>134</v>
      </c>
      <c r="N754" s="571">
        <v>4277.2800000000007</v>
      </c>
    </row>
    <row r="755" spans="1:14" ht="14.4" customHeight="1" x14ac:dyDescent="0.3">
      <c r="A755" s="566" t="s">
        <v>522</v>
      </c>
      <c r="B755" s="567" t="s">
        <v>524</v>
      </c>
      <c r="C755" s="568" t="s">
        <v>542</v>
      </c>
      <c r="D755" s="569" t="s">
        <v>543</v>
      </c>
      <c r="E755" s="568" t="s">
        <v>525</v>
      </c>
      <c r="F755" s="569" t="s">
        <v>526</v>
      </c>
      <c r="G755" s="568" t="s">
        <v>591</v>
      </c>
      <c r="H755" s="568">
        <v>177200</v>
      </c>
      <c r="I755" s="568">
        <v>177200</v>
      </c>
      <c r="J755" s="568" t="s">
        <v>1285</v>
      </c>
      <c r="K755" s="568" t="s">
        <v>714</v>
      </c>
      <c r="L755" s="570">
        <v>57.26</v>
      </c>
      <c r="M755" s="570">
        <v>10</v>
      </c>
      <c r="N755" s="571">
        <v>572.6</v>
      </c>
    </row>
    <row r="756" spans="1:14" ht="14.4" customHeight="1" x14ac:dyDescent="0.3">
      <c r="A756" s="566" t="s">
        <v>522</v>
      </c>
      <c r="B756" s="567" t="s">
        <v>524</v>
      </c>
      <c r="C756" s="568" t="s">
        <v>542</v>
      </c>
      <c r="D756" s="569" t="s">
        <v>543</v>
      </c>
      <c r="E756" s="568" t="s">
        <v>525</v>
      </c>
      <c r="F756" s="569" t="s">
        <v>526</v>
      </c>
      <c r="G756" s="568" t="s">
        <v>591</v>
      </c>
      <c r="H756" s="568">
        <v>187000</v>
      </c>
      <c r="I756" s="568">
        <v>87000</v>
      </c>
      <c r="J756" s="568" t="s">
        <v>1460</v>
      </c>
      <c r="K756" s="568" t="s">
        <v>1296</v>
      </c>
      <c r="L756" s="570">
        <v>42.43</v>
      </c>
      <c r="M756" s="570">
        <v>200</v>
      </c>
      <c r="N756" s="571">
        <v>8390.6</v>
      </c>
    </row>
    <row r="757" spans="1:14" ht="14.4" customHeight="1" x14ac:dyDescent="0.3">
      <c r="A757" s="566" t="s">
        <v>522</v>
      </c>
      <c r="B757" s="567" t="s">
        <v>524</v>
      </c>
      <c r="C757" s="568" t="s">
        <v>542</v>
      </c>
      <c r="D757" s="569" t="s">
        <v>543</v>
      </c>
      <c r="E757" s="568" t="s">
        <v>525</v>
      </c>
      <c r="F757" s="569" t="s">
        <v>526</v>
      </c>
      <c r="G757" s="568" t="s">
        <v>591</v>
      </c>
      <c r="H757" s="568">
        <v>187721</v>
      </c>
      <c r="I757" s="568">
        <v>87721</v>
      </c>
      <c r="J757" s="568" t="s">
        <v>832</v>
      </c>
      <c r="K757" s="568" t="s">
        <v>833</v>
      </c>
      <c r="L757" s="570">
        <v>152.43647929671866</v>
      </c>
      <c r="M757" s="570">
        <v>4</v>
      </c>
      <c r="N757" s="571">
        <v>610.189437890156</v>
      </c>
    </row>
    <row r="758" spans="1:14" ht="14.4" customHeight="1" x14ac:dyDescent="0.3">
      <c r="A758" s="566" t="s">
        <v>522</v>
      </c>
      <c r="B758" s="567" t="s">
        <v>524</v>
      </c>
      <c r="C758" s="568" t="s">
        <v>542</v>
      </c>
      <c r="D758" s="569" t="s">
        <v>543</v>
      </c>
      <c r="E758" s="568" t="s">
        <v>525</v>
      </c>
      <c r="F758" s="569" t="s">
        <v>526</v>
      </c>
      <c r="G758" s="568" t="s">
        <v>591</v>
      </c>
      <c r="H758" s="568">
        <v>187814</v>
      </c>
      <c r="I758" s="568">
        <v>87814</v>
      </c>
      <c r="J758" s="568" t="s">
        <v>1292</v>
      </c>
      <c r="K758" s="568" t="s">
        <v>1293</v>
      </c>
      <c r="L758" s="570">
        <v>563.35</v>
      </c>
      <c r="M758" s="570">
        <v>1</v>
      </c>
      <c r="N758" s="571">
        <v>563.35</v>
      </c>
    </row>
    <row r="759" spans="1:14" ht="14.4" customHeight="1" x14ac:dyDescent="0.3">
      <c r="A759" s="566" t="s">
        <v>522</v>
      </c>
      <c r="B759" s="567" t="s">
        <v>524</v>
      </c>
      <c r="C759" s="568" t="s">
        <v>542</v>
      </c>
      <c r="D759" s="569" t="s">
        <v>543</v>
      </c>
      <c r="E759" s="568" t="s">
        <v>525</v>
      </c>
      <c r="F759" s="569" t="s">
        <v>526</v>
      </c>
      <c r="G759" s="568" t="s">
        <v>591</v>
      </c>
      <c r="H759" s="568">
        <v>187822</v>
      </c>
      <c r="I759" s="568">
        <v>87822</v>
      </c>
      <c r="J759" s="568" t="s">
        <v>1294</v>
      </c>
      <c r="K759" s="568" t="s">
        <v>1295</v>
      </c>
      <c r="L759" s="570">
        <v>1103.4051568394602</v>
      </c>
      <c r="M759" s="570">
        <v>14</v>
      </c>
      <c r="N759" s="571">
        <v>15447.672195752444</v>
      </c>
    </row>
    <row r="760" spans="1:14" ht="14.4" customHeight="1" x14ac:dyDescent="0.3">
      <c r="A760" s="566" t="s">
        <v>522</v>
      </c>
      <c r="B760" s="567" t="s">
        <v>524</v>
      </c>
      <c r="C760" s="568" t="s">
        <v>542</v>
      </c>
      <c r="D760" s="569" t="s">
        <v>543</v>
      </c>
      <c r="E760" s="568" t="s">
        <v>525</v>
      </c>
      <c r="F760" s="569" t="s">
        <v>526</v>
      </c>
      <c r="G760" s="568" t="s">
        <v>591</v>
      </c>
      <c r="H760" s="568">
        <v>189244</v>
      </c>
      <c r="I760" s="568">
        <v>89244</v>
      </c>
      <c r="J760" s="568" t="s">
        <v>839</v>
      </c>
      <c r="K760" s="568" t="s">
        <v>840</v>
      </c>
      <c r="L760" s="570">
        <v>21.887408769265924</v>
      </c>
      <c r="M760" s="570">
        <v>308</v>
      </c>
      <c r="N760" s="571">
        <v>6742.8625250265095</v>
      </c>
    </row>
    <row r="761" spans="1:14" ht="14.4" customHeight="1" x14ac:dyDescent="0.3">
      <c r="A761" s="566" t="s">
        <v>522</v>
      </c>
      <c r="B761" s="567" t="s">
        <v>524</v>
      </c>
      <c r="C761" s="568" t="s">
        <v>542</v>
      </c>
      <c r="D761" s="569" t="s">
        <v>543</v>
      </c>
      <c r="E761" s="568" t="s">
        <v>525</v>
      </c>
      <c r="F761" s="569" t="s">
        <v>526</v>
      </c>
      <c r="G761" s="568" t="s">
        <v>591</v>
      </c>
      <c r="H761" s="568">
        <v>191836</v>
      </c>
      <c r="I761" s="568">
        <v>91836</v>
      </c>
      <c r="J761" s="568" t="s">
        <v>843</v>
      </c>
      <c r="K761" s="568" t="s">
        <v>844</v>
      </c>
      <c r="L761" s="570">
        <v>47.099818680167999</v>
      </c>
      <c r="M761" s="570">
        <v>2</v>
      </c>
      <c r="N761" s="571">
        <v>94.199637360335998</v>
      </c>
    </row>
    <row r="762" spans="1:14" ht="14.4" customHeight="1" x14ac:dyDescent="0.3">
      <c r="A762" s="566" t="s">
        <v>522</v>
      </c>
      <c r="B762" s="567" t="s">
        <v>524</v>
      </c>
      <c r="C762" s="568" t="s">
        <v>542</v>
      </c>
      <c r="D762" s="569" t="s">
        <v>543</v>
      </c>
      <c r="E762" s="568" t="s">
        <v>525</v>
      </c>
      <c r="F762" s="569" t="s">
        <v>526</v>
      </c>
      <c r="G762" s="568" t="s">
        <v>591</v>
      </c>
      <c r="H762" s="568">
        <v>192730</v>
      </c>
      <c r="I762" s="568">
        <v>92730</v>
      </c>
      <c r="J762" s="568" t="s">
        <v>1304</v>
      </c>
      <c r="K762" s="568" t="s">
        <v>1461</v>
      </c>
      <c r="L762" s="570">
        <v>481.34888741788757</v>
      </c>
      <c r="M762" s="570">
        <v>16</v>
      </c>
      <c r="N762" s="571">
        <v>7660.3799735219754</v>
      </c>
    </row>
    <row r="763" spans="1:14" ht="14.4" customHeight="1" x14ac:dyDescent="0.3">
      <c r="A763" s="566" t="s">
        <v>522</v>
      </c>
      <c r="B763" s="567" t="s">
        <v>524</v>
      </c>
      <c r="C763" s="568" t="s">
        <v>542</v>
      </c>
      <c r="D763" s="569" t="s">
        <v>543</v>
      </c>
      <c r="E763" s="568" t="s">
        <v>525</v>
      </c>
      <c r="F763" s="569" t="s">
        <v>526</v>
      </c>
      <c r="G763" s="568" t="s">
        <v>591</v>
      </c>
      <c r="H763" s="568">
        <v>193746</v>
      </c>
      <c r="I763" s="568">
        <v>93746</v>
      </c>
      <c r="J763" s="568" t="s">
        <v>857</v>
      </c>
      <c r="K763" s="568" t="s">
        <v>858</v>
      </c>
      <c r="L763" s="570">
        <v>389.04285081109413</v>
      </c>
      <c r="M763" s="570">
        <v>330</v>
      </c>
      <c r="N763" s="571">
        <v>128104.68662535022</v>
      </c>
    </row>
    <row r="764" spans="1:14" ht="14.4" customHeight="1" x14ac:dyDescent="0.3">
      <c r="A764" s="566" t="s">
        <v>522</v>
      </c>
      <c r="B764" s="567" t="s">
        <v>524</v>
      </c>
      <c r="C764" s="568" t="s">
        <v>542</v>
      </c>
      <c r="D764" s="569" t="s">
        <v>543</v>
      </c>
      <c r="E764" s="568" t="s">
        <v>525</v>
      </c>
      <c r="F764" s="569" t="s">
        <v>526</v>
      </c>
      <c r="G764" s="568" t="s">
        <v>591</v>
      </c>
      <c r="H764" s="568">
        <v>196610</v>
      </c>
      <c r="I764" s="568">
        <v>96610</v>
      </c>
      <c r="J764" s="568" t="s">
        <v>1310</v>
      </c>
      <c r="K764" s="568" t="s">
        <v>1311</v>
      </c>
      <c r="L764" s="570">
        <v>54.65</v>
      </c>
      <c r="M764" s="570">
        <v>1</v>
      </c>
      <c r="N764" s="571">
        <v>54.65</v>
      </c>
    </row>
    <row r="765" spans="1:14" ht="14.4" customHeight="1" x14ac:dyDescent="0.3">
      <c r="A765" s="566" t="s">
        <v>522</v>
      </c>
      <c r="B765" s="567" t="s">
        <v>524</v>
      </c>
      <c r="C765" s="568" t="s">
        <v>542</v>
      </c>
      <c r="D765" s="569" t="s">
        <v>543</v>
      </c>
      <c r="E765" s="568" t="s">
        <v>525</v>
      </c>
      <c r="F765" s="569" t="s">
        <v>526</v>
      </c>
      <c r="G765" s="568" t="s">
        <v>591</v>
      </c>
      <c r="H765" s="568">
        <v>196884</v>
      </c>
      <c r="I765" s="568">
        <v>96884</v>
      </c>
      <c r="J765" s="568" t="s">
        <v>873</v>
      </c>
      <c r="K765" s="568" t="s">
        <v>874</v>
      </c>
      <c r="L765" s="570">
        <v>152.49</v>
      </c>
      <c r="M765" s="570">
        <v>2</v>
      </c>
      <c r="N765" s="571">
        <v>304.98</v>
      </c>
    </row>
    <row r="766" spans="1:14" ht="14.4" customHeight="1" x14ac:dyDescent="0.3">
      <c r="A766" s="566" t="s">
        <v>522</v>
      </c>
      <c r="B766" s="567" t="s">
        <v>524</v>
      </c>
      <c r="C766" s="568" t="s">
        <v>542</v>
      </c>
      <c r="D766" s="569" t="s">
        <v>543</v>
      </c>
      <c r="E766" s="568" t="s">
        <v>525</v>
      </c>
      <c r="F766" s="569" t="s">
        <v>526</v>
      </c>
      <c r="G766" s="568" t="s">
        <v>591</v>
      </c>
      <c r="H766" s="568">
        <v>196885</v>
      </c>
      <c r="I766" s="568">
        <v>96885</v>
      </c>
      <c r="J766" s="568" t="s">
        <v>1462</v>
      </c>
      <c r="K766" s="568" t="s">
        <v>1463</v>
      </c>
      <c r="L766" s="570">
        <v>275.66000000000003</v>
      </c>
      <c r="M766" s="570">
        <v>3</v>
      </c>
      <c r="N766" s="571">
        <v>826.98</v>
      </c>
    </row>
    <row r="767" spans="1:14" ht="14.4" customHeight="1" x14ac:dyDescent="0.3">
      <c r="A767" s="566" t="s">
        <v>522</v>
      </c>
      <c r="B767" s="567" t="s">
        <v>524</v>
      </c>
      <c r="C767" s="568" t="s">
        <v>542</v>
      </c>
      <c r="D767" s="569" t="s">
        <v>543</v>
      </c>
      <c r="E767" s="568" t="s">
        <v>525</v>
      </c>
      <c r="F767" s="569" t="s">
        <v>526</v>
      </c>
      <c r="G767" s="568" t="s">
        <v>591</v>
      </c>
      <c r="H767" s="568">
        <v>198880</v>
      </c>
      <c r="I767" s="568">
        <v>98880</v>
      </c>
      <c r="J767" s="568" t="s">
        <v>1464</v>
      </c>
      <c r="K767" s="568" t="s">
        <v>688</v>
      </c>
      <c r="L767" s="570">
        <v>210.25392857142847</v>
      </c>
      <c r="M767" s="570">
        <v>78</v>
      </c>
      <c r="N767" s="571">
        <v>16400.460000000003</v>
      </c>
    </row>
    <row r="768" spans="1:14" ht="14.4" customHeight="1" x14ac:dyDescent="0.3">
      <c r="A768" s="566" t="s">
        <v>522</v>
      </c>
      <c r="B768" s="567" t="s">
        <v>524</v>
      </c>
      <c r="C768" s="568" t="s">
        <v>542</v>
      </c>
      <c r="D768" s="569" t="s">
        <v>543</v>
      </c>
      <c r="E768" s="568" t="s">
        <v>525</v>
      </c>
      <c r="F768" s="569" t="s">
        <v>526</v>
      </c>
      <c r="G768" s="568" t="s">
        <v>591</v>
      </c>
      <c r="H768" s="568">
        <v>394712</v>
      </c>
      <c r="I768" s="568">
        <v>0</v>
      </c>
      <c r="J768" s="568" t="s">
        <v>1323</v>
      </c>
      <c r="K768" s="568" t="s">
        <v>1324</v>
      </c>
      <c r="L768" s="570">
        <v>23.992491188841733</v>
      </c>
      <c r="M768" s="570">
        <v>708</v>
      </c>
      <c r="N768" s="571">
        <v>16774.982844438651</v>
      </c>
    </row>
    <row r="769" spans="1:14" ht="14.4" customHeight="1" x14ac:dyDescent="0.3">
      <c r="A769" s="566" t="s">
        <v>522</v>
      </c>
      <c r="B769" s="567" t="s">
        <v>524</v>
      </c>
      <c r="C769" s="568" t="s">
        <v>542</v>
      </c>
      <c r="D769" s="569" t="s">
        <v>543</v>
      </c>
      <c r="E769" s="568" t="s">
        <v>525</v>
      </c>
      <c r="F769" s="569" t="s">
        <v>526</v>
      </c>
      <c r="G769" s="568" t="s">
        <v>591</v>
      </c>
      <c r="H769" s="568">
        <v>394942</v>
      </c>
      <c r="I769" s="568">
        <v>93527</v>
      </c>
      <c r="J769" s="568" t="s">
        <v>1465</v>
      </c>
      <c r="K769" s="568" t="s">
        <v>1108</v>
      </c>
      <c r="L769" s="570">
        <v>31.0706376925901</v>
      </c>
      <c r="M769" s="570">
        <v>12</v>
      </c>
      <c r="N769" s="571">
        <v>372.84765231108122</v>
      </c>
    </row>
    <row r="770" spans="1:14" ht="14.4" customHeight="1" x14ac:dyDescent="0.3">
      <c r="A770" s="566" t="s">
        <v>522</v>
      </c>
      <c r="B770" s="567" t="s">
        <v>524</v>
      </c>
      <c r="C770" s="568" t="s">
        <v>542</v>
      </c>
      <c r="D770" s="569" t="s">
        <v>543</v>
      </c>
      <c r="E770" s="568" t="s">
        <v>525</v>
      </c>
      <c r="F770" s="569" t="s">
        <v>526</v>
      </c>
      <c r="G770" s="568" t="s">
        <v>591</v>
      </c>
      <c r="H770" s="568">
        <v>396554</v>
      </c>
      <c r="I770" s="568">
        <v>185352</v>
      </c>
      <c r="J770" s="568" t="s">
        <v>1466</v>
      </c>
      <c r="K770" s="568" t="s">
        <v>1467</v>
      </c>
      <c r="L770" s="570">
        <v>434.7</v>
      </c>
      <c r="M770" s="570">
        <v>1</v>
      </c>
      <c r="N770" s="571">
        <v>434.7</v>
      </c>
    </row>
    <row r="771" spans="1:14" ht="14.4" customHeight="1" x14ac:dyDescent="0.3">
      <c r="A771" s="566" t="s">
        <v>522</v>
      </c>
      <c r="B771" s="567" t="s">
        <v>524</v>
      </c>
      <c r="C771" s="568" t="s">
        <v>542</v>
      </c>
      <c r="D771" s="569" t="s">
        <v>543</v>
      </c>
      <c r="E771" s="568" t="s">
        <v>525</v>
      </c>
      <c r="F771" s="569" t="s">
        <v>526</v>
      </c>
      <c r="G771" s="568" t="s">
        <v>591</v>
      </c>
      <c r="H771" s="568">
        <v>500701</v>
      </c>
      <c r="I771" s="568">
        <v>0</v>
      </c>
      <c r="J771" s="568" t="s">
        <v>1332</v>
      </c>
      <c r="K771" s="568" t="s">
        <v>1324</v>
      </c>
      <c r="L771" s="570">
        <v>24.039210922289399</v>
      </c>
      <c r="M771" s="570">
        <v>78</v>
      </c>
      <c r="N771" s="571">
        <v>1875.0631864048369</v>
      </c>
    </row>
    <row r="772" spans="1:14" ht="14.4" customHeight="1" x14ac:dyDescent="0.3">
      <c r="A772" s="566" t="s">
        <v>522</v>
      </c>
      <c r="B772" s="567" t="s">
        <v>524</v>
      </c>
      <c r="C772" s="568" t="s">
        <v>542</v>
      </c>
      <c r="D772" s="569" t="s">
        <v>543</v>
      </c>
      <c r="E772" s="568" t="s">
        <v>525</v>
      </c>
      <c r="F772" s="569" t="s">
        <v>526</v>
      </c>
      <c r="G772" s="568" t="s">
        <v>591</v>
      </c>
      <c r="H772" s="568">
        <v>500989</v>
      </c>
      <c r="I772" s="568">
        <v>0</v>
      </c>
      <c r="J772" s="568" t="s">
        <v>1468</v>
      </c>
      <c r="K772" s="568"/>
      <c r="L772" s="570">
        <v>57.122605135288083</v>
      </c>
      <c r="M772" s="570">
        <v>16</v>
      </c>
      <c r="N772" s="571">
        <v>919.65408256286059</v>
      </c>
    </row>
    <row r="773" spans="1:14" ht="14.4" customHeight="1" x14ac:dyDescent="0.3">
      <c r="A773" s="566" t="s">
        <v>522</v>
      </c>
      <c r="B773" s="567" t="s">
        <v>524</v>
      </c>
      <c r="C773" s="568" t="s">
        <v>542</v>
      </c>
      <c r="D773" s="569" t="s">
        <v>543</v>
      </c>
      <c r="E773" s="568" t="s">
        <v>525</v>
      </c>
      <c r="F773" s="569" t="s">
        <v>526</v>
      </c>
      <c r="G773" s="568" t="s">
        <v>591</v>
      </c>
      <c r="H773" s="568">
        <v>840813</v>
      </c>
      <c r="I773" s="568">
        <v>135844</v>
      </c>
      <c r="J773" s="568" t="s">
        <v>1469</v>
      </c>
      <c r="K773" s="568" t="s">
        <v>1470</v>
      </c>
      <c r="L773" s="570">
        <v>2242.5</v>
      </c>
      <c r="M773" s="570">
        <v>1</v>
      </c>
      <c r="N773" s="571">
        <v>2242.5</v>
      </c>
    </row>
    <row r="774" spans="1:14" ht="14.4" customHeight="1" x14ac:dyDescent="0.3">
      <c r="A774" s="566" t="s">
        <v>522</v>
      </c>
      <c r="B774" s="567" t="s">
        <v>524</v>
      </c>
      <c r="C774" s="568" t="s">
        <v>542</v>
      </c>
      <c r="D774" s="569" t="s">
        <v>543</v>
      </c>
      <c r="E774" s="568" t="s">
        <v>525</v>
      </c>
      <c r="F774" s="569" t="s">
        <v>526</v>
      </c>
      <c r="G774" s="568" t="s">
        <v>591</v>
      </c>
      <c r="H774" s="568">
        <v>840987</v>
      </c>
      <c r="I774" s="568">
        <v>0</v>
      </c>
      <c r="J774" s="568" t="s">
        <v>1338</v>
      </c>
      <c r="K774" s="568" t="s">
        <v>1339</v>
      </c>
      <c r="L774" s="570">
        <v>197.94</v>
      </c>
      <c r="M774" s="570">
        <v>5</v>
      </c>
      <c r="N774" s="571">
        <v>989.7</v>
      </c>
    </row>
    <row r="775" spans="1:14" ht="14.4" customHeight="1" x14ac:dyDescent="0.3">
      <c r="A775" s="566" t="s">
        <v>522</v>
      </c>
      <c r="B775" s="567" t="s">
        <v>524</v>
      </c>
      <c r="C775" s="568" t="s">
        <v>542</v>
      </c>
      <c r="D775" s="569" t="s">
        <v>543</v>
      </c>
      <c r="E775" s="568" t="s">
        <v>525</v>
      </c>
      <c r="F775" s="569" t="s">
        <v>526</v>
      </c>
      <c r="G775" s="568" t="s">
        <v>591</v>
      </c>
      <c r="H775" s="568">
        <v>843996</v>
      </c>
      <c r="I775" s="568">
        <v>100191</v>
      </c>
      <c r="J775" s="568" t="s">
        <v>1345</v>
      </c>
      <c r="K775" s="568" t="s">
        <v>1346</v>
      </c>
      <c r="L775" s="570">
        <v>3818</v>
      </c>
      <c r="M775" s="570">
        <v>4</v>
      </c>
      <c r="N775" s="571">
        <v>15272</v>
      </c>
    </row>
    <row r="776" spans="1:14" ht="14.4" customHeight="1" x14ac:dyDescent="0.3">
      <c r="A776" s="566" t="s">
        <v>522</v>
      </c>
      <c r="B776" s="567" t="s">
        <v>524</v>
      </c>
      <c r="C776" s="568" t="s">
        <v>542</v>
      </c>
      <c r="D776" s="569" t="s">
        <v>543</v>
      </c>
      <c r="E776" s="568" t="s">
        <v>525</v>
      </c>
      <c r="F776" s="569" t="s">
        <v>526</v>
      </c>
      <c r="G776" s="568" t="s">
        <v>591</v>
      </c>
      <c r="H776" s="568">
        <v>844242</v>
      </c>
      <c r="I776" s="568">
        <v>105937</v>
      </c>
      <c r="J776" s="568" t="s">
        <v>1348</v>
      </c>
      <c r="K776" s="568" t="s">
        <v>1349</v>
      </c>
      <c r="L776" s="570">
        <v>2964.0349999999999</v>
      </c>
      <c r="M776" s="570">
        <v>2</v>
      </c>
      <c r="N776" s="571">
        <v>5928.07</v>
      </c>
    </row>
    <row r="777" spans="1:14" ht="14.4" customHeight="1" x14ac:dyDescent="0.3">
      <c r="A777" s="566" t="s">
        <v>522</v>
      </c>
      <c r="B777" s="567" t="s">
        <v>524</v>
      </c>
      <c r="C777" s="568" t="s">
        <v>542</v>
      </c>
      <c r="D777" s="569" t="s">
        <v>543</v>
      </c>
      <c r="E777" s="568" t="s">
        <v>525</v>
      </c>
      <c r="F777" s="569" t="s">
        <v>526</v>
      </c>
      <c r="G777" s="568" t="s">
        <v>591</v>
      </c>
      <c r="H777" s="568">
        <v>846599</v>
      </c>
      <c r="I777" s="568">
        <v>107754</v>
      </c>
      <c r="J777" s="568" t="s">
        <v>941</v>
      </c>
      <c r="K777" s="568"/>
      <c r="L777" s="570">
        <v>139.5907698566314</v>
      </c>
      <c r="M777" s="570">
        <v>48</v>
      </c>
      <c r="N777" s="571">
        <v>6700.1249524583163</v>
      </c>
    </row>
    <row r="778" spans="1:14" ht="14.4" customHeight="1" x14ac:dyDescent="0.3">
      <c r="A778" s="566" t="s">
        <v>522</v>
      </c>
      <c r="B778" s="567" t="s">
        <v>524</v>
      </c>
      <c r="C778" s="568" t="s">
        <v>542</v>
      </c>
      <c r="D778" s="569" t="s">
        <v>543</v>
      </c>
      <c r="E778" s="568" t="s">
        <v>525</v>
      </c>
      <c r="F778" s="569" t="s">
        <v>526</v>
      </c>
      <c r="G778" s="568" t="s">
        <v>591</v>
      </c>
      <c r="H778" s="568">
        <v>846826</v>
      </c>
      <c r="I778" s="568">
        <v>125002</v>
      </c>
      <c r="J778" s="568" t="s">
        <v>1471</v>
      </c>
      <c r="K778" s="568"/>
      <c r="L778" s="570">
        <v>682.45846367338618</v>
      </c>
      <c r="M778" s="570">
        <v>77</v>
      </c>
      <c r="N778" s="571">
        <v>52586.552864442128</v>
      </c>
    </row>
    <row r="779" spans="1:14" ht="14.4" customHeight="1" x14ac:dyDescent="0.3">
      <c r="A779" s="566" t="s">
        <v>522</v>
      </c>
      <c r="B779" s="567" t="s">
        <v>524</v>
      </c>
      <c r="C779" s="568" t="s">
        <v>542</v>
      </c>
      <c r="D779" s="569" t="s">
        <v>543</v>
      </c>
      <c r="E779" s="568" t="s">
        <v>525</v>
      </c>
      <c r="F779" s="569" t="s">
        <v>526</v>
      </c>
      <c r="G779" s="568" t="s">
        <v>591</v>
      </c>
      <c r="H779" s="568">
        <v>846853</v>
      </c>
      <c r="I779" s="568">
        <v>124418</v>
      </c>
      <c r="J779" s="568" t="s">
        <v>1472</v>
      </c>
      <c r="K779" s="568" t="s">
        <v>1473</v>
      </c>
      <c r="L779" s="570">
        <v>874.51</v>
      </c>
      <c r="M779" s="570">
        <v>3</v>
      </c>
      <c r="N779" s="571">
        <v>2623.5299999999997</v>
      </c>
    </row>
    <row r="780" spans="1:14" ht="14.4" customHeight="1" x14ac:dyDescent="0.3">
      <c r="A780" s="566" t="s">
        <v>522</v>
      </c>
      <c r="B780" s="567" t="s">
        <v>524</v>
      </c>
      <c r="C780" s="568" t="s">
        <v>542</v>
      </c>
      <c r="D780" s="569" t="s">
        <v>543</v>
      </c>
      <c r="E780" s="568" t="s">
        <v>525</v>
      </c>
      <c r="F780" s="569" t="s">
        <v>526</v>
      </c>
      <c r="G780" s="568" t="s">
        <v>591</v>
      </c>
      <c r="H780" s="568">
        <v>847482</v>
      </c>
      <c r="I780" s="568">
        <v>0</v>
      </c>
      <c r="J780" s="568" t="s">
        <v>1474</v>
      </c>
      <c r="K780" s="568"/>
      <c r="L780" s="570">
        <v>395.65263157894742</v>
      </c>
      <c r="M780" s="570">
        <v>22</v>
      </c>
      <c r="N780" s="571">
        <v>8692.2000000000007</v>
      </c>
    </row>
    <row r="781" spans="1:14" ht="14.4" customHeight="1" x14ac:dyDescent="0.3">
      <c r="A781" s="566" t="s">
        <v>522</v>
      </c>
      <c r="B781" s="567" t="s">
        <v>524</v>
      </c>
      <c r="C781" s="568" t="s">
        <v>542</v>
      </c>
      <c r="D781" s="569" t="s">
        <v>543</v>
      </c>
      <c r="E781" s="568" t="s">
        <v>525</v>
      </c>
      <c r="F781" s="569" t="s">
        <v>526</v>
      </c>
      <c r="G781" s="568" t="s">
        <v>591</v>
      </c>
      <c r="H781" s="568">
        <v>847713</v>
      </c>
      <c r="I781" s="568">
        <v>125526</v>
      </c>
      <c r="J781" s="568" t="s">
        <v>950</v>
      </c>
      <c r="K781" s="568" t="s">
        <v>951</v>
      </c>
      <c r="L781" s="570">
        <v>70.644513888888696</v>
      </c>
      <c r="M781" s="570">
        <v>1</v>
      </c>
      <c r="N781" s="571">
        <v>70.644513888888696</v>
      </c>
    </row>
    <row r="782" spans="1:14" ht="14.4" customHeight="1" x14ac:dyDescent="0.3">
      <c r="A782" s="566" t="s">
        <v>522</v>
      </c>
      <c r="B782" s="567" t="s">
        <v>524</v>
      </c>
      <c r="C782" s="568" t="s">
        <v>542</v>
      </c>
      <c r="D782" s="569" t="s">
        <v>543</v>
      </c>
      <c r="E782" s="568" t="s">
        <v>525</v>
      </c>
      <c r="F782" s="569" t="s">
        <v>526</v>
      </c>
      <c r="G782" s="568" t="s">
        <v>591</v>
      </c>
      <c r="H782" s="568">
        <v>850095</v>
      </c>
      <c r="I782" s="568">
        <v>120406</v>
      </c>
      <c r="J782" s="568" t="s">
        <v>964</v>
      </c>
      <c r="K782" s="568" t="s">
        <v>965</v>
      </c>
      <c r="L782" s="570">
        <v>61.577358208536417</v>
      </c>
      <c r="M782" s="570">
        <v>146</v>
      </c>
      <c r="N782" s="571">
        <v>8988.8680627838912</v>
      </c>
    </row>
    <row r="783" spans="1:14" ht="14.4" customHeight="1" x14ac:dyDescent="0.3">
      <c r="A783" s="566" t="s">
        <v>522</v>
      </c>
      <c r="B783" s="567" t="s">
        <v>524</v>
      </c>
      <c r="C783" s="568" t="s">
        <v>542</v>
      </c>
      <c r="D783" s="569" t="s">
        <v>543</v>
      </c>
      <c r="E783" s="568" t="s">
        <v>525</v>
      </c>
      <c r="F783" s="569" t="s">
        <v>526</v>
      </c>
      <c r="G783" s="568" t="s">
        <v>591</v>
      </c>
      <c r="H783" s="568">
        <v>900011</v>
      </c>
      <c r="I783" s="568">
        <v>0</v>
      </c>
      <c r="J783" s="568" t="s">
        <v>1475</v>
      </c>
      <c r="K783" s="568"/>
      <c r="L783" s="570">
        <v>198.97346644098045</v>
      </c>
      <c r="M783" s="570">
        <v>60</v>
      </c>
      <c r="N783" s="571">
        <v>11911.013562035811</v>
      </c>
    </row>
    <row r="784" spans="1:14" ht="14.4" customHeight="1" x14ac:dyDescent="0.3">
      <c r="A784" s="566" t="s">
        <v>522</v>
      </c>
      <c r="B784" s="567" t="s">
        <v>524</v>
      </c>
      <c r="C784" s="568" t="s">
        <v>542</v>
      </c>
      <c r="D784" s="569" t="s">
        <v>543</v>
      </c>
      <c r="E784" s="568" t="s">
        <v>525</v>
      </c>
      <c r="F784" s="569" t="s">
        <v>526</v>
      </c>
      <c r="G784" s="568" t="s">
        <v>591</v>
      </c>
      <c r="H784" s="568">
        <v>900321</v>
      </c>
      <c r="I784" s="568">
        <v>0</v>
      </c>
      <c r="J784" s="568" t="s">
        <v>972</v>
      </c>
      <c r="K784" s="568"/>
      <c r="L784" s="570">
        <v>224.0999491665213</v>
      </c>
      <c r="M784" s="570">
        <v>15</v>
      </c>
      <c r="N784" s="571">
        <v>2538.2883533185359</v>
      </c>
    </row>
    <row r="785" spans="1:14" ht="14.4" customHeight="1" x14ac:dyDescent="0.3">
      <c r="A785" s="566" t="s">
        <v>522</v>
      </c>
      <c r="B785" s="567" t="s">
        <v>524</v>
      </c>
      <c r="C785" s="568" t="s">
        <v>542</v>
      </c>
      <c r="D785" s="569" t="s">
        <v>543</v>
      </c>
      <c r="E785" s="568" t="s">
        <v>525</v>
      </c>
      <c r="F785" s="569" t="s">
        <v>526</v>
      </c>
      <c r="G785" s="568" t="s">
        <v>591</v>
      </c>
      <c r="H785" s="568">
        <v>900441</v>
      </c>
      <c r="I785" s="568">
        <v>0</v>
      </c>
      <c r="J785" s="568" t="s">
        <v>1370</v>
      </c>
      <c r="K785" s="568" t="s">
        <v>1371</v>
      </c>
      <c r="L785" s="570">
        <v>162.34967432320033</v>
      </c>
      <c r="M785" s="570">
        <v>4</v>
      </c>
      <c r="N785" s="571">
        <v>649.5035447783539</v>
      </c>
    </row>
    <row r="786" spans="1:14" ht="14.4" customHeight="1" x14ac:dyDescent="0.3">
      <c r="A786" s="566" t="s">
        <v>522</v>
      </c>
      <c r="B786" s="567" t="s">
        <v>524</v>
      </c>
      <c r="C786" s="568" t="s">
        <v>542</v>
      </c>
      <c r="D786" s="569" t="s">
        <v>543</v>
      </c>
      <c r="E786" s="568" t="s">
        <v>525</v>
      </c>
      <c r="F786" s="569" t="s">
        <v>526</v>
      </c>
      <c r="G786" s="568" t="s">
        <v>591</v>
      </c>
      <c r="H786" s="568">
        <v>900814</v>
      </c>
      <c r="I786" s="568">
        <v>0</v>
      </c>
      <c r="J786" s="568" t="s">
        <v>1476</v>
      </c>
      <c r="K786" s="568"/>
      <c r="L786" s="570">
        <v>316.70451338098201</v>
      </c>
      <c r="M786" s="570">
        <v>2</v>
      </c>
      <c r="N786" s="571">
        <v>633.40902676196401</v>
      </c>
    </row>
    <row r="787" spans="1:14" ht="14.4" customHeight="1" x14ac:dyDescent="0.3">
      <c r="A787" s="566" t="s">
        <v>522</v>
      </c>
      <c r="B787" s="567" t="s">
        <v>524</v>
      </c>
      <c r="C787" s="568" t="s">
        <v>542</v>
      </c>
      <c r="D787" s="569" t="s">
        <v>543</v>
      </c>
      <c r="E787" s="568" t="s">
        <v>525</v>
      </c>
      <c r="F787" s="569" t="s">
        <v>526</v>
      </c>
      <c r="G787" s="568" t="s">
        <v>591</v>
      </c>
      <c r="H787" s="568">
        <v>902074</v>
      </c>
      <c r="I787" s="568">
        <v>85278</v>
      </c>
      <c r="J787" s="568" t="s">
        <v>1373</v>
      </c>
      <c r="K787" s="568" t="s">
        <v>1349</v>
      </c>
      <c r="L787" s="570">
        <v>2966.9999849766364</v>
      </c>
      <c r="M787" s="570">
        <v>15</v>
      </c>
      <c r="N787" s="571">
        <v>44504.999759626182</v>
      </c>
    </row>
    <row r="788" spans="1:14" ht="14.4" customHeight="1" x14ac:dyDescent="0.3">
      <c r="A788" s="566" t="s">
        <v>522</v>
      </c>
      <c r="B788" s="567" t="s">
        <v>524</v>
      </c>
      <c r="C788" s="568" t="s">
        <v>542</v>
      </c>
      <c r="D788" s="569" t="s">
        <v>543</v>
      </c>
      <c r="E788" s="568" t="s">
        <v>525</v>
      </c>
      <c r="F788" s="569" t="s">
        <v>526</v>
      </c>
      <c r="G788" s="568" t="s">
        <v>591</v>
      </c>
      <c r="H788" s="568">
        <v>905098</v>
      </c>
      <c r="I788" s="568">
        <v>23989</v>
      </c>
      <c r="J788" s="568" t="s">
        <v>1477</v>
      </c>
      <c r="K788" s="568" t="s">
        <v>1478</v>
      </c>
      <c r="L788" s="570">
        <v>524.13753657294296</v>
      </c>
      <c r="M788" s="570">
        <v>12</v>
      </c>
      <c r="N788" s="571">
        <v>6304.5004029982993</v>
      </c>
    </row>
    <row r="789" spans="1:14" ht="14.4" customHeight="1" x14ac:dyDescent="0.3">
      <c r="A789" s="566" t="s">
        <v>522</v>
      </c>
      <c r="B789" s="567" t="s">
        <v>524</v>
      </c>
      <c r="C789" s="568" t="s">
        <v>542</v>
      </c>
      <c r="D789" s="569" t="s">
        <v>543</v>
      </c>
      <c r="E789" s="568" t="s">
        <v>525</v>
      </c>
      <c r="F789" s="569" t="s">
        <v>526</v>
      </c>
      <c r="G789" s="568" t="s">
        <v>591</v>
      </c>
      <c r="H789" s="568">
        <v>920117</v>
      </c>
      <c r="I789" s="568">
        <v>0</v>
      </c>
      <c r="J789" s="568" t="s">
        <v>1479</v>
      </c>
      <c r="K789" s="568" t="s">
        <v>1480</v>
      </c>
      <c r="L789" s="570">
        <v>82.339967964841506</v>
      </c>
      <c r="M789" s="570">
        <v>1</v>
      </c>
      <c r="N789" s="571">
        <v>82.339967964841506</v>
      </c>
    </row>
    <row r="790" spans="1:14" ht="14.4" customHeight="1" x14ac:dyDescent="0.3">
      <c r="A790" s="566" t="s">
        <v>522</v>
      </c>
      <c r="B790" s="567" t="s">
        <v>524</v>
      </c>
      <c r="C790" s="568" t="s">
        <v>542</v>
      </c>
      <c r="D790" s="569" t="s">
        <v>543</v>
      </c>
      <c r="E790" s="568" t="s">
        <v>525</v>
      </c>
      <c r="F790" s="569" t="s">
        <v>526</v>
      </c>
      <c r="G790" s="568" t="s">
        <v>591</v>
      </c>
      <c r="H790" s="568">
        <v>987463</v>
      </c>
      <c r="I790" s="568">
        <v>0</v>
      </c>
      <c r="J790" s="568" t="s">
        <v>1481</v>
      </c>
      <c r="K790" s="568"/>
      <c r="L790" s="570">
        <v>56.903322095062926</v>
      </c>
      <c r="M790" s="570">
        <v>63</v>
      </c>
      <c r="N790" s="571">
        <v>3546.6791629166896</v>
      </c>
    </row>
    <row r="791" spans="1:14" ht="14.4" customHeight="1" x14ac:dyDescent="0.3">
      <c r="A791" s="566" t="s">
        <v>522</v>
      </c>
      <c r="B791" s="567" t="s">
        <v>524</v>
      </c>
      <c r="C791" s="568" t="s">
        <v>542</v>
      </c>
      <c r="D791" s="569" t="s">
        <v>543</v>
      </c>
      <c r="E791" s="568" t="s">
        <v>525</v>
      </c>
      <c r="F791" s="569" t="s">
        <v>526</v>
      </c>
      <c r="G791" s="568" t="s">
        <v>984</v>
      </c>
      <c r="H791" s="568">
        <v>109709</v>
      </c>
      <c r="I791" s="568">
        <v>9709</v>
      </c>
      <c r="J791" s="568" t="s">
        <v>991</v>
      </c>
      <c r="K791" s="568" t="s">
        <v>992</v>
      </c>
      <c r="L791" s="570">
        <v>36.33</v>
      </c>
      <c r="M791" s="570">
        <v>3</v>
      </c>
      <c r="N791" s="571">
        <v>108.99</v>
      </c>
    </row>
    <row r="792" spans="1:14" ht="14.4" customHeight="1" x14ac:dyDescent="0.3">
      <c r="A792" s="566" t="s">
        <v>522</v>
      </c>
      <c r="B792" s="567" t="s">
        <v>524</v>
      </c>
      <c r="C792" s="568" t="s">
        <v>542</v>
      </c>
      <c r="D792" s="569" t="s">
        <v>543</v>
      </c>
      <c r="E792" s="568" t="s">
        <v>525</v>
      </c>
      <c r="F792" s="569" t="s">
        <v>526</v>
      </c>
      <c r="G792" s="568" t="s">
        <v>984</v>
      </c>
      <c r="H792" s="568">
        <v>109711</v>
      </c>
      <c r="I792" s="568">
        <v>9711</v>
      </c>
      <c r="J792" s="568" t="s">
        <v>991</v>
      </c>
      <c r="K792" s="568" t="s">
        <v>1482</v>
      </c>
      <c r="L792" s="570">
        <v>224.46</v>
      </c>
      <c r="M792" s="570">
        <v>4</v>
      </c>
      <c r="N792" s="571">
        <v>897.84</v>
      </c>
    </row>
    <row r="793" spans="1:14" ht="14.4" customHeight="1" x14ac:dyDescent="0.3">
      <c r="A793" s="566" t="s">
        <v>522</v>
      </c>
      <c r="B793" s="567" t="s">
        <v>524</v>
      </c>
      <c r="C793" s="568" t="s">
        <v>542</v>
      </c>
      <c r="D793" s="569" t="s">
        <v>543</v>
      </c>
      <c r="E793" s="568" t="s">
        <v>525</v>
      </c>
      <c r="F793" s="569" t="s">
        <v>526</v>
      </c>
      <c r="G793" s="568" t="s">
        <v>984</v>
      </c>
      <c r="H793" s="568">
        <v>115010</v>
      </c>
      <c r="I793" s="568">
        <v>15010</v>
      </c>
      <c r="J793" s="568" t="s">
        <v>1483</v>
      </c>
      <c r="K793" s="568" t="s">
        <v>1484</v>
      </c>
      <c r="L793" s="570">
        <v>82.72</v>
      </c>
      <c r="M793" s="570">
        <v>0</v>
      </c>
      <c r="N793" s="571">
        <v>0</v>
      </c>
    </row>
    <row r="794" spans="1:14" ht="14.4" customHeight="1" x14ac:dyDescent="0.3">
      <c r="A794" s="566" t="s">
        <v>522</v>
      </c>
      <c r="B794" s="567" t="s">
        <v>524</v>
      </c>
      <c r="C794" s="568" t="s">
        <v>542</v>
      </c>
      <c r="D794" s="569" t="s">
        <v>543</v>
      </c>
      <c r="E794" s="568" t="s">
        <v>525</v>
      </c>
      <c r="F794" s="569" t="s">
        <v>526</v>
      </c>
      <c r="G794" s="568" t="s">
        <v>984</v>
      </c>
      <c r="H794" s="568">
        <v>118167</v>
      </c>
      <c r="I794" s="568">
        <v>18167</v>
      </c>
      <c r="J794" s="568" t="s">
        <v>1009</v>
      </c>
      <c r="K794" s="568" t="s">
        <v>1010</v>
      </c>
      <c r="L794" s="570">
        <v>211.13997799828695</v>
      </c>
      <c r="M794" s="570">
        <v>12</v>
      </c>
      <c r="N794" s="571">
        <v>2535.5198239862957</v>
      </c>
    </row>
    <row r="795" spans="1:14" ht="14.4" customHeight="1" x14ac:dyDescent="0.3">
      <c r="A795" s="566" t="s">
        <v>522</v>
      </c>
      <c r="B795" s="567" t="s">
        <v>524</v>
      </c>
      <c r="C795" s="568" t="s">
        <v>542</v>
      </c>
      <c r="D795" s="569" t="s">
        <v>543</v>
      </c>
      <c r="E795" s="568" t="s">
        <v>525</v>
      </c>
      <c r="F795" s="569" t="s">
        <v>526</v>
      </c>
      <c r="G795" s="568" t="s">
        <v>984</v>
      </c>
      <c r="H795" s="568">
        <v>121088</v>
      </c>
      <c r="I795" s="568">
        <v>21088</v>
      </c>
      <c r="J795" s="568" t="s">
        <v>1485</v>
      </c>
      <c r="K795" s="568" t="s">
        <v>1486</v>
      </c>
      <c r="L795" s="570">
        <v>764.59971600881238</v>
      </c>
      <c r="M795" s="570">
        <v>70</v>
      </c>
      <c r="N795" s="571">
        <v>53543.627783224583</v>
      </c>
    </row>
    <row r="796" spans="1:14" ht="14.4" customHeight="1" x14ac:dyDescent="0.3">
      <c r="A796" s="566" t="s">
        <v>522</v>
      </c>
      <c r="B796" s="567" t="s">
        <v>524</v>
      </c>
      <c r="C796" s="568" t="s">
        <v>542</v>
      </c>
      <c r="D796" s="569" t="s">
        <v>543</v>
      </c>
      <c r="E796" s="568" t="s">
        <v>525</v>
      </c>
      <c r="F796" s="569" t="s">
        <v>526</v>
      </c>
      <c r="G796" s="568" t="s">
        <v>984</v>
      </c>
      <c r="H796" s="568">
        <v>125034</v>
      </c>
      <c r="I796" s="568">
        <v>25034</v>
      </c>
      <c r="J796" s="568" t="s">
        <v>1013</v>
      </c>
      <c r="K796" s="568" t="s">
        <v>1014</v>
      </c>
      <c r="L796" s="570">
        <v>144.52997455246731</v>
      </c>
      <c r="M796" s="570">
        <v>30</v>
      </c>
      <c r="N796" s="571">
        <v>4335.8995177164343</v>
      </c>
    </row>
    <row r="797" spans="1:14" ht="14.4" customHeight="1" x14ac:dyDescent="0.3">
      <c r="A797" s="566" t="s">
        <v>522</v>
      </c>
      <c r="B797" s="567" t="s">
        <v>524</v>
      </c>
      <c r="C797" s="568" t="s">
        <v>542</v>
      </c>
      <c r="D797" s="569" t="s">
        <v>543</v>
      </c>
      <c r="E797" s="568" t="s">
        <v>525</v>
      </c>
      <c r="F797" s="569" t="s">
        <v>526</v>
      </c>
      <c r="G797" s="568" t="s">
        <v>984</v>
      </c>
      <c r="H797" s="568">
        <v>142392</v>
      </c>
      <c r="I797" s="568">
        <v>42392</v>
      </c>
      <c r="J797" s="568" t="s">
        <v>1031</v>
      </c>
      <c r="K797" s="568" t="s">
        <v>1032</v>
      </c>
      <c r="L797" s="570">
        <v>356.81994539416303</v>
      </c>
      <c r="M797" s="570">
        <v>8</v>
      </c>
      <c r="N797" s="571">
        <v>2776.9997815766519</v>
      </c>
    </row>
    <row r="798" spans="1:14" ht="14.4" customHeight="1" x14ac:dyDescent="0.3">
      <c r="A798" s="566" t="s">
        <v>522</v>
      </c>
      <c r="B798" s="567" t="s">
        <v>524</v>
      </c>
      <c r="C798" s="568" t="s">
        <v>542</v>
      </c>
      <c r="D798" s="569" t="s">
        <v>543</v>
      </c>
      <c r="E798" s="568" t="s">
        <v>525</v>
      </c>
      <c r="F798" s="569" t="s">
        <v>526</v>
      </c>
      <c r="G798" s="568" t="s">
        <v>984</v>
      </c>
      <c r="H798" s="568">
        <v>160319</v>
      </c>
      <c r="I798" s="568">
        <v>160319</v>
      </c>
      <c r="J798" s="568" t="s">
        <v>1487</v>
      </c>
      <c r="K798" s="568" t="s">
        <v>1488</v>
      </c>
      <c r="L798" s="570">
        <v>3737.5</v>
      </c>
      <c r="M798" s="570">
        <v>1</v>
      </c>
      <c r="N798" s="571">
        <v>3737.5</v>
      </c>
    </row>
    <row r="799" spans="1:14" ht="14.4" customHeight="1" x14ac:dyDescent="0.3">
      <c r="A799" s="566" t="s">
        <v>522</v>
      </c>
      <c r="B799" s="567" t="s">
        <v>524</v>
      </c>
      <c r="C799" s="568" t="s">
        <v>542</v>
      </c>
      <c r="D799" s="569" t="s">
        <v>543</v>
      </c>
      <c r="E799" s="568" t="s">
        <v>525</v>
      </c>
      <c r="F799" s="569" t="s">
        <v>526</v>
      </c>
      <c r="G799" s="568" t="s">
        <v>984</v>
      </c>
      <c r="H799" s="568">
        <v>185325</v>
      </c>
      <c r="I799" s="568">
        <v>85325</v>
      </c>
      <c r="J799" s="568" t="s">
        <v>1013</v>
      </c>
      <c r="K799" s="568" t="s">
        <v>1063</v>
      </c>
      <c r="L799" s="570">
        <v>147.42989432025544</v>
      </c>
      <c r="M799" s="570">
        <v>54</v>
      </c>
      <c r="N799" s="571">
        <v>7961.2132972244217</v>
      </c>
    </row>
    <row r="800" spans="1:14" ht="14.4" customHeight="1" x14ac:dyDescent="0.3">
      <c r="A800" s="566" t="s">
        <v>522</v>
      </c>
      <c r="B800" s="567" t="s">
        <v>524</v>
      </c>
      <c r="C800" s="568" t="s">
        <v>542</v>
      </c>
      <c r="D800" s="569" t="s">
        <v>543</v>
      </c>
      <c r="E800" s="568" t="s">
        <v>525</v>
      </c>
      <c r="F800" s="569" t="s">
        <v>526</v>
      </c>
      <c r="G800" s="568" t="s">
        <v>984</v>
      </c>
      <c r="H800" s="568">
        <v>848765</v>
      </c>
      <c r="I800" s="568">
        <v>107938</v>
      </c>
      <c r="J800" s="568" t="s">
        <v>995</v>
      </c>
      <c r="K800" s="568" t="s">
        <v>1082</v>
      </c>
      <c r="L800" s="570">
        <v>135.46995021140165</v>
      </c>
      <c r="M800" s="570">
        <v>5</v>
      </c>
      <c r="N800" s="571">
        <v>677.34985063420504</v>
      </c>
    </row>
    <row r="801" spans="1:14" ht="14.4" customHeight="1" thickBot="1" x14ac:dyDescent="0.35">
      <c r="A801" s="572" t="s">
        <v>522</v>
      </c>
      <c r="B801" s="573" t="s">
        <v>524</v>
      </c>
      <c r="C801" s="574" t="s">
        <v>542</v>
      </c>
      <c r="D801" s="575" t="s">
        <v>543</v>
      </c>
      <c r="E801" s="574" t="s">
        <v>529</v>
      </c>
      <c r="F801" s="575" t="s">
        <v>530</v>
      </c>
      <c r="G801" s="574" t="s">
        <v>591</v>
      </c>
      <c r="H801" s="574">
        <v>155762</v>
      </c>
      <c r="I801" s="574">
        <v>55762</v>
      </c>
      <c r="J801" s="574" t="s">
        <v>1489</v>
      </c>
      <c r="K801" s="574" t="s">
        <v>1490</v>
      </c>
      <c r="L801" s="576">
        <v>217.80333333333337</v>
      </c>
      <c r="M801" s="576">
        <v>3</v>
      </c>
      <c r="N801" s="577">
        <v>653.41000000000008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0" tint="-0.249977111117893"/>
    <pageSetUpPr fitToPage="1"/>
  </sheetPr>
  <dimension ref="A1:F92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RowHeight="14.4" customHeight="1" x14ac:dyDescent="0.3"/>
  <cols>
    <col min="1" max="1" width="46.6640625" style="69" customWidth="1"/>
    <col min="2" max="2" width="10" style="98" customWidth="1"/>
    <col min="3" max="3" width="5.5546875" style="91" customWidth="1"/>
    <col min="4" max="4" width="10" style="98" customWidth="1"/>
    <col min="5" max="5" width="5.5546875" style="91" customWidth="1"/>
    <col min="6" max="6" width="10" style="98" customWidth="1"/>
    <col min="7" max="16384" width="8.88671875" style="69"/>
  </cols>
  <sheetData>
    <row r="1" spans="1:6" ht="18.600000000000001" customHeight="1" thickBot="1" x14ac:dyDescent="0.4">
      <c r="A1" s="416" t="s">
        <v>1495</v>
      </c>
      <c r="B1" s="416"/>
      <c r="C1" s="416"/>
      <c r="D1" s="416"/>
      <c r="E1" s="416"/>
      <c r="F1" s="416"/>
    </row>
    <row r="2" spans="1:6" ht="14.4" customHeight="1" thickBot="1" x14ac:dyDescent="0.35">
      <c r="A2" s="522" t="s">
        <v>290</v>
      </c>
      <c r="B2" s="93"/>
      <c r="C2" s="94"/>
      <c r="D2" s="95"/>
      <c r="E2" s="94"/>
      <c r="F2" s="95"/>
    </row>
    <row r="3" spans="1:6" ht="14.4" customHeight="1" thickBot="1" x14ac:dyDescent="0.35">
      <c r="A3" s="352"/>
      <c r="B3" s="417" t="s">
        <v>255</v>
      </c>
      <c r="C3" s="418"/>
      <c r="D3" s="419" t="s">
        <v>254</v>
      </c>
      <c r="E3" s="418"/>
      <c r="F3" s="183" t="s">
        <v>6</v>
      </c>
    </row>
    <row r="4" spans="1:6" ht="14.4" customHeight="1" thickBot="1" x14ac:dyDescent="0.35">
      <c r="A4" s="578" t="s">
        <v>281</v>
      </c>
      <c r="B4" s="579" t="s">
        <v>17</v>
      </c>
      <c r="C4" s="580" t="s">
        <v>5</v>
      </c>
      <c r="D4" s="579" t="s">
        <v>17</v>
      </c>
      <c r="E4" s="580" t="s">
        <v>5</v>
      </c>
      <c r="F4" s="581" t="s">
        <v>17</v>
      </c>
    </row>
    <row r="5" spans="1:6" ht="14.4" customHeight="1" x14ac:dyDescent="0.3">
      <c r="A5" s="592" t="s">
        <v>1491</v>
      </c>
      <c r="B5" s="564">
        <v>54140.240206463219</v>
      </c>
      <c r="C5" s="582">
        <v>6.9503770181106914E-2</v>
      </c>
      <c r="D5" s="564">
        <v>724813.76567536534</v>
      </c>
      <c r="E5" s="582">
        <v>0.93049622981889302</v>
      </c>
      <c r="F5" s="565">
        <v>778954.00588182861</v>
      </c>
    </row>
    <row r="6" spans="1:6" ht="14.4" customHeight="1" x14ac:dyDescent="0.3">
      <c r="A6" s="593" t="s">
        <v>1492</v>
      </c>
      <c r="B6" s="570">
        <v>20339.746565393507</v>
      </c>
      <c r="C6" s="583">
        <v>5.700322429334069E-2</v>
      </c>
      <c r="D6" s="570">
        <v>336477.72854310949</v>
      </c>
      <c r="E6" s="583">
        <v>0.9429967757066593</v>
      </c>
      <c r="F6" s="571">
        <v>356817.47510850301</v>
      </c>
    </row>
    <row r="7" spans="1:6" ht="14.4" customHeight="1" x14ac:dyDescent="0.3">
      <c r="A7" s="593" t="s">
        <v>1493</v>
      </c>
      <c r="B7" s="570">
        <v>93214.320428301333</v>
      </c>
      <c r="C7" s="583">
        <v>0.54900009672766581</v>
      </c>
      <c r="D7" s="570">
        <v>76574.940054362567</v>
      </c>
      <c r="E7" s="583">
        <v>0.45099990327233414</v>
      </c>
      <c r="F7" s="571">
        <v>169789.2604826639</v>
      </c>
    </row>
    <row r="8" spans="1:6" ht="14.4" customHeight="1" thickBot="1" x14ac:dyDescent="0.35">
      <c r="A8" s="594" t="s">
        <v>1494</v>
      </c>
      <c r="B8" s="585"/>
      <c r="C8" s="586">
        <v>0</v>
      </c>
      <c r="D8" s="585">
        <v>578.12048552142596</v>
      </c>
      <c r="E8" s="586">
        <v>1</v>
      </c>
      <c r="F8" s="587">
        <v>578.12048552142596</v>
      </c>
    </row>
    <row r="9" spans="1:6" ht="14.4" customHeight="1" thickBot="1" x14ac:dyDescent="0.35">
      <c r="A9" s="588" t="s">
        <v>6</v>
      </c>
      <c r="B9" s="589">
        <v>167694.30720015807</v>
      </c>
      <c r="C9" s="590">
        <v>0.12838934058565976</v>
      </c>
      <c r="D9" s="589">
        <v>1138444.554758359</v>
      </c>
      <c r="E9" s="590">
        <v>0.87161065941434024</v>
      </c>
      <c r="F9" s="591">
        <v>1306138.861958517</v>
      </c>
    </row>
    <row r="10" spans="1:6" ht="14.4" customHeight="1" thickBot="1" x14ac:dyDescent="0.35"/>
    <row r="11" spans="1:6" ht="14.4" customHeight="1" x14ac:dyDescent="0.3">
      <c r="A11" s="592" t="s">
        <v>1496</v>
      </c>
      <c r="B11" s="564"/>
      <c r="C11" s="582">
        <v>0</v>
      </c>
      <c r="D11" s="564">
        <v>204660.34356207671</v>
      </c>
      <c r="E11" s="582">
        <v>1</v>
      </c>
      <c r="F11" s="565">
        <v>204660.34356207671</v>
      </c>
    </row>
    <row r="12" spans="1:6" ht="14.4" customHeight="1" x14ac:dyDescent="0.3">
      <c r="A12" s="593" t="s">
        <v>1497</v>
      </c>
      <c r="B12" s="570"/>
      <c r="C12" s="583">
        <v>0</v>
      </c>
      <c r="D12" s="570">
        <v>99761.400000000009</v>
      </c>
      <c r="E12" s="583">
        <v>1</v>
      </c>
      <c r="F12" s="571">
        <v>99761.400000000009</v>
      </c>
    </row>
    <row r="13" spans="1:6" ht="14.4" customHeight="1" x14ac:dyDescent="0.3">
      <c r="A13" s="593" t="s">
        <v>1498</v>
      </c>
      <c r="B13" s="570"/>
      <c r="C13" s="583">
        <v>0</v>
      </c>
      <c r="D13" s="570">
        <v>86715.558428571545</v>
      </c>
      <c r="E13" s="583">
        <v>1</v>
      </c>
      <c r="F13" s="571">
        <v>86715.558428571545</v>
      </c>
    </row>
    <row r="14" spans="1:6" ht="14.4" customHeight="1" x14ac:dyDescent="0.3">
      <c r="A14" s="593" t="s">
        <v>1499</v>
      </c>
      <c r="B14" s="570"/>
      <c r="C14" s="583">
        <v>0</v>
      </c>
      <c r="D14" s="570">
        <v>74371.931251722082</v>
      </c>
      <c r="E14" s="583">
        <v>1</v>
      </c>
      <c r="F14" s="571">
        <v>74371.931251722082</v>
      </c>
    </row>
    <row r="15" spans="1:6" ht="14.4" customHeight="1" x14ac:dyDescent="0.3">
      <c r="A15" s="593" t="s">
        <v>1500</v>
      </c>
      <c r="B15" s="570">
        <v>563.20094205791202</v>
      </c>
      <c r="C15" s="583">
        <v>1.01232134922008E-2</v>
      </c>
      <c r="D15" s="570">
        <v>55071.399917818984</v>
      </c>
      <c r="E15" s="583">
        <v>0.9898767865077992</v>
      </c>
      <c r="F15" s="571">
        <v>55634.600859876897</v>
      </c>
    </row>
    <row r="16" spans="1:6" ht="14.4" customHeight="1" x14ac:dyDescent="0.3">
      <c r="A16" s="593" t="s">
        <v>1501</v>
      </c>
      <c r="B16" s="570">
        <v>50037.378697926601</v>
      </c>
      <c r="C16" s="583">
        <v>0.48307484545472135</v>
      </c>
      <c r="D16" s="570">
        <v>53543.627783224583</v>
      </c>
      <c r="E16" s="583">
        <v>0.51692515454527865</v>
      </c>
      <c r="F16" s="571">
        <v>103581.00648115118</v>
      </c>
    </row>
    <row r="17" spans="1:6" ht="14.4" customHeight="1" x14ac:dyDescent="0.3">
      <c r="A17" s="593" t="s">
        <v>1502</v>
      </c>
      <c r="B17" s="570"/>
      <c r="C17" s="583">
        <v>0</v>
      </c>
      <c r="D17" s="570">
        <v>52347.85620745147</v>
      </c>
      <c r="E17" s="583">
        <v>1</v>
      </c>
      <c r="F17" s="571">
        <v>52347.85620745147</v>
      </c>
    </row>
    <row r="18" spans="1:6" ht="14.4" customHeight="1" x14ac:dyDescent="0.3">
      <c r="A18" s="593" t="s">
        <v>1503</v>
      </c>
      <c r="B18" s="570"/>
      <c r="C18" s="583">
        <v>0</v>
      </c>
      <c r="D18" s="570">
        <v>47961.034676713083</v>
      </c>
      <c r="E18" s="583">
        <v>1</v>
      </c>
      <c r="F18" s="571">
        <v>47961.034676713083</v>
      </c>
    </row>
    <row r="19" spans="1:6" ht="14.4" customHeight="1" x14ac:dyDescent="0.3">
      <c r="A19" s="593" t="s">
        <v>1504</v>
      </c>
      <c r="B19" s="570">
        <v>1403.7449323887799</v>
      </c>
      <c r="C19" s="583">
        <v>3.0837508397943494E-2</v>
      </c>
      <c r="D19" s="570">
        <v>44116.953895613602</v>
      </c>
      <c r="E19" s="583">
        <v>0.96916249160205659</v>
      </c>
      <c r="F19" s="571">
        <v>45520.69882800238</v>
      </c>
    </row>
    <row r="20" spans="1:6" ht="14.4" customHeight="1" x14ac:dyDescent="0.3">
      <c r="A20" s="593" t="s">
        <v>1505</v>
      </c>
      <c r="B20" s="570"/>
      <c r="C20" s="583">
        <v>0</v>
      </c>
      <c r="D20" s="570">
        <v>43400.220300943351</v>
      </c>
      <c r="E20" s="583">
        <v>1</v>
      </c>
      <c r="F20" s="571">
        <v>43400.220300943351</v>
      </c>
    </row>
    <row r="21" spans="1:6" ht="14.4" customHeight="1" x14ac:dyDescent="0.3">
      <c r="A21" s="593" t="s">
        <v>1506</v>
      </c>
      <c r="B21" s="570"/>
      <c r="C21" s="583">
        <v>0</v>
      </c>
      <c r="D21" s="570">
        <v>42564.500211250503</v>
      </c>
      <c r="E21" s="583">
        <v>1</v>
      </c>
      <c r="F21" s="571">
        <v>42564.500211250503</v>
      </c>
    </row>
    <row r="22" spans="1:6" ht="14.4" customHeight="1" x14ac:dyDescent="0.3">
      <c r="A22" s="593" t="s">
        <v>1507</v>
      </c>
      <c r="B22" s="570">
        <v>52.67</v>
      </c>
      <c r="C22" s="583">
        <v>1.3392929882195593E-3</v>
      </c>
      <c r="D22" s="570">
        <v>39274.04974189822</v>
      </c>
      <c r="E22" s="583">
        <v>0.99866070701178045</v>
      </c>
      <c r="F22" s="571">
        <v>39326.719741898218</v>
      </c>
    </row>
    <row r="23" spans="1:6" ht="14.4" customHeight="1" x14ac:dyDescent="0.3">
      <c r="A23" s="593" t="s">
        <v>1508</v>
      </c>
      <c r="B23" s="570">
        <v>299.525256660992</v>
      </c>
      <c r="C23" s="583">
        <v>9.1280518023511628E-3</v>
      </c>
      <c r="D23" s="570">
        <v>32514.186052891575</v>
      </c>
      <c r="E23" s="583">
        <v>0.9908719481976489</v>
      </c>
      <c r="F23" s="571">
        <v>32813.711309552564</v>
      </c>
    </row>
    <row r="24" spans="1:6" ht="14.4" customHeight="1" x14ac:dyDescent="0.3">
      <c r="A24" s="593" t="s">
        <v>1509</v>
      </c>
      <c r="B24" s="570"/>
      <c r="C24" s="583">
        <v>0</v>
      </c>
      <c r="D24" s="570">
        <v>29254.38279618229</v>
      </c>
      <c r="E24" s="583">
        <v>1</v>
      </c>
      <c r="F24" s="571">
        <v>29254.38279618229</v>
      </c>
    </row>
    <row r="25" spans="1:6" ht="14.4" customHeight="1" x14ac:dyDescent="0.3">
      <c r="A25" s="593" t="s">
        <v>1510</v>
      </c>
      <c r="B25" s="570">
        <v>3106.7669234302166</v>
      </c>
      <c r="C25" s="583">
        <v>9.9185216958217165E-2</v>
      </c>
      <c r="D25" s="570">
        <v>28216.115847890185</v>
      </c>
      <c r="E25" s="583">
        <v>0.90081478304178286</v>
      </c>
      <c r="F25" s="571">
        <v>31322.882771320401</v>
      </c>
    </row>
    <row r="26" spans="1:6" ht="14.4" customHeight="1" x14ac:dyDescent="0.3">
      <c r="A26" s="593" t="s">
        <v>1511</v>
      </c>
      <c r="B26" s="570"/>
      <c r="C26" s="583">
        <v>0</v>
      </c>
      <c r="D26" s="570">
        <v>27005.872892059648</v>
      </c>
      <c r="E26" s="583">
        <v>1</v>
      </c>
      <c r="F26" s="571">
        <v>27005.872892059648</v>
      </c>
    </row>
    <row r="27" spans="1:6" ht="14.4" customHeight="1" x14ac:dyDescent="0.3">
      <c r="A27" s="593" t="s">
        <v>1512</v>
      </c>
      <c r="B27" s="570"/>
      <c r="C27" s="583">
        <v>0</v>
      </c>
      <c r="D27" s="570">
        <v>17218.134797304789</v>
      </c>
      <c r="E27" s="583">
        <v>1</v>
      </c>
      <c r="F27" s="571">
        <v>17218.134797304789</v>
      </c>
    </row>
    <row r="28" spans="1:6" ht="14.4" customHeight="1" x14ac:dyDescent="0.3">
      <c r="A28" s="593" t="s">
        <v>1513</v>
      </c>
      <c r="B28" s="570"/>
      <c r="C28" s="583">
        <v>0</v>
      </c>
      <c r="D28" s="570">
        <v>14766.021451658822</v>
      </c>
      <c r="E28" s="583">
        <v>1</v>
      </c>
      <c r="F28" s="571">
        <v>14766.021451658822</v>
      </c>
    </row>
    <row r="29" spans="1:6" ht="14.4" customHeight="1" x14ac:dyDescent="0.3">
      <c r="A29" s="593" t="s">
        <v>1514</v>
      </c>
      <c r="B29" s="570"/>
      <c r="C29" s="583">
        <v>0</v>
      </c>
      <c r="D29" s="570">
        <v>12592.49</v>
      </c>
      <c r="E29" s="583">
        <v>1</v>
      </c>
      <c r="F29" s="571">
        <v>12592.49</v>
      </c>
    </row>
    <row r="30" spans="1:6" ht="14.4" customHeight="1" x14ac:dyDescent="0.3">
      <c r="A30" s="593" t="s">
        <v>1515</v>
      </c>
      <c r="B30" s="570"/>
      <c r="C30" s="583">
        <v>0</v>
      </c>
      <c r="D30" s="570">
        <v>12188.885320202689</v>
      </c>
      <c r="E30" s="583">
        <v>1</v>
      </c>
      <c r="F30" s="571">
        <v>12188.885320202689</v>
      </c>
    </row>
    <row r="31" spans="1:6" ht="14.4" customHeight="1" x14ac:dyDescent="0.3">
      <c r="A31" s="593" t="s">
        <v>1516</v>
      </c>
      <c r="B31" s="570">
        <v>378.71705351973662</v>
      </c>
      <c r="C31" s="583">
        <v>3.1789312726251545E-2</v>
      </c>
      <c r="D31" s="570">
        <v>11534.628062840482</v>
      </c>
      <c r="E31" s="583">
        <v>0.96821068727374848</v>
      </c>
      <c r="F31" s="571">
        <v>11913.345116360219</v>
      </c>
    </row>
    <row r="32" spans="1:6" ht="14.4" customHeight="1" x14ac:dyDescent="0.3">
      <c r="A32" s="593" t="s">
        <v>1517</v>
      </c>
      <c r="B32" s="570">
        <v>318.14999999999998</v>
      </c>
      <c r="C32" s="583">
        <v>2.939084599080332E-2</v>
      </c>
      <c r="D32" s="570">
        <v>10506.648990119311</v>
      </c>
      <c r="E32" s="583">
        <v>0.97060915400919667</v>
      </c>
      <c r="F32" s="571">
        <v>10824.79899011931</v>
      </c>
    </row>
    <row r="33" spans="1:6" ht="14.4" customHeight="1" x14ac:dyDescent="0.3">
      <c r="A33" s="593" t="s">
        <v>1518</v>
      </c>
      <c r="B33" s="570">
        <v>4181.4437739809291</v>
      </c>
      <c r="C33" s="583">
        <v>0.29939065980594215</v>
      </c>
      <c r="D33" s="570">
        <v>9785.0699999999979</v>
      </c>
      <c r="E33" s="583">
        <v>0.70060934019405785</v>
      </c>
      <c r="F33" s="571">
        <v>13966.513773980927</v>
      </c>
    </row>
    <row r="34" spans="1:6" ht="14.4" customHeight="1" x14ac:dyDescent="0.3">
      <c r="A34" s="593" t="s">
        <v>1519</v>
      </c>
      <c r="B34" s="570"/>
      <c r="C34" s="583">
        <v>0</v>
      </c>
      <c r="D34" s="570">
        <v>9680.7188149742251</v>
      </c>
      <c r="E34" s="583">
        <v>1</v>
      </c>
      <c r="F34" s="571">
        <v>9680.7188149742251</v>
      </c>
    </row>
    <row r="35" spans="1:6" ht="14.4" customHeight="1" x14ac:dyDescent="0.3">
      <c r="A35" s="593" t="s">
        <v>1520</v>
      </c>
      <c r="B35" s="570"/>
      <c r="C35" s="583">
        <v>0</v>
      </c>
      <c r="D35" s="570">
        <v>9546.3619675134287</v>
      </c>
      <c r="E35" s="583">
        <v>1</v>
      </c>
      <c r="F35" s="571">
        <v>9546.3619675134287</v>
      </c>
    </row>
    <row r="36" spans="1:6" ht="14.4" customHeight="1" x14ac:dyDescent="0.3">
      <c r="A36" s="593" t="s">
        <v>1521</v>
      </c>
      <c r="B36" s="570"/>
      <c r="C36" s="583">
        <v>0</v>
      </c>
      <c r="D36" s="570">
        <v>7613.6323456922</v>
      </c>
      <c r="E36" s="583">
        <v>1</v>
      </c>
      <c r="F36" s="571">
        <v>7613.6323456922</v>
      </c>
    </row>
    <row r="37" spans="1:6" ht="14.4" customHeight="1" x14ac:dyDescent="0.3">
      <c r="A37" s="593" t="s">
        <v>1522</v>
      </c>
      <c r="B37" s="570"/>
      <c r="C37" s="583">
        <v>0</v>
      </c>
      <c r="D37" s="570">
        <v>6263.5534107325002</v>
      </c>
      <c r="E37" s="583">
        <v>1</v>
      </c>
      <c r="F37" s="571">
        <v>6263.5534107325002</v>
      </c>
    </row>
    <row r="38" spans="1:6" ht="14.4" customHeight="1" x14ac:dyDescent="0.3">
      <c r="A38" s="593" t="s">
        <v>1523</v>
      </c>
      <c r="B38" s="570"/>
      <c r="C38" s="583">
        <v>0</v>
      </c>
      <c r="D38" s="570">
        <v>5678.9490304132942</v>
      </c>
      <c r="E38" s="583">
        <v>1</v>
      </c>
      <c r="F38" s="571">
        <v>5678.9490304132942</v>
      </c>
    </row>
    <row r="39" spans="1:6" ht="14.4" customHeight="1" x14ac:dyDescent="0.3">
      <c r="A39" s="593" t="s">
        <v>1524</v>
      </c>
      <c r="B39" s="570"/>
      <c r="C39" s="583">
        <v>0</v>
      </c>
      <c r="D39" s="570">
        <v>4696.4192666792442</v>
      </c>
      <c r="E39" s="583">
        <v>1</v>
      </c>
      <c r="F39" s="571">
        <v>4696.4192666792442</v>
      </c>
    </row>
    <row r="40" spans="1:6" ht="14.4" customHeight="1" x14ac:dyDescent="0.3">
      <c r="A40" s="593" t="s">
        <v>1525</v>
      </c>
      <c r="B40" s="570"/>
      <c r="C40" s="583">
        <v>0</v>
      </c>
      <c r="D40" s="570">
        <v>4548.1561505992058</v>
      </c>
      <c r="E40" s="583">
        <v>1</v>
      </c>
      <c r="F40" s="571">
        <v>4548.1561505992058</v>
      </c>
    </row>
    <row r="41" spans="1:6" ht="14.4" customHeight="1" x14ac:dyDescent="0.3">
      <c r="A41" s="593" t="s">
        <v>1526</v>
      </c>
      <c r="B41" s="570"/>
      <c r="C41" s="583">
        <v>0</v>
      </c>
      <c r="D41" s="570">
        <v>4517.25</v>
      </c>
      <c r="E41" s="583">
        <v>1</v>
      </c>
      <c r="F41" s="571">
        <v>4517.25</v>
      </c>
    </row>
    <row r="42" spans="1:6" ht="14.4" customHeight="1" x14ac:dyDescent="0.3">
      <c r="A42" s="593" t="s">
        <v>1527</v>
      </c>
      <c r="B42" s="570"/>
      <c r="C42" s="583">
        <v>0</v>
      </c>
      <c r="D42" s="570">
        <v>3969.8</v>
      </c>
      <c r="E42" s="583">
        <v>1</v>
      </c>
      <c r="F42" s="571">
        <v>3969.8</v>
      </c>
    </row>
    <row r="43" spans="1:6" ht="14.4" customHeight="1" x14ac:dyDescent="0.3">
      <c r="A43" s="593" t="s">
        <v>1528</v>
      </c>
      <c r="B43" s="570">
        <v>86580.476202361126</v>
      </c>
      <c r="C43" s="583">
        <v>0.95861842617436444</v>
      </c>
      <c r="D43" s="570">
        <v>3737.5</v>
      </c>
      <c r="E43" s="583">
        <v>4.138157382563553E-2</v>
      </c>
      <c r="F43" s="571">
        <v>90317.976202361126</v>
      </c>
    </row>
    <row r="44" spans="1:6" ht="14.4" customHeight="1" x14ac:dyDescent="0.3">
      <c r="A44" s="593" t="s">
        <v>1529</v>
      </c>
      <c r="B44" s="570"/>
      <c r="C44" s="583">
        <v>0</v>
      </c>
      <c r="D44" s="570">
        <v>3498.2873077667359</v>
      </c>
      <c r="E44" s="583">
        <v>1</v>
      </c>
      <c r="F44" s="571">
        <v>3498.2873077667359</v>
      </c>
    </row>
    <row r="45" spans="1:6" ht="14.4" customHeight="1" x14ac:dyDescent="0.3">
      <c r="A45" s="593" t="s">
        <v>1530</v>
      </c>
      <c r="B45" s="570">
        <v>56.49</v>
      </c>
      <c r="C45" s="583">
        <v>1.9009520822110614E-2</v>
      </c>
      <c r="D45" s="570">
        <v>2915.1788036814996</v>
      </c>
      <c r="E45" s="583">
        <v>0.98099047917788951</v>
      </c>
      <c r="F45" s="571">
        <v>2971.6688036814994</v>
      </c>
    </row>
    <row r="46" spans="1:6" ht="14.4" customHeight="1" x14ac:dyDescent="0.3">
      <c r="A46" s="593" t="s">
        <v>1531</v>
      </c>
      <c r="B46" s="570"/>
      <c r="C46" s="583">
        <v>0</v>
      </c>
      <c r="D46" s="570">
        <v>2843.0610010661376</v>
      </c>
      <c r="E46" s="583">
        <v>1</v>
      </c>
      <c r="F46" s="571">
        <v>2843.0610010661376</v>
      </c>
    </row>
    <row r="47" spans="1:6" ht="14.4" customHeight="1" x14ac:dyDescent="0.3">
      <c r="A47" s="593" t="s">
        <v>1532</v>
      </c>
      <c r="B47" s="570">
        <v>1175.1799999999998</v>
      </c>
      <c r="C47" s="583">
        <v>0.31780356330412401</v>
      </c>
      <c r="D47" s="570">
        <v>2522.6388280268097</v>
      </c>
      <c r="E47" s="583">
        <v>0.68219643669587604</v>
      </c>
      <c r="F47" s="571">
        <v>3697.8188280268096</v>
      </c>
    </row>
    <row r="48" spans="1:6" ht="14.4" customHeight="1" x14ac:dyDescent="0.3">
      <c r="A48" s="593" t="s">
        <v>1533</v>
      </c>
      <c r="B48" s="570"/>
      <c r="C48" s="583">
        <v>0</v>
      </c>
      <c r="D48" s="570">
        <v>2020.301449933108</v>
      </c>
      <c r="E48" s="583">
        <v>1</v>
      </c>
      <c r="F48" s="571">
        <v>2020.301449933108</v>
      </c>
    </row>
    <row r="49" spans="1:6" ht="14.4" customHeight="1" x14ac:dyDescent="0.3">
      <c r="A49" s="593" t="s">
        <v>1534</v>
      </c>
      <c r="B49" s="570"/>
      <c r="C49" s="583">
        <v>0</v>
      </c>
      <c r="D49" s="570">
        <v>1800.808146440706</v>
      </c>
      <c r="E49" s="583">
        <v>1</v>
      </c>
      <c r="F49" s="571">
        <v>1800.808146440706</v>
      </c>
    </row>
    <row r="50" spans="1:6" ht="14.4" customHeight="1" x14ac:dyDescent="0.3">
      <c r="A50" s="593" t="s">
        <v>1535</v>
      </c>
      <c r="B50" s="570"/>
      <c r="C50" s="583">
        <v>0</v>
      </c>
      <c r="D50" s="570">
        <v>1436.5897436200089</v>
      </c>
      <c r="E50" s="583">
        <v>1</v>
      </c>
      <c r="F50" s="571">
        <v>1436.5897436200089</v>
      </c>
    </row>
    <row r="51" spans="1:6" ht="14.4" customHeight="1" x14ac:dyDescent="0.3">
      <c r="A51" s="593" t="s">
        <v>1536</v>
      </c>
      <c r="B51" s="570"/>
      <c r="C51" s="583">
        <v>0</v>
      </c>
      <c r="D51" s="570">
        <v>1210.330640772009</v>
      </c>
      <c r="E51" s="583">
        <v>1</v>
      </c>
      <c r="F51" s="571">
        <v>1210.330640772009</v>
      </c>
    </row>
    <row r="52" spans="1:6" ht="14.4" customHeight="1" x14ac:dyDescent="0.3">
      <c r="A52" s="593" t="s">
        <v>1537</v>
      </c>
      <c r="B52" s="570">
        <v>1378.0798305573121</v>
      </c>
      <c r="C52" s="583">
        <v>0.54957691883577953</v>
      </c>
      <c r="D52" s="570">
        <v>1129.44874883905</v>
      </c>
      <c r="E52" s="583">
        <v>0.45042308116422047</v>
      </c>
      <c r="F52" s="571">
        <v>2507.5285793963621</v>
      </c>
    </row>
    <row r="53" spans="1:6" ht="14.4" customHeight="1" x14ac:dyDescent="0.3">
      <c r="A53" s="593" t="s">
        <v>1538</v>
      </c>
      <c r="B53" s="570"/>
      <c r="C53" s="583">
        <v>0</v>
      </c>
      <c r="D53" s="570">
        <v>1064.8</v>
      </c>
      <c r="E53" s="583">
        <v>1</v>
      </c>
      <c r="F53" s="571">
        <v>1064.8</v>
      </c>
    </row>
    <row r="54" spans="1:6" ht="14.4" customHeight="1" x14ac:dyDescent="0.3">
      <c r="A54" s="593" t="s">
        <v>1539</v>
      </c>
      <c r="B54" s="570"/>
      <c r="C54" s="583">
        <v>0</v>
      </c>
      <c r="D54" s="570">
        <v>925.98457108508205</v>
      </c>
      <c r="E54" s="583">
        <v>1</v>
      </c>
      <c r="F54" s="571">
        <v>925.98457108508205</v>
      </c>
    </row>
    <row r="55" spans="1:6" ht="14.4" customHeight="1" x14ac:dyDescent="0.3">
      <c r="A55" s="593" t="s">
        <v>1540</v>
      </c>
      <c r="B55" s="570"/>
      <c r="C55" s="583">
        <v>0</v>
      </c>
      <c r="D55" s="570">
        <v>746.89715129113233</v>
      </c>
      <c r="E55" s="583">
        <v>1</v>
      </c>
      <c r="F55" s="571">
        <v>746.89715129113233</v>
      </c>
    </row>
    <row r="56" spans="1:6" ht="14.4" customHeight="1" x14ac:dyDescent="0.3">
      <c r="A56" s="593" t="s">
        <v>1541</v>
      </c>
      <c r="B56" s="570"/>
      <c r="C56" s="583">
        <v>0</v>
      </c>
      <c r="D56" s="570">
        <v>719.17810549682054</v>
      </c>
      <c r="E56" s="583">
        <v>1</v>
      </c>
      <c r="F56" s="571">
        <v>719.17810549682054</v>
      </c>
    </row>
    <row r="57" spans="1:6" ht="14.4" customHeight="1" x14ac:dyDescent="0.3">
      <c r="A57" s="593" t="s">
        <v>1542</v>
      </c>
      <c r="B57" s="570">
        <v>1296.9599999999998</v>
      </c>
      <c r="C57" s="583">
        <v>0.65121493666603292</v>
      </c>
      <c r="D57" s="570">
        <v>694.64051002504698</v>
      </c>
      <c r="E57" s="583">
        <v>0.34878506333396703</v>
      </c>
      <c r="F57" s="571">
        <v>1991.6005100250468</v>
      </c>
    </row>
    <row r="58" spans="1:6" ht="14.4" customHeight="1" x14ac:dyDescent="0.3">
      <c r="A58" s="593" t="s">
        <v>1543</v>
      </c>
      <c r="B58" s="570"/>
      <c r="C58" s="583">
        <v>0</v>
      </c>
      <c r="D58" s="570">
        <v>627.84037596058101</v>
      </c>
      <c r="E58" s="583">
        <v>1</v>
      </c>
      <c r="F58" s="571">
        <v>627.84037596058101</v>
      </c>
    </row>
    <row r="59" spans="1:6" ht="14.4" customHeight="1" x14ac:dyDescent="0.3">
      <c r="A59" s="593" t="s">
        <v>1544</v>
      </c>
      <c r="B59" s="570"/>
      <c r="C59" s="583">
        <v>0</v>
      </c>
      <c r="D59" s="570">
        <v>490.969055452014</v>
      </c>
      <c r="E59" s="583">
        <v>1</v>
      </c>
      <c r="F59" s="571">
        <v>490.969055452014</v>
      </c>
    </row>
    <row r="60" spans="1:6" ht="14.4" customHeight="1" x14ac:dyDescent="0.3">
      <c r="A60" s="593" t="s">
        <v>1545</v>
      </c>
      <c r="B60" s="570"/>
      <c r="C60" s="583">
        <v>0</v>
      </c>
      <c r="D60" s="570">
        <v>399.47999999999996</v>
      </c>
      <c r="E60" s="583">
        <v>1</v>
      </c>
      <c r="F60" s="571">
        <v>399.47999999999996</v>
      </c>
    </row>
    <row r="61" spans="1:6" ht="14.4" customHeight="1" x14ac:dyDescent="0.3">
      <c r="A61" s="593" t="s">
        <v>1546</v>
      </c>
      <c r="B61" s="570">
        <v>1255.4100000000001</v>
      </c>
      <c r="C61" s="583">
        <v>0.76985411790776892</v>
      </c>
      <c r="D61" s="570">
        <v>375.301547548548</v>
      </c>
      <c r="E61" s="583">
        <v>0.23014588209223122</v>
      </c>
      <c r="F61" s="571">
        <v>1630.711547548548</v>
      </c>
    </row>
    <row r="62" spans="1:6" ht="14.4" customHeight="1" x14ac:dyDescent="0.3">
      <c r="A62" s="593" t="s">
        <v>1547</v>
      </c>
      <c r="B62" s="570"/>
      <c r="C62" s="583">
        <v>0</v>
      </c>
      <c r="D62" s="570">
        <v>337.14943291021399</v>
      </c>
      <c r="E62" s="583">
        <v>1</v>
      </c>
      <c r="F62" s="571">
        <v>337.14943291021399</v>
      </c>
    </row>
    <row r="63" spans="1:6" ht="14.4" customHeight="1" x14ac:dyDescent="0.3">
      <c r="A63" s="593" t="s">
        <v>1548</v>
      </c>
      <c r="B63" s="570"/>
      <c r="C63" s="583">
        <v>0</v>
      </c>
      <c r="D63" s="570">
        <v>336.09860609460202</v>
      </c>
      <c r="E63" s="583">
        <v>1</v>
      </c>
      <c r="F63" s="571">
        <v>336.09860609460202</v>
      </c>
    </row>
    <row r="64" spans="1:6" ht="14.4" customHeight="1" x14ac:dyDescent="0.3">
      <c r="A64" s="593" t="s">
        <v>1549</v>
      </c>
      <c r="B64" s="570">
        <v>208.82999999999998</v>
      </c>
      <c r="C64" s="583">
        <v>0.40542429478343595</v>
      </c>
      <c r="D64" s="570">
        <v>306.26</v>
      </c>
      <c r="E64" s="583">
        <v>0.59457570521656422</v>
      </c>
      <c r="F64" s="571">
        <v>515.08999999999992</v>
      </c>
    </row>
    <row r="65" spans="1:6" ht="14.4" customHeight="1" x14ac:dyDescent="0.3">
      <c r="A65" s="593" t="s">
        <v>1550</v>
      </c>
      <c r="B65" s="570">
        <v>687.77973449255421</v>
      </c>
      <c r="C65" s="583">
        <v>0.69273993636453535</v>
      </c>
      <c r="D65" s="570">
        <v>305.06</v>
      </c>
      <c r="E65" s="583">
        <v>0.3072600636354646</v>
      </c>
      <c r="F65" s="571">
        <v>992.83973449255427</v>
      </c>
    </row>
    <row r="66" spans="1:6" ht="14.4" customHeight="1" x14ac:dyDescent="0.3">
      <c r="A66" s="593" t="s">
        <v>1551</v>
      </c>
      <c r="B66" s="570"/>
      <c r="C66" s="583">
        <v>0</v>
      </c>
      <c r="D66" s="570">
        <v>238.52</v>
      </c>
      <c r="E66" s="583">
        <v>1</v>
      </c>
      <c r="F66" s="571">
        <v>238.52</v>
      </c>
    </row>
    <row r="67" spans="1:6" ht="14.4" customHeight="1" x14ac:dyDescent="0.3">
      <c r="A67" s="593" t="s">
        <v>1552</v>
      </c>
      <c r="B67" s="570">
        <v>136.60965140261371</v>
      </c>
      <c r="C67" s="583">
        <v>0.37246716264605362</v>
      </c>
      <c r="D67" s="570">
        <v>230.16</v>
      </c>
      <c r="E67" s="583">
        <v>0.62753283735394638</v>
      </c>
      <c r="F67" s="571">
        <v>366.7696514026137</v>
      </c>
    </row>
    <row r="68" spans="1:6" ht="14.4" customHeight="1" x14ac:dyDescent="0.3">
      <c r="A68" s="593" t="s">
        <v>1553</v>
      </c>
      <c r="B68" s="570"/>
      <c r="C68" s="583">
        <v>0</v>
      </c>
      <c r="D68" s="570">
        <v>188.06995392323779</v>
      </c>
      <c r="E68" s="583">
        <v>1</v>
      </c>
      <c r="F68" s="571">
        <v>188.06995392323779</v>
      </c>
    </row>
    <row r="69" spans="1:6" ht="14.4" customHeight="1" x14ac:dyDescent="0.3">
      <c r="A69" s="593" t="s">
        <v>1554</v>
      </c>
      <c r="B69" s="570"/>
      <c r="C69" s="583">
        <v>0</v>
      </c>
      <c r="D69" s="570">
        <v>176.5200019995267</v>
      </c>
      <c r="E69" s="583">
        <v>1</v>
      </c>
      <c r="F69" s="571">
        <v>176.5200019995267</v>
      </c>
    </row>
    <row r="70" spans="1:6" ht="14.4" customHeight="1" x14ac:dyDescent="0.3">
      <c r="A70" s="593" t="s">
        <v>1555</v>
      </c>
      <c r="B70" s="570">
        <v>151.25001319373399</v>
      </c>
      <c r="C70" s="583">
        <v>0.4646861474492413</v>
      </c>
      <c r="D70" s="570">
        <v>174.23852143114499</v>
      </c>
      <c r="E70" s="583">
        <v>0.5353138525507587</v>
      </c>
      <c r="F70" s="571">
        <v>325.48853462487898</v>
      </c>
    </row>
    <row r="71" spans="1:6" ht="14.4" customHeight="1" x14ac:dyDescent="0.3">
      <c r="A71" s="593" t="s">
        <v>1556</v>
      </c>
      <c r="B71" s="570">
        <v>589.09953570902849</v>
      </c>
      <c r="C71" s="583">
        <v>0.78189068491275138</v>
      </c>
      <c r="D71" s="570">
        <v>164.32999999999998</v>
      </c>
      <c r="E71" s="583">
        <v>0.21810931508724871</v>
      </c>
      <c r="F71" s="571">
        <v>753.42953570902841</v>
      </c>
    </row>
    <row r="72" spans="1:6" ht="14.4" customHeight="1" x14ac:dyDescent="0.3">
      <c r="A72" s="593" t="s">
        <v>1557</v>
      </c>
      <c r="B72" s="570">
        <v>1737.4309157598441</v>
      </c>
      <c r="C72" s="583">
        <v>0.91552105248975257</v>
      </c>
      <c r="D72" s="570">
        <v>160.32</v>
      </c>
      <c r="E72" s="583">
        <v>8.447894751024751E-2</v>
      </c>
      <c r="F72" s="571">
        <v>1897.750915759844</v>
      </c>
    </row>
    <row r="73" spans="1:6" ht="14.4" customHeight="1" x14ac:dyDescent="0.3">
      <c r="A73" s="593" t="s">
        <v>1558</v>
      </c>
      <c r="B73" s="570"/>
      <c r="C73" s="583">
        <v>0</v>
      </c>
      <c r="D73" s="570">
        <v>159.66</v>
      </c>
      <c r="E73" s="583">
        <v>1</v>
      </c>
      <c r="F73" s="571">
        <v>159.66</v>
      </c>
    </row>
    <row r="74" spans="1:6" ht="14.4" customHeight="1" x14ac:dyDescent="0.3">
      <c r="A74" s="593" t="s">
        <v>1559</v>
      </c>
      <c r="B74" s="570"/>
      <c r="C74" s="583">
        <v>0</v>
      </c>
      <c r="D74" s="570">
        <v>151.54</v>
      </c>
      <c r="E74" s="583">
        <v>1</v>
      </c>
      <c r="F74" s="571">
        <v>151.54</v>
      </c>
    </row>
    <row r="75" spans="1:6" ht="14.4" customHeight="1" x14ac:dyDescent="0.3">
      <c r="A75" s="593" t="s">
        <v>1560</v>
      </c>
      <c r="B75" s="570">
        <v>104.930073315957</v>
      </c>
      <c r="C75" s="583">
        <v>0.50490826820385004</v>
      </c>
      <c r="D75" s="570">
        <v>102.89</v>
      </c>
      <c r="E75" s="583">
        <v>0.4950917317961499</v>
      </c>
      <c r="F75" s="571">
        <v>207.82007331595702</v>
      </c>
    </row>
    <row r="76" spans="1:6" ht="14.4" customHeight="1" x14ac:dyDescent="0.3">
      <c r="A76" s="593" t="s">
        <v>1561</v>
      </c>
      <c r="B76" s="570"/>
      <c r="C76" s="583">
        <v>0</v>
      </c>
      <c r="D76" s="570">
        <v>101.919079957218</v>
      </c>
      <c r="E76" s="583">
        <v>1</v>
      </c>
      <c r="F76" s="571">
        <v>101.919079957218</v>
      </c>
    </row>
    <row r="77" spans="1:6" ht="14.4" customHeight="1" x14ac:dyDescent="0.3">
      <c r="A77" s="593" t="s">
        <v>1562</v>
      </c>
      <c r="B77" s="570">
        <v>344.52</v>
      </c>
      <c r="C77" s="583">
        <v>0.77234514762257045</v>
      </c>
      <c r="D77" s="570">
        <v>101.55</v>
      </c>
      <c r="E77" s="583">
        <v>0.22765485237742955</v>
      </c>
      <c r="F77" s="571">
        <v>446.07</v>
      </c>
    </row>
    <row r="78" spans="1:6" ht="14.4" customHeight="1" x14ac:dyDescent="0.3">
      <c r="A78" s="593" t="s">
        <v>1563</v>
      </c>
      <c r="B78" s="570"/>
      <c r="C78" s="583">
        <v>0</v>
      </c>
      <c r="D78" s="570">
        <v>83.26</v>
      </c>
      <c r="E78" s="583">
        <v>1</v>
      </c>
      <c r="F78" s="571">
        <v>83.26</v>
      </c>
    </row>
    <row r="79" spans="1:6" ht="14.4" customHeight="1" x14ac:dyDescent="0.3">
      <c r="A79" s="593" t="s">
        <v>1564</v>
      </c>
      <c r="B79" s="570"/>
      <c r="C79" s="583">
        <v>0</v>
      </c>
      <c r="D79" s="570">
        <v>81.62</v>
      </c>
      <c r="E79" s="583">
        <v>1</v>
      </c>
      <c r="F79" s="571">
        <v>81.62</v>
      </c>
    </row>
    <row r="80" spans="1:6" ht="14.4" customHeight="1" x14ac:dyDescent="0.3">
      <c r="A80" s="593" t="s">
        <v>1565</v>
      </c>
      <c r="B80" s="570">
        <v>1491.8000000000002</v>
      </c>
      <c r="C80" s="583">
        <v>1</v>
      </c>
      <c r="D80" s="570"/>
      <c r="E80" s="583">
        <v>0</v>
      </c>
      <c r="F80" s="571">
        <v>1491.8000000000002</v>
      </c>
    </row>
    <row r="81" spans="1:6" ht="14.4" customHeight="1" x14ac:dyDescent="0.3">
      <c r="A81" s="593" t="s">
        <v>1566</v>
      </c>
      <c r="B81" s="570">
        <v>2642.06</v>
      </c>
      <c r="C81" s="583">
        <v>1</v>
      </c>
      <c r="D81" s="570"/>
      <c r="E81" s="583">
        <v>0</v>
      </c>
      <c r="F81" s="571">
        <v>2642.06</v>
      </c>
    </row>
    <row r="82" spans="1:6" ht="14.4" customHeight="1" x14ac:dyDescent="0.3">
      <c r="A82" s="593" t="s">
        <v>1567</v>
      </c>
      <c r="B82" s="570">
        <v>674.52</v>
      </c>
      <c r="C82" s="583">
        <v>1</v>
      </c>
      <c r="D82" s="570"/>
      <c r="E82" s="583">
        <v>0</v>
      </c>
      <c r="F82" s="571">
        <v>674.52</v>
      </c>
    </row>
    <row r="83" spans="1:6" ht="14.4" customHeight="1" x14ac:dyDescent="0.3">
      <c r="A83" s="593" t="s">
        <v>1568</v>
      </c>
      <c r="B83" s="570">
        <v>204.81814982464539</v>
      </c>
      <c r="C83" s="583">
        <v>1</v>
      </c>
      <c r="D83" s="570"/>
      <c r="E83" s="583">
        <v>0</v>
      </c>
      <c r="F83" s="571">
        <v>204.81814982464539</v>
      </c>
    </row>
    <row r="84" spans="1:6" ht="14.4" customHeight="1" x14ac:dyDescent="0.3">
      <c r="A84" s="593" t="s">
        <v>1569</v>
      </c>
      <c r="B84" s="570">
        <v>390.38</v>
      </c>
      <c r="C84" s="583">
        <v>1</v>
      </c>
      <c r="D84" s="570"/>
      <c r="E84" s="583">
        <v>0</v>
      </c>
      <c r="F84" s="571">
        <v>390.38</v>
      </c>
    </row>
    <row r="85" spans="1:6" ht="14.4" customHeight="1" x14ac:dyDescent="0.3">
      <c r="A85" s="593" t="s">
        <v>1570</v>
      </c>
      <c r="B85" s="570">
        <v>351.24</v>
      </c>
      <c r="C85" s="583">
        <v>1</v>
      </c>
      <c r="D85" s="570"/>
      <c r="E85" s="583">
        <v>0</v>
      </c>
      <c r="F85" s="571">
        <v>351.24</v>
      </c>
    </row>
    <row r="86" spans="1:6" ht="14.4" customHeight="1" x14ac:dyDescent="0.3">
      <c r="A86" s="593" t="s">
        <v>1571</v>
      </c>
      <c r="B86" s="570">
        <v>1018.74</v>
      </c>
      <c r="C86" s="583">
        <v>1</v>
      </c>
      <c r="D86" s="570"/>
      <c r="E86" s="583">
        <v>0</v>
      </c>
      <c r="F86" s="571">
        <v>1018.74</v>
      </c>
    </row>
    <row r="87" spans="1:6" ht="14.4" customHeight="1" x14ac:dyDescent="0.3">
      <c r="A87" s="593" t="s">
        <v>1572</v>
      </c>
      <c r="B87" s="570">
        <v>123.87910815942701</v>
      </c>
      <c r="C87" s="583">
        <v>1</v>
      </c>
      <c r="D87" s="570"/>
      <c r="E87" s="583">
        <v>0</v>
      </c>
      <c r="F87" s="571">
        <v>123.87910815942701</v>
      </c>
    </row>
    <row r="88" spans="1:6" ht="14.4" customHeight="1" x14ac:dyDescent="0.3">
      <c r="A88" s="593" t="s">
        <v>1573</v>
      </c>
      <c r="B88" s="570">
        <v>307.53045102833403</v>
      </c>
      <c r="C88" s="583">
        <v>1</v>
      </c>
      <c r="D88" s="570"/>
      <c r="E88" s="583">
        <v>0</v>
      </c>
      <c r="F88" s="571">
        <v>307.53045102833403</v>
      </c>
    </row>
    <row r="89" spans="1:6" ht="14.4" customHeight="1" x14ac:dyDescent="0.3">
      <c r="A89" s="593" t="s">
        <v>1574</v>
      </c>
      <c r="B89" s="570">
        <v>3425.7363461237323</v>
      </c>
      <c r="C89" s="583">
        <v>1</v>
      </c>
      <c r="D89" s="570"/>
      <c r="E89" s="583">
        <v>0</v>
      </c>
      <c r="F89" s="571">
        <v>3425.7363461237323</v>
      </c>
    </row>
    <row r="90" spans="1:6" ht="14.4" customHeight="1" x14ac:dyDescent="0.3">
      <c r="A90" s="593" t="s">
        <v>1575</v>
      </c>
      <c r="B90" s="570">
        <v>812.71960826458508</v>
      </c>
      <c r="C90" s="583">
        <v>1</v>
      </c>
      <c r="D90" s="570"/>
      <c r="E90" s="583">
        <v>0</v>
      </c>
      <c r="F90" s="571">
        <v>812.71960826458508</v>
      </c>
    </row>
    <row r="91" spans="1:6" ht="14.4" customHeight="1" thickBot="1" x14ac:dyDescent="0.35">
      <c r="A91" s="594" t="s">
        <v>1576</v>
      </c>
      <c r="B91" s="585">
        <v>206.24</v>
      </c>
      <c r="C91" s="586">
        <v>1</v>
      </c>
      <c r="D91" s="585"/>
      <c r="E91" s="586">
        <v>0</v>
      </c>
      <c r="F91" s="587">
        <v>206.24</v>
      </c>
    </row>
    <row r="92" spans="1:6" ht="14.4" customHeight="1" thickBot="1" x14ac:dyDescent="0.35">
      <c r="A92" s="588" t="s">
        <v>6</v>
      </c>
      <c r="B92" s="589">
        <v>167694.30720015801</v>
      </c>
      <c r="C92" s="590">
        <v>0.12838934058565968</v>
      </c>
      <c r="D92" s="589">
        <v>1138444.5547583592</v>
      </c>
      <c r="E92" s="590">
        <v>0.87161065941434035</v>
      </c>
      <c r="F92" s="591">
        <v>1306138.8619585172</v>
      </c>
    </row>
  </sheetData>
  <mergeCells count="3">
    <mergeCell ref="A1:F1"/>
    <mergeCell ref="B3:C3"/>
    <mergeCell ref="D3:E3"/>
  </mergeCells>
  <conditionalFormatting sqref="C5:C1048576">
    <cfRule type="cellIs" dxfId="56" priority="8" stopIfTrue="1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theme="0" tint="-0.249977111117893"/>
    <pageSetUpPr fitToPage="1"/>
  </sheetPr>
  <dimension ref="A1:M242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5.77734375" style="69" bestFit="1" customWidth="1"/>
    <col min="2" max="2" width="8.88671875" style="69" bestFit="1" customWidth="1"/>
    <col min="3" max="3" width="7" style="69" bestFit="1" customWidth="1"/>
    <col min="4" max="4" width="53.44140625" style="69" bestFit="1" customWidth="1"/>
    <col min="5" max="5" width="28.44140625" style="69" bestFit="1" customWidth="1"/>
    <col min="6" max="6" width="6.6640625" style="98" customWidth="1"/>
    <col min="7" max="7" width="8.88671875" style="98" bestFit="1" customWidth="1"/>
    <col min="8" max="8" width="6.77734375" style="91" bestFit="1" customWidth="1"/>
    <col min="9" max="9" width="6.6640625" style="98" customWidth="1"/>
    <col min="10" max="10" width="8.88671875" style="98" customWidth="1"/>
    <col min="11" max="11" width="6.77734375" style="91" bestFit="1" customWidth="1"/>
    <col min="12" max="12" width="6.6640625" style="98" customWidth="1"/>
    <col min="13" max="13" width="8.88671875" style="98" bestFit="1" customWidth="1"/>
    <col min="14" max="16384" width="8.88671875" style="69"/>
  </cols>
  <sheetData>
    <row r="1" spans="1:13" ht="18.600000000000001" customHeight="1" thickBot="1" x14ac:dyDescent="0.4">
      <c r="A1" s="416" t="s">
        <v>261</v>
      </c>
      <c r="B1" s="426"/>
      <c r="C1" s="426"/>
      <c r="D1" s="426"/>
      <c r="E1" s="426"/>
      <c r="F1" s="426"/>
      <c r="G1" s="426"/>
      <c r="H1" s="426"/>
      <c r="I1" s="426"/>
      <c r="J1" s="426"/>
      <c r="K1" s="426"/>
      <c r="L1" s="382"/>
      <c r="M1" s="382"/>
    </row>
    <row r="2" spans="1:13" ht="14.4" customHeight="1" thickBot="1" x14ac:dyDescent="0.35">
      <c r="A2" s="522" t="s">
        <v>290</v>
      </c>
      <c r="B2" s="96"/>
      <c r="C2" s="96"/>
      <c r="D2" s="96"/>
      <c r="E2" s="96"/>
      <c r="F2" s="97"/>
      <c r="G2" s="97"/>
      <c r="H2" s="353"/>
      <c r="I2" s="97"/>
      <c r="J2" s="97"/>
      <c r="K2" s="353"/>
      <c r="L2" s="97"/>
    </row>
    <row r="3" spans="1:13" ht="14.4" customHeight="1" thickBot="1" x14ac:dyDescent="0.35">
      <c r="E3" s="182" t="s">
        <v>253</v>
      </c>
      <c r="F3" s="56">
        <f>SUBTOTAL(9,F6:F1048576)</f>
        <v>426.48</v>
      </c>
      <c r="G3" s="56">
        <f>SUBTOTAL(9,G6:G1048576)</f>
        <v>167694.30720015807</v>
      </c>
      <c r="H3" s="57">
        <f>IF(M3=0,0,G3/M3)</f>
        <v>0.12838934058565968</v>
      </c>
      <c r="I3" s="56">
        <f>SUBTOTAL(9,I6:I1048576)</f>
        <v>4053.9666666666667</v>
      </c>
      <c r="J3" s="56">
        <f>SUBTOTAL(9,J6:J1048576)</f>
        <v>1138444.5547583594</v>
      </c>
      <c r="K3" s="57">
        <f>IF(M3=0,0,J3/M3)</f>
        <v>0.87161065941434013</v>
      </c>
      <c r="L3" s="56">
        <f>SUBTOTAL(9,L6:L1048576)</f>
        <v>4480.4466666666667</v>
      </c>
      <c r="M3" s="58">
        <f>SUBTOTAL(9,M6:M1048576)</f>
        <v>1306138.8619585177</v>
      </c>
    </row>
    <row r="4" spans="1:13" ht="14.4" customHeight="1" thickBot="1" x14ac:dyDescent="0.35">
      <c r="A4" s="54"/>
      <c r="B4" s="54"/>
      <c r="C4" s="54"/>
      <c r="D4" s="54"/>
      <c r="E4" s="55"/>
      <c r="F4" s="420" t="s">
        <v>255</v>
      </c>
      <c r="G4" s="421"/>
      <c r="H4" s="422"/>
      <c r="I4" s="423" t="s">
        <v>254</v>
      </c>
      <c r="J4" s="421"/>
      <c r="K4" s="422"/>
      <c r="L4" s="424" t="s">
        <v>6</v>
      </c>
      <c r="M4" s="425"/>
    </row>
    <row r="5" spans="1:13" ht="14.4" customHeight="1" thickBot="1" x14ac:dyDescent="0.35">
      <c r="A5" s="578" t="s">
        <v>256</v>
      </c>
      <c r="B5" s="595" t="s">
        <v>257</v>
      </c>
      <c r="C5" s="595" t="s">
        <v>176</v>
      </c>
      <c r="D5" s="595" t="s">
        <v>258</v>
      </c>
      <c r="E5" s="595" t="s">
        <v>259</v>
      </c>
      <c r="F5" s="596" t="s">
        <v>32</v>
      </c>
      <c r="G5" s="596" t="s">
        <v>17</v>
      </c>
      <c r="H5" s="580" t="s">
        <v>260</v>
      </c>
      <c r="I5" s="579" t="s">
        <v>32</v>
      </c>
      <c r="J5" s="596" t="s">
        <v>17</v>
      </c>
      <c r="K5" s="580" t="s">
        <v>260</v>
      </c>
      <c r="L5" s="579" t="s">
        <v>32</v>
      </c>
      <c r="M5" s="597" t="s">
        <v>17</v>
      </c>
    </row>
    <row r="6" spans="1:13" ht="14.4" customHeight="1" x14ac:dyDescent="0.3">
      <c r="A6" s="560" t="s">
        <v>534</v>
      </c>
      <c r="B6" s="561" t="s">
        <v>1577</v>
      </c>
      <c r="C6" s="561" t="s">
        <v>1578</v>
      </c>
      <c r="D6" s="561" t="s">
        <v>715</v>
      </c>
      <c r="E6" s="561" t="s">
        <v>716</v>
      </c>
      <c r="F6" s="564"/>
      <c r="G6" s="564"/>
      <c r="H6" s="582">
        <v>0</v>
      </c>
      <c r="I6" s="564">
        <v>11</v>
      </c>
      <c r="J6" s="564">
        <v>3085.454746465698</v>
      </c>
      <c r="K6" s="582">
        <v>1</v>
      </c>
      <c r="L6" s="564">
        <v>11</v>
      </c>
      <c r="M6" s="565">
        <v>3085.454746465698</v>
      </c>
    </row>
    <row r="7" spans="1:13" ht="14.4" customHeight="1" x14ac:dyDescent="0.3">
      <c r="A7" s="566" t="s">
        <v>534</v>
      </c>
      <c r="B7" s="567" t="s">
        <v>1577</v>
      </c>
      <c r="C7" s="567" t="s">
        <v>1579</v>
      </c>
      <c r="D7" s="567" t="s">
        <v>1580</v>
      </c>
      <c r="E7" s="567" t="s">
        <v>1581</v>
      </c>
      <c r="F7" s="570"/>
      <c r="G7" s="570"/>
      <c r="H7" s="583">
        <v>0</v>
      </c>
      <c r="I7" s="570">
        <v>6</v>
      </c>
      <c r="J7" s="570">
        <v>489.24</v>
      </c>
      <c r="K7" s="583">
        <v>1</v>
      </c>
      <c r="L7" s="570">
        <v>6</v>
      </c>
      <c r="M7" s="571">
        <v>489.24</v>
      </c>
    </row>
    <row r="8" spans="1:13" ht="14.4" customHeight="1" x14ac:dyDescent="0.3">
      <c r="A8" s="566" t="s">
        <v>534</v>
      </c>
      <c r="B8" s="567" t="s">
        <v>1582</v>
      </c>
      <c r="C8" s="567" t="s">
        <v>1583</v>
      </c>
      <c r="D8" s="567" t="s">
        <v>576</v>
      </c>
      <c r="E8" s="567" t="s">
        <v>577</v>
      </c>
      <c r="F8" s="570">
        <v>26</v>
      </c>
      <c r="G8" s="570">
        <v>3653.4136969230071</v>
      </c>
      <c r="H8" s="583">
        <v>1</v>
      </c>
      <c r="I8" s="570"/>
      <c r="J8" s="570"/>
      <c r="K8" s="583">
        <v>0</v>
      </c>
      <c r="L8" s="570">
        <v>26</v>
      </c>
      <c r="M8" s="571">
        <v>3653.4136969230071</v>
      </c>
    </row>
    <row r="9" spans="1:13" ht="14.4" customHeight="1" x14ac:dyDescent="0.3">
      <c r="A9" s="566" t="s">
        <v>534</v>
      </c>
      <c r="B9" s="567" t="s">
        <v>1582</v>
      </c>
      <c r="C9" s="567" t="s">
        <v>1584</v>
      </c>
      <c r="D9" s="567" t="s">
        <v>576</v>
      </c>
      <c r="E9" s="567" t="s">
        <v>590</v>
      </c>
      <c r="F9" s="570">
        <v>1</v>
      </c>
      <c r="G9" s="570">
        <v>372.14</v>
      </c>
      <c r="H9" s="583">
        <v>1</v>
      </c>
      <c r="I9" s="570"/>
      <c r="J9" s="570"/>
      <c r="K9" s="583">
        <v>0</v>
      </c>
      <c r="L9" s="570">
        <v>1</v>
      </c>
      <c r="M9" s="571">
        <v>372.14</v>
      </c>
    </row>
    <row r="10" spans="1:13" ht="14.4" customHeight="1" x14ac:dyDescent="0.3">
      <c r="A10" s="566" t="s">
        <v>534</v>
      </c>
      <c r="B10" s="567" t="s">
        <v>1582</v>
      </c>
      <c r="C10" s="567" t="s">
        <v>1585</v>
      </c>
      <c r="D10" s="567" t="s">
        <v>1039</v>
      </c>
      <c r="E10" s="567" t="s">
        <v>1586</v>
      </c>
      <c r="F10" s="570"/>
      <c r="G10" s="570"/>
      <c r="H10" s="583">
        <v>0</v>
      </c>
      <c r="I10" s="570">
        <v>3</v>
      </c>
      <c r="J10" s="570">
        <v>1472.2199999999971</v>
      </c>
      <c r="K10" s="583">
        <v>1</v>
      </c>
      <c r="L10" s="570">
        <v>3</v>
      </c>
      <c r="M10" s="571">
        <v>1472.2199999999971</v>
      </c>
    </row>
    <row r="11" spans="1:13" ht="14.4" customHeight="1" x14ac:dyDescent="0.3">
      <c r="A11" s="566" t="s">
        <v>534</v>
      </c>
      <c r="B11" s="567" t="s">
        <v>1582</v>
      </c>
      <c r="C11" s="567" t="s">
        <v>1587</v>
      </c>
      <c r="D11" s="567" t="s">
        <v>1039</v>
      </c>
      <c r="E11" s="567" t="s">
        <v>1588</v>
      </c>
      <c r="F11" s="570">
        <v>1</v>
      </c>
      <c r="G11" s="570">
        <v>155.89007705792201</v>
      </c>
      <c r="H11" s="583">
        <v>1</v>
      </c>
      <c r="I11" s="570"/>
      <c r="J11" s="570"/>
      <c r="K11" s="583">
        <v>0</v>
      </c>
      <c r="L11" s="570">
        <v>1</v>
      </c>
      <c r="M11" s="571">
        <v>155.89007705792201</v>
      </c>
    </row>
    <row r="12" spans="1:13" ht="14.4" customHeight="1" x14ac:dyDescent="0.3">
      <c r="A12" s="566" t="s">
        <v>534</v>
      </c>
      <c r="B12" s="567" t="s">
        <v>1582</v>
      </c>
      <c r="C12" s="567" t="s">
        <v>1589</v>
      </c>
      <c r="D12" s="567" t="s">
        <v>1041</v>
      </c>
      <c r="E12" s="567" t="s">
        <v>1042</v>
      </c>
      <c r="F12" s="570"/>
      <c r="G12" s="570"/>
      <c r="H12" s="583">
        <v>0</v>
      </c>
      <c r="I12" s="570">
        <v>10</v>
      </c>
      <c r="J12" s="570">
        <v>710.5</v>
      </c>
      <c r="K12" s="583">
        <v>1</v>
      </c>
      <c r="L12" s="570">
        <v>10</v>
      </c>
      <c r="M12" s="571">
        <v>710.5</v>
      </c>
    </row>
    <row r="13" spans="1:13" ht="14.4" customHeight="1" x14ac:dyDescent="0.3">
      <c r="A13" s="566" t="s">
        <v>534</v>
      </c>
      <c r="B13" s="567" t="s">
        <v>1590</v>
      </c>
      <c r="C13" s="567" t="s">
        <v>1591</v>
      </c>
      <c r="D13" s="567" t="s">
        <v>1592</v>
      </c>
      <c r="E13" s="567" t="s">
        <v>1593</v>
      </c>
      <c r="F13" s="570"/>
      <c r="G13" s="570"/>
      <c r="H13" s="583">
        <v>0</v>
      </c>
      <c r="I13" s="570">
        <v>15</v>
      </c>
      <c r="J13" s="570">
        <v>2021.2903725708652</v>
      </c>
      <c r="K13" s="583">
        <v>1</v>
      </c>
      <c r="L13" s="570">
        <v>15</v>
      </c>
      <c r="M13" s="571">
        <v>2021.2903725708652</v>
      </c>
    </row>
    <row r="14" spans="1:13" ht="14.4" customHeight="1" x14ac:dyDescent="0.3">
      <c r="A14" s="566" t="s">
        <v>534</v>
      </c>
      <c r="B14" s="567" t="s">
        <v>1590</v>
      </c>
      <c r="C14" s="567" t="s">
        <v>1594</v>
      </c>
      <c r="D14" s="567" t="s">
        <v>1592</v>
      </c>
      <c r="E14" s="567" t="s">
        <v>1595</v>
      </c>
      <c r="F14" s="570"/>
      <c r="G14" s="570"/>
      <c r="H14" s="583">
        <v>0</v>
      </c>
      <c r="I14" s="570">
        <v>2</v>
      </c>
      <c r="J14" s="570">
        <v>536.21062849527198</v>
      </c>
      <c r="K14" s="583">
        <v>1</v>
      </c>
      <c r="L14" s="570">
        <v>2</v>
      </c>
      <c r="M14" s="571">
        <v>536.21062849527198</v>
      </c>
    </row>
    <row r="15" spans="1:13" ht="14.4" customHeight="1" x14ac:dyDescent="0.3">
      <c r="A15" s="566" t="s">
        <v>534</v>
      </c>
      <c r="B15" s="567" t="s">
        <v>1590</v>
      </c>
      <c r="C15" s="567" t="s">
        <v>1596</v>
      </c>
      <c r="D15" s="567" t="s">
        <v>1592</v>
      </c>
      <c r="E15" s="567" t="s">
        <v>1597</v>
      </c>
      <c r="F15" s="570"/>
      <c r="G15" s="570"/>
      <c r="H15" s="583">
        <v>0</v>
      </c>
      <c r="I15" s="570">
        <v>4</v>
      </c>
      <c r="J15" s="570">
        <v>285.56</v>
      </c>
      <c r="K15" s="583">
        <v>1</v>
      </c>
      <c r="L15" s="570">
        <v>4</v>
      </c>
      <c r="M15" s="571">
        <v>285.56</v>
      </c>
    </row>
    <row r="16" spans="1:13" ht="14.4" customHeight="1" x14ac:dyDescent="0.3">
      <c r="A16" s="566" t="s">
        <v>534</v>
      </c>
      <c r="B16" s="567" t="s">
        <v>1598</v>
      </c>
      <c r="C16" s="567" t="s">
        <v>1599</v>
      </c>
      <c r="D16" s="567" t="s">
        <v>554</v>
      </c>
      <c r="E16" s="567" t="s">
        <v>1600</v>
      </c>
      <c r="F16" s="570">
        <v>8</v>
      </c>
      <c r="G16" s="570">
        <v>734.1400000000001</v>
      </c>
      <c r="H16" s="583">
        <v>1</v>
      </c>
      <c r="I16" s="570"/>
      <c r="J16" s="570"/>
      <c r="K16" s="583">
        <v>0</v>
      </c>
      <c r="L16" s="570">
        <v>8</v>
      </c>
      <c r="M16" s="571">
        <v>734.1400000000001</v>
      </c>
    </row>
    <row r="17" spans="1:13" ht="14.4" customHeight="1" x14ac:dyDescent="0.3">
      <c r="A17" s="566" t="s">
        <v>534</v>
      </c>
      <c r="B17" s="567" t="s">
        <v>1598</v>
      </c>
      <c r="C17" s="567" t="s">
        <v>1601</v>
      </c>
      <c r="D17" s="567" t="s">
        <v>1033</v>
      </c>
      <c r="E17" s="567" t="s">
        <v>1034</v>
      </c>
      <c r="F17" s="570"/>
      <c r="G17" s="570"/>
      <c r="H17" s="583">
        <v>0</v>
      </c>
      <c r="I17" s="570">
        <v>2</v>
      </c>
      <c r="J17" s="570">
        <v>139.52000000000001</v>
      </c>
      <c r="K17" s="583">
        <v>1</v>
      </c>
      <c r="L17" s="570">
        <v>2</v>
      </c>
      <c r="M17" s="571">
        <v>139.52000000000001</v>
      </c>
    </row>
    <row r="18" spans="1:13" ht="14.4" customHeight="1" x14ac:dyDescent="0.3">
      <c r="A18" s="566" t="s">
        <v>534</v>
      </c>
      <c r="B18" s="567" t="s">
        <v>1602</v>
      </c>
      <c r="C18" s="567" t="s">
        <v>1603</v>
      </c>
      <c r="D18" s="567" t="s">
        <v>1021</v>
      </c>
      <c r="E18" s="567" t="s">
        <v>988</v>
      </c>
      <c r="F18" s="570"/>
      <c r="G18" s="570"/>
      <c r="H18" s="583">
        <v>0</v>
      </c>
      <c r="I18" s="570">
        <v>1</v>
      </c>
      <c r="J18" s="570">
        <v>83.26</v>
      </c>
      <c r="K18" s="583">
        <v>1</v>
      </c>
      <c r="L18" s="570">
        <v>1</v>
      </c>
      <c r="M18" s="571">
        <v>83.26</v>
      </c>
    </row>
    <row r="19" spans="1:13" ht="14.4" customHeight="1" x14ac:dyDescent="0.3">
      <c r="A19" s="566" t="s">
        <v>534</v>
      </c>
      <c r="B19" s="567" t="s">
        <v>1604</v>
      </c>
      <c r="C19" s="567" t="s">
        <v>1605</v>
      </c>
      <c r="D19" s="567" t="s">
        <v>1017</v>
      </c>
      <c r="E19" s="567" t="s">
        <v>1018</v>
      </c>
      <c r="F19" s="570"/>
      <c r="G19" s="570"/>
      <c r="H19" s="583">
        <v>0</v>
      </c>
      <c r="I19" s="570">
        <v>12</v>
      </c>
      <c r="J19" s="570">
        <v>5678.9490304132942</v>
      </c>
      <c r="K19" s="583">
        <v>1</v>
      </c>
      <c r="L19" s="570">
        <v>12</v>
      </c>
      <c r="M19" s="571">
        <v>5678.9490304132942</v>
      </c>
    </row>
    <row r="20" spans="1:13" ht="14.4" customHeight="1" x14ac:dyDescent="0.3">
      <c r="A20" s="566" t="s">
        <v>534</v>
      </c>
      <c r="B20" s="567" t="s">
        <v>1606</v>
      </c>
      <c r="C20" s="567" t="s">
        <v>1607</v>
      </c>
      <c r="D20" s="567" t="s">
        <v>750</v>
      </c>
      <c r="E20" s="567" t="s">
        <v>1608</v>
      </c>
      <c r="F20" s="570">
        <v>3</v>
      </c>
      <c r="G20" s="570">
        <v>1018.74</v>
      </c>
      <c r="H20" s="583">
        <v>1</v>
      </c>
      <c r="I20" s="570"/>
      <c r="J20" s="570"/>
      <c r="K20" s="583">
        <v>0</v>
      </c>
      <c r="L20" s="570">
        <v>3</v>
      </c>
      <c r="M20" s="571">
        <v>1018.74</v>
      </c>
    </row>
    <row r="21" spans="1:13" ht="14.4" customHeight="1" x14ac:dyDescent="0.3">
      <c r="A21" s="566" t="s">
        <v>534</v>
      </c>
      <c r="B21" s="567" t="s">
        <v>1609</v>
      </c>
      <c r="C21" s="567" t="s">
        <v>1610</v>
      </c>
      <c r="D21" s="567" t="s">
        <v>722</v>
      </c>
      <c r="E21" s="567" t="s">
        <v>1611</v>
      </c>
      <c r="F21" s="570">
        <v>1</v>
      </c>
      <c r="G21" s="570">
        <v>1327.82</v>
      </c>
      <c r="H21" s="583">
        <v>1</v>
      </c>
      <c r="I21" s="570"/>
      <c r="J21" s="570"/>
      <c r="K21" s="583">
        <v>0</v>
      </c>
      <c r="L21" s="570">
        <v>1</v>
      </c>
      <c r="M21" s="571">
        <v>1327.82</v>
      </c>
    </row>
    <row r="22" spans="1:13" ht="14.4" customHeight="1" x14ac:dyDescent="0.3">
      <c r="A22" s="566" t="s">
        <v>534</v>
      </c>
      <c r="B22" s="567" t="s">
        <v>1609</v>
      </c>
      <c r="C22" s="567" t="s">
        <v>1612</v>
      </c>
      <c r="D22" s="567" t="s">
        <v>722</v>
      </c>
      <c r="E22" s="567" t="s">
        <v>723</v>
      </c>
      <c r="F22" s="570">
        <v>1</v>
      </c>
      <c r="G22" s="570">
        <v>1314.24</v>
      </c>
      <c r="H22" s="583">
        <v>1</v>
      </c>
      <c r="I22" s="570"/>
      <c r="J22" s="570"/>
      <c r="K22" s="583">
        <v>0</v>
      </c>
      <c r="L22" s="570">
        <v>1</v>
      </c>
      <c r="M22" s="571">
        <v>1314.24</v>
      </c>
    </row>
    <row r="23" spans="1:13" ht="14.4" customHeight="1" x14ac:dyDescent="0.3">
      <c r="A23" s="566" t="s">
        <v>534</v>
      </c>
      <c r="B23" s="567" t="s">
        <v>1613</v>
      </c>
      <c r="C23" s="567" t="s">
        <v>1614</v>
      </c>
      <c r="D23" s="567" t="s">
        <v>703</v>
      </c>
      <c r="E23" s="567" t="s">
        <v>1615</v>
      </c>
      <c r="F23" s="570">
        <v>2</v>
      </c>
      <c r="G23" s="570">
        <v>208.82999999999998</v>
      </c>
      <c r="H23" s="583">
        <v>1</v>
      </c>
      <c r="I23" s="570"/>
      <c r="J23" s="570"/>
      <c r="K23" s="583">
        <v>0</v>
      </c>
      <c r="L23" s="570">
        <v>2</v>
      </c>
      <c r="M23" s="571">
        <v>208.82999999999998</v>
      </c>
    </row>
    <row r="24" spans="1:13" ht="14.4" customHeight="1" x14ac:dyDescent="0.3">
      <c r="A24" s="566" t="s">
        <v>534</v>
      </c>
      <c r="B24" s="567" t="s">
        <v>1613</v>
      </c>
      <c r="C24" s="567" t="s">
        <v>1616</v>
      </c>
      <c r="D24" s="567" t="s">
        <v>1048</v>
      </c>
      <c r="E24" s="567" t="s">
        <v>1617</v>
      </c>
      <c r="F24" s="570"/>
      <c r="G24" s="570"/>
      <c r="H24" s="583">
        <v>0</v>
      </c>
      <c r="I24" s="570">
        <v>4</v>
      </c>
      <c r="J24" s="570">
        <v>306.26</v>
      </c>
      <c r="K24" s="583">
        <v>1</v>
      </c>
      <c r="L24" s="570">
        <v>4</v>
      </c>
      <c r="M24" s="571">
        <v>306.26</v>
      </c>
    </row>
    <row r="25" spans="1:13" ht="14.4" customHeight="1" x14ac:dyDescent="0.3">
      <c r="A25" s="566" t="s">
        <v>534</v>
      </c>
      <c r="B25" s="567" t="s">
        <v>1618</v>
      </c>
      <c r="C25" s="567" t="s">
        <v>1619</v>
      </c>
      <c r="D25" s="567" t="s">
        <v>1092</v>
      </c>
      <c r="E25" s="567" t="s">
        <v>1093</v>
      </c>
      <c r="F25" s="570"/>
      <c r="G25" s="570"/>
      <c r="H25" s="583">
        <v>0</v>
      </c>
      <c r="I25" s="570">
        <v>2</v>
      </c>
      <c r="J25" s="570">
        <v>47.8899822063686</v>
      </c>
      <c r="K25" s="583">
        <v>1</v>
      </c>
      <c r="L25" s="570">
        <v>2</v>
      </c>
      <c r="M25" s="571">
        <v>47.8899822063686</v>
      </c>
    </row>
    <row r="26" spans="1:13" ht="14.4" customHeight="1" x14ac:dyDescent="0.3">
      <c r="A26" s="566" t="s">
        <v>534</v>
      </c>
      <c r="B26" s="567" t="s">
        <v>1618</v>
      </c>
      <c r="C26" s="567" t="s">
        <v>1620</v>
      </c>
      <c r="D26" s="567" t="s">
        <v>1090</v>
      </c>
      <c r="E26" s="567" t="s">
        <v>1091</v>
      </c>
      <c r="F26" s="570"/>
      <c r="G26" s="570"/>
      <c r="H26" s="583">
        <v>0</v>
      </c>
      <c r="I26" s="570">
        <v>3</v>
      </c>
      <c r="J26" s="570">
        <v>140.1799717168692</v>
      </c>
      <c r="K26" s="583">
        <v>1</v>
      </c>
      <c r="L26" s="570">
        <v>3</v>
      </c>
      <c r="M26" s="571">
        <v>140.1799717168692</v>
      </c>
    </row>
    <row r="27" spans="1:13" ht="14.4" customHeight="1" x14ac:dyDescent="0.3">
      <c r="A27" s="566" t="s">
        <v>534</v>
      </c>
      <c r="B27" s="567" t="s">
        <v>1621</v>
      </c>
      <c r="C27" s="567" t="s">
        <v>1622</v>
      </c>
      <c r="D27" s="567" t="s">
        <v>1623</v>
      </c>
      <c r="E27" s="567" t="s">
        <v>1624</v>
      </c>
      <c r="F27" s="570"/>
      <c r="G27" s="570"/>
      <c r="H27" s="583">
        <v>0</v>
      </c>
      <c r="I27" s="570">
        <v>1</v>
      </c>
      <c r="J27" s="570">
        <v>390.05</v>
      </c>
      <c r="K27" s="583">
        <v>1</v>
      </c>
      <c r="L27" s="570">
        <v>1</v>
      </c>
      <c r="M27" s="571">
        <v>390.05</v>
      </c>
    </row>
    <row r="28" spans="1:13" ht="14.4" customHeight="1" x14ac:dyDescent="0.3">
      <c r="A28" s="566" t="s">
        <v>534</v>
      </c>
      <c r="B28" s="567" t="s">
        <v>1625</v>
      </c>
      <c r="C28" s="567" t="s">
        <v>1626</v>
      </c>
      <c r="D28" s="567" t="s">
        <v>586</v>
      </c>
      <c r="E28" s="567" t="s">
        <v>587</v>
      </c>
      <c r="F28" s="570"/>
      <c r="G28" s="570"/>
      <c r="H28" s="583">
        <v>0</v>
      </c>
      <c r="I28" s="570">
        <v>1</v>
      </c>
      <c r="J28" s="570">
        <v>42.04</v>
      </c>
      <c r="K28" s="583">
        <v>1</v>
      </c>
      <c r="L28" s="570">
        <v>1</v>
      </c>
      <c r="M28" s="571">
        <v>42.04</v>
      </c>
    </row>
    <row r="29" spans="1:13" ht="14.4" customHeight="1" x14ac:dyDescent="0.3">
      <c r="A29" s="566" t="s">
        <v>534</v>
      </c>
      <c r="B29" s="567" t="s">
        <v>1625</v>
      </c>
      <c r="C29" s="567" t="s">
        <v>1627</v>
      </c>
      <c r="D29" s="567" t="s">
        <v>1065</v>
      </c>
      <c r="E29" s="567" t="s">
        <v>1066</v>
      </c>
      <c r="F29" s="570"/>
      <c r="G29" s="570"/>
      <c r="H29" s="583">
        <v>0</v>
      </c>
      <c r="I29" s="570">
        <v>1</v>
      </c>
      <c r="J29" s="570">
        <v>80.11</v>
      </c>
      <c r="K29" s="583">
        <v>1</v>
      </c>
      <c r="L29" s="570">
        <v>1</v>
      </c>
      <c r="M29" s="571">
        <v>80.11</v>
      </c>
    </row>
    <row r="30" spans="1:13" ht="14.4" customHeight="1" x14ac:dyDescent="0.3">
      <c r="A30" s="566" t="s">
        <v>534</v>
      </c>
      <c r="B30" s="567" t="s">
        <v>1625</v>
      </c>
      <c r="C30" s="567" t="s">
        <v>1628</v>
      </c>
      <c r="D30" s="567" t="s">
        <v>1629</v>
      </c>
      <c r="E30" s="567" t="s">
        <v>1630</v>
      </c>
      <c r="F30" s="570"/>
      <c r="G30" s="570"/>
      <c r="H30" s="583">
        <v>0</v>
      </c>
      <c r="I30" s="570">
        <v>1</v>
      </c>
      <c r="J30" s="570">
        <v>117.14</v>
      </c>
      <c r="K30" s="583">
        <v>1</v>
      </c>
      <c r="L30" s="570">
        <v>1</v>
      </c>
      <c r="M30" s="571">
        <v>117.14</v>
      </c>
    </row>
    <row r="31" spans="1:13" ht="14.4" customHeight="1" x14ac:dyDescent="0.3">
      <c r="A31" s="566" t="s">
        <v>534</v>
      </c>
      <c r="B31" s="567" t="s">
        <v>1625</v>
      </c>
      <c r="C31" s="567" t="s">
        <v>1631</v>
      </c>
      <c r="D31" s="567" t="s">
        <v>1632</v>
      </c>
      <c r="E31" s="567" t="s">
        <v>1095</v>
      </c>
      <c r="F31" s="570"/>
      <c r="G31" s="570"/>
      <c r="H31" s="583">
        <v>0</v>
      </c>
      <c r="I31" s="570">
        <v>9</v>
      </c>
      <c r="J31" s="570">
        <v>1300.9593253799451</v>
      </c>
      <c r="K31" s="583">
        <v>1</v>
      </c>
      <c r="L31" s="570">
        <v>9</v>
      </c>
      <c r="M31" s="571">
        <v>1300.9593253799451</v>
      </c>
    </row>
    <row r="32" spans="1:13" ht="14.4" customHeight="1" x14ac:dyDescent="0.3">
      <c r="A32" s="566" t="s">
        <v>534</v>
      </c>
      <c r="B32" s="567" t="s">
        <v>1633</v>
      </c>
      <c r="C32" s="567" t="s">
        <v>1634</v>
      </c>
      <c r="D32" s="567" t="s">
        <v>1025</v>
      </c>
      <c r="E32" s="567" t="s">
        <v>1026</v>
      </c>
      <c r="F32" s="570"/>
      <c r="G32" s="570"/>
      <c r="H32" s="583">
        <v>0</v>
      </c>
      <c r="I32" s="570">
        <v>47</v>
      </c>
      <c r="J32" s="570">
        <v>16746.200650928549</v>
      </c>
      <c r="K32" s="583">
        <v>1</v>
      </c>
      <c r="L32" s="570">
        <v>47</v>
      </c>
      <c r="M32" s="571">
        <v>16746.200650928549</v>
      </c>
    </row>
    <row r="33" spans="1:13" ht="14.4" customHeight="1" x14ac:dyDescent="0.3">
      <c r="A33" s="566" t="s">
        <v>534</v>
      </c>
      <c r="B33" s="567" t="s">
        <v>1633</v>
      </c>
      <c r="C33" s="567" t="s">
        <v>1635</v>
      </c>
      <c r="D33" s="567" t="s">
        <v>1025</v>
      </c>
      <c r="E33" s="567" t="s">
        <v>1027</v>
      </c>
      <c r="F33" s="570"/>
      <c r="G33" s="570"/>
      <c r="H33" s="583">
        <v>0</v>
      </c>
      <c r="I33" s="570">
        <v>39</v>
      </c>
      <c r="J33" s="570">
        <v>16142.397708169739</v>
      </c>
      <c r="K33" s="583">
        <v>1</v>
      </c>
      <c r="L33" s="570">
        <v>39</v>
      </c>
      <c r="M33" s="571">
        <v>16142.397708169739</v>
      </c>
    </row>
    <row r="34" spans="1:13" ht="14.4" customHeight="1" x14ac:dyDescent="0.3">
      <c r="A34" s="566" t="s">
        <v>534</v>
      </c>
      <c r="B34" s="567" t="s">
        <v>1633</v>
      </c>
      <c r="C34" s="567" t="s">
        <v>1636</v>
      </c>
      <c r="D34" s="567" t="s">
        <v>1025</v>
      </c>
      <c r="E34" s="567" t="s">
        <v>1028</v>
      </c>
      <c r="F34" s="570"/>
      <c r="G34" s="570"/>
      <c r="H34" s="583">
        <v>0</v>
      </c>
      <c r="I34" s="570">
        <v>30</v>
      </c>
      <c r="J34" s="570">
        <v>14761.711231912675</v>
      </c>
      <c r="K34" s="583">
        <v>1</v>
      </c>
      <c r="L34" s="570">
        <v>30</v>
      </c>
      <c r="M34" s="571">
        <v>14761.711231912675</v>
      </c>
    </row>
    <row r="35" spans="1:13" ht="14.4" customHeight="1" x14ac:dyDescent="0.3">
      <c r="A35" s="566" t="s">
        <v>534</v>
      </c>
      <c r="B35" s="567" t="s">
        <v>1633</v>
      </c>
      <c r="C35" s="567" t="s">
        <v>1637</v>
      </c>
      <c r="D35" s="567" t="s">
        <v>1025</v>
      </c>
      <c r="E35" s="567" t="s">
        <v>1029</v>
      </c>
      <c r="F35" s="570"/>
      <c r="G35" s="570"/>
      <c r="H35" s="583">
        <v>0</v>
      </c>
      <c r="I35" s="570">
        <v>21</v>
      </c>
      <c r="J35" s="570">
        <v>19794.79744450848</v>
      </c>
      <c r="K35" s="583">
        <v>1</v>
      </c>
      <c r="L35" s="570">
        <v>21</v>
      </c>
      <c r="M35" s="571">
        <v>19794.79744450848</v>
      </c>
    </row>
    <row r="36" spans="1:13" ht="14.4" customHeight="1" x14ac:dyDescent="0.3">
      <c r="A36" s="566" t="s">
        <v>534</v>
      </c>
      <c r="B36" s="567" t="s">
        <v>1633</v>
      </c>
      <c r="C36" s="567" t="s">
        <v>1638</v>
      </c>
      <c r="D36" s="567" t="s">
        <v>1025</v>
      </c>
      <c r="E36" s="567" t="s">
        <v>1030</v>
      </c>
      <c r="F36" s="570"/>
      <c r="G36" s="570"/>
      <c r="H36" s="583">
        <v>0</v>
      </c>
      <c r="I36" s="570">
        <v>3</v>
      </c>
      <c r="J36" s="570">
        <v>3336.1162025701601</v>
      </c>
      <c r="K36" s="583">
        <v>1</v>
      </c>
      <c r="L36" s="570">
        <v>3</v>
      </c>
      <c r="M36" s="571">
        <v>3336.1162025701601</v>
      </c>
    </row>
    <row r="37" spans="1:13" ht="14.4" customHeight="1" x14ac:dyDescent="0.3">
      <c r="A37" s="566" t="s">
        <v>534</v>
      </c>
      <c r="B37" s="567" t="s">
        <v>1633</v>
      </c>
      <c r="C37" s="567" t="s">
        <v>1639</v>
      </c>
      <c r="D37" s="567" t="s">
        <v>989</v>
      </c>
      <c r="E37" s="567" t="s">
        <v>1028</v>
      </c>
      <c r="F37" s="570"/>
      <c r="G37" s="570"/>
      <c r="H37" s="583">
        <v>0</v>
      </c>
      <c r="I37" s="570">
        <v>25</v>
      </c>
      <c r="J37" s="570">
        <v>36402.131345405272</v>
      </c>
      <c r="K37" s="583">
        <v>1</v>
      </c>
      <c r="L37" s="570">
        <v>25</v>
      </c>
      <c r="M37" s="571">
        <v>36402.131345405272</v>
      </c>
    </row>
    <row r="38" spans="1:13" ht="14.4" customHeight="1" x14ac:dyDescent="0.3">
      <c r="A38" s="566" t="s">
        <v>534</v>
      </c>
      <c r="B38" s="567" t="s">
        <v>1633</v>
      </c>
      <c r="C38" s="567" t="s">
        <v>1640</v>
      </c>
      <c r="D38" s="567" t="s">
        <v>989</v>
      </c>
      <c r="E38" s="567" t="s">
        <v>990</v>
      </c>
      <c r="F38" s="570"/>
      <c r="G38" s="570"/>
      <c r="H38" s="583">
        <v>0</v>
      </c>
      <c r="I38" s="570">
        <v>10</v>
      </c>
      <c r="J38" s="570">
        <v>3557.0699999999997</v>
      </c>
      <c r="K38" s="583">
        <v>1</v>
      </c>
      <c r="L38" s="570">
        <v>10</v>
      </c>
      <c r="M38" s="571">
        <v>3557.0699999999997</v>
      </c>
    </row>
    <row r="39" spans="1:13" ht="14.4" customHeight="1" x14ac:dyDescent="0.3">
      <c r="A39" s="566" t="s">
        <v>534</v>
      </c>
      <c r="B39" s="567" t="s">
        <v>1633</v>
      </c>
      <c r="C39" s="567" t="s">
        <v>1641</v>
      </c>
      <c r="D39" s="567" t="s">
        <v>989</v>
      </c>
      <c r="E39" s="567" t="s">
        <v>1029</v>
      </c>
      <c r="F39" s="570"/>
      <c r="G39" s="570"/>
      <c r="H39" s="583">
        <v>0</v>
      </c>
      <c r="I39" s="570">
        <v>10</v>
      </c>
      <c r="J39" s="570">
        <v>19640.014843316469</v>
      </c>
      <c r="K39" s="583">
        <v>1</v>
      </c>
      <c r="L39" s="570">
        <v>10</v>
      </c>
      <c r="M39" s="571">
        <v>19640.014843316469</v>
      </c>
    </row>
    <row r="40" spans="1:13" ht="14.4" customHeight="1" x14ac:dyDescent="0.3">
      <c r="A40" s="566" t="s">
        <v>534</v>
      </c>
      <c r="B40" s="567" t="s">
        <v>1633</v>
      </c>
      <c r="C40" s="567" t="s">
        <v>1642</v>
      </c>
      <c r="D40" s="567" t="s">
        <v>989</v>
      </c>
      <c r="E40" s="567" t="s">
        <v>1030</v>
      </c>
      <c r="F40" s="570"/>
      <c r="G40" s="570"/>
      <c r="H40" s="583">
        <v>0</v>
      </c>
      <c r="I40" s="570">
        <v>3</v>
      </c>
      <c r="J40" s="570">
        <v>7429.7337417141634</v>
      </c>
      <c r="K40" s="583">
        <v>1</v>
      </c>
      <c r="L40" s="570">
        <v>3</v>
      </c>
      <c r="M40" s="571">
        <v>7429.7337417141634</v>
      </c>
    </row>
    <row r="41" spans="1:13" ht="14.4" customHeight="1" x14ac:dyDescent="0.3">
      <c r="A41" s="566" t="s">
        <v>534</v>
      </c>
      <c r="B41" s="567" t="s">
        <v>1643</v>
      </c>
      <c r="C41" s="567" t="s">
        <v>1644</v>
      </c>
      <c r="D41" s="567" t="s">
        <v>588</v>
      </c>
      <c r="E41" s="567" t="s">
        <v>589</v>
      </c>
      <c r="F41" s="570">
        <v>4</v>
      </c>
      <c r="G41" s="570">
        <v>1175.1799999999998</v>
      </c>
      <c r="H41" s="583">
        <v>1</v>
      </c>
      <c r="I41" s="570"/>
      <c r="J41" s="570"/>
      <c r="K41" s="583">
        <v>0</v>
      </c>
      <c r="L41" s="570">
        <v>4</v>
      </c>
      <c r="M41" s="571">
        <v>1175.1799999999998</v>
      </c>
    </row>
    <row r="42" spans="1:13" ht="14.4" customHeight="1" x14ac:dyDescent="0.3">
      <c r="A42" s="566" t="s">
        <v>534</v>
      </c>
      <c r="B42" s="567" t="s">
        <v>1643</v>
      </c>
      <c r="C42" s="567" t="s">
        <v>1645</v>
      </c>
      <c r="D42" s="567" t="s">
        <v>1101</v>
      </c>
      <c r="E42" s="567" t="s">
        <v>1102</v>
      </c>
      <c r="F42" s="570"/>
      <c r="G42" s="570"/>
      <c r="H42" s="583">
        <v>0</v>
      </c>
      <c r="I42" s="570">
        <v>7</v>
      </c>
      <c r="J42" s="570">
        <v>2206.9988280268099</v>
      </c>
      <c r="K42" s="583">
        <v>1</v>
      </c>
      <c r="L42" s="570">
        <v>7</v>
      </c>
      <c r="M42" s="571">
        <v>2206.9988280268099</v>
      </c>
    </row>
    <row r="43" spans="1:13" ht="14.4" customHeight="1" x14ac:dyDescent="0.3">
      <c r="A43" s="566" t="s">
        <v>534</v>
      </c>
      <c r="B43" s="567" t="s">
        <v>1646</v>
      </c>
      <c r="C43" s="567" t="s">
        <v>1647</v>
      </c>
      <c r="D43" s="567" t="s">
        <v>1648</v>
      </c>
      <c r="E43" s="567" t="s">
        <v>1016</v>
      </c>
      <c r="F43" s="570"/>
      <c r="G43" s="570"/>
      <c r="H43" s="583">
        <v>0</v>
      </c>
      <c r="I43" s="570">
        <v>4</v>
      </c>
      <c r="J43" s="570">
        <v>6371.3123456922003</v>
      </c>
      <c r="K43" s="583">
        <v>1</v>
      </c>
      <c r="L43" s="570">
        <v>4</v>
      </c>
      <c r="M43" s="571">
        <v>6371.3123456922003</v>
      </c>
    </row>
    <row r="44" spans="1:13" ht="14.4" customHeight="1" x14ac:dyDescent="0.3">
      <c r="A44" s="566" t="s">
        <v>534</v>
      </c>
      <c r="B44" s="567" t="s">
        <v>1649</v>
      </c>
      <c r="C44" s="567" t="s">
        <v>1650</v>
      </c>
      <c r="D44" s="567" t="s">
        <v>995</v>
      </c>
      <c r="E44" s="567" t="s">
        <v>1082</v>
      </c>
      <c r="F44" s="570"/>
      <c r="G44" s="570"/>
      <c r="H44" s="583">
        <v>0</v>
      </c>
      <c r="I44" s="570">
        <v>130</v>
      </c>
      <c r="J44" s="570">
        <v>17673.319233665636</v>
      </c>
      <c r="K44" s="583">
        <v>1</v>
      </c>
      <c r="L44" s="570">
        <v>130</v>
      </c>
      <c r="M44" s="571">
        <v>17673.319233665636</v>
      </c>
    </row>
    <row r="45" spans="1:13" ht="14.4" customHeight="1" x14ac:dyDescent="0.3">
      <c r="A45" s="566" t="s">
        <v>534</v>
      </c>
      <c r="B45" s="567" t="s">
        <v>1649</v>
      </c>
      <c r="C45" s="567" t="s">
        <v>1651</v>
      </c>
      <c r="D45" s="567" t="s">
        <v>995</v>
      </c>
      <c r="E45" s="567" t="s">
        <v>1652</v>
      </c>
      <c r="F45" s="570"/>
      <c r="G45" s="570"/>
      <c r="H45" s="583">
        <v>0</v>
      </c>
      <c r="I45" s="570">
        <v>41</v>
      </c>
      <c r="J45" s="570">
        <v>1939.9918514307233</v>
      </c>
      <c r="K45" s="583">
        <v>1</v>
      </c>
      <c r="L45" s="570">
        <v>41</v>
      </c>
      <c r="M45" s="571">
        <v>1939.9918514307233</v>
      </c>
    </row>
    <row r="46" spans="1:13" ht="14.4" customHeight="1" x14ac:dyDescent="0.3">
      <c r="A46" s="566" t="s">
        <v>534</v>
      </c>
      <c r="B46" s="567" t="s">
        <v>1649</v>
      </c>
      <c r="C46" s="567" t="s">
        <v>1653</v>
      </c>
      <c r="D46" s="567" t="s">
        <v>995</v>
      </c>
      <c r="E46" s="567" t="s">
        <v>1654</v>
      </c>
      <c r="F46" s="570"/>
      <c r="G46" s="570"/>
      <c r="H46" s="583">
        <v>0</v>
      </c>
      <c r="I46" s="570">
        <v>3</v>
      </c>
      <c r="J46" s="570">
        <v>288.61945336397332</v>
      </c>
      <c r="K46" s="583">
        <v>1</v>
      </c>
      <c r="L46" s="570">
        <v>3</v>
      </c>
      <c r="M46" s="571">
        <v>288.61945336397332</v>
      </c>
    </row>
    <row r="47" spans="1:13" ht="14.4" customHeight="1" x14ac:dyDescent="0.3">
      <c r="A47" s="566" t="s">
        <v>534</v>
      </c>
      <c r="B47" s="567" t="s">
        <v>1655</v>
      </c>
      <c r="C47" s="567" t="s">
        <v>1656</v>
      </c>
      <c r="D47" s="567" t="s">
        <v>1657</v>
      </c>
      <c r="E47" s="567" t="s">
        <v>1658</v>
      </c>
      <c r="F47" s="570"/>
      <c r="G47" s="570"/>
      <c r="H47" s="583">
        <v>0</v>
      </c>
      <c r="I47" s="570">
        <v>1</v>
      </c>
      <c r="J47" s="570">
        <v>101.919079957218</v>
      </c>
      <c r="K47" s="583">
        <v>1</v>
      </c>
      <c r="L47" s="570">
        <v>1</v>
      </c>
      <c r="M47" s="571">
        <v>101.919079957218</v>
      </c>
    </row>
    <row r="48" spans="1:13" ht="14.4" customHeight="1" x14ac:dyDescent="0.3">
      <c r="A48" s="566" t="s">
        <v>534</v>
      </c>
      <c r="B48" s="567" t="s">
        <v>1659</v>
      </c>
      <c r="C48" s="567" t="s">
        <v>1660</v>
      </c>
      <c r="D48" s="567" t="s">
        <v>1080</v>
      </c>
      <c r="E48" s="567" t="s">
        <v>1081</v>
      </c>
      <c r="F48" s="570"/>
      <c r="G48" s="570"/>
      <c r="H48" s="583">
        <v>0</v>
      </c>
      <c r="I48" s="570">
        <v>2</v>
      </c>
      <c r="J48" s="570">
        <v>230.16</v>
      </c>
      <c r="K48" s="583">
        <v>1</v>
      </c>
      <c r="L48" s="570">
        <v>2</v>
      </c>
      <c r="M48" s="571">
        <v>230.16</v>
      </c>
    </row>
    <row r="49" spans="1:13" ht="14.4" customHeight="1" x14ac:dyDescent="0.3">
      <c r="A49" s="566" t="s">
        <v>534</v>
      </c>
      <c r="B49" s="567" t="s">
        <v>1659</v>
      </c>
      <c r="C49" s="567" t="s">
        <v>1661</v>
      </c>
      <c r="D49" s="567" t="s">
        <v>569</v>
      </c>
      <c r="E49" s="567" t="s">
        <v>570</v>
      </c>
      <c r="F49" s="570">
        <v>1</v>
      </c>
      <c r="G49" s="570">
        <v>54.37</v>
      </c>
      <c r="H49" s="583">
        <v>1</v>
      </c>
      <c r="I49" s="570"/>
      <c r="J49" s="570"/>
      <c r="K49" s="583">
        <v>0</v>
      </c>
      <c r="L49" s="570">
        <v>1</v>
      </c>
      <c r="M49" s="571">
        <v>54.37</v>
      </c>
    </row>
    <row r="50" spans="1:13" ht="14.4" customHeight="1" x14ac:dyDescent="0.3">
      <c r="A50" s="566" t="s">
        <v>534</v>
      </c>
      <c r="B50" s="567" t="s">
        <v>1659</v>
      </c>
      <c r="C50" s="567" t="s">
        <v>1662</v>
      </c>
      <c r="D50" s="567" t="s">
        <v>571</v>
      </c>
      <c r="E50" s="567" t="s">
        <v>572</v>
      </c>
      <c r="F50" s="570">
        <v>2</v>
      </c>
      <c r="G50" s="570">
        <v>82.239651402613703</v>
      </c>
      <c r="H50" s="583">
        <v>1</v>
      </c>
      <c r="I50" s="570"/>
      <c r="J50" s="570"/>
      <c r="K50" s="583">
        <v>0</v>
      </c>
      <c r="L50" s="570">
        <v>2</v>
      </c>
      <c r="M50" s="571">
        <v>82.239651402613703</v>
      </c>
    </row>
    <row r="51" spans="1:13" ht="14.4" customHeight="1" x14ac:dyDescent="0.3">
      <c r="A51" s="566" t="s">
        <v>534</v>
      </c>
      <c r="B51" s="567" t="s">
        <v>1663</v>
      </c>
      <c r="C51" s="567" t="s">
        <v>1664</v>
      </c>
      <c r="D51" s="567" t="s">
        <v>1665</v>
      </c>
      <c r="E51" s="567" t="s">
        <v>1666</v>
      </c>
      <c r="F51" s="570">
        <v>2</v>
      </c>
      <c r="G51" s="570">
        <v>175.62</v>
      </c>
      <c r="H51" s="583">
        <v>1</v>
      </c>
      <c r="I51" s="570"/>
      <c r="J51" s="570"/>
      <c r="K51" s="583">
        <v>0</v>
      </c>
      <c r="L51" s="570">
        <v>2</v>
      </c>
      <c r="M51" s="571">
        <v>175.62</v>
      </c>
    </row>
    <row r="52" spans="1:13" ht="14.4" customHeight="1" x14ac:dyDescent="0.3">
      <c r="A52" s="566" t="s">
        <v>534</v>
      </c>
      <c r="B52" s="567" t="s">
        <v>1667</v>
      </c>
      <c r="C52" s="567" t="s">
        <v>1668</v>
      </c>
      <c r="D52" s="567" t="s">
        <v>1043</v>
      </c>
      <c r="E52" s="567" t="s">
        <v>1044</v>
      </c>
      <c r="F52" s="570"/>
      <c r="G52" s="570"/>
      <c r="H52" s="583">
        <v>0</v>
      </c>
      <c r="I52" s="570">
        <v>2</v>
      </c>
      <c r="J52" s="570">
        <v>159.66</v>
      </c>
      <c r="K52" s="583">
        <v>1</v>
      </c>
      <c r="L52" s="570">
        <v>2</v>
      </c>
      <c r="M52" s="571">
        <v>159.66</v>
      </c>
    </row>
    <row r="53" spans="1:13" ht="14.4" customHeight="1" x14ac:dyDescent="0.3">
      <c r="A53" s="566" t="s">
        <v>534</v>
      </c>
      <c r="B53" s="567" t="s">
        <v>1669</v>
      </c>
      <c r="C53" s="567" t="s">
        <v>1670</v>
      </c>
      <c r="D53" s="567" t="s">
        <v>567</v>
      </c>
      <c r="E53" s="567" t="s">
        <v>568</v>
      </c>
      <c r="F53" s="570">
        <v>1</v>
      </c>
      <c r="G53" s="570">
        <v>33.7200095192524</v>
      </c>
      <c r="H53" s="583">
        <v>1</v>
      </c>
      <c r="I53" s="570"/>
      <c r="J53" s="570"/>
      <c r="K53" s="583">
        <v>0</v>
      </c>
      <c r="L53" s="570">
        <v>1</v>
      </c>
      <c r="M53" s="571">
        <v>33.7200095192524</v>
      </c>
    </row>
    <row r="54" spans="1:13" ht="14.4" customHeight="1" x14ac:dyDescent="0.3">
      <c r="A54" s="566" t="s">
        <v>534</v>
      </c>
      <c r="B54" s="567" t="s">
        <v>1669</v>
      </c>
      <c r="C54" s="567" t="s">
        <v>1671</v>
      </c>
      <c r="D54" s="567" t="s">
        <v>1672</v>
      </c>
      <c r="E54" s="567" t="s">
        <v>1673</v>
      </c>
      <c r="F54" s="570">
        <v>19</v>
      </c>
      <c r="G54" s="570">
        <v>1344.3598210380596</v>
      </c>
      <c r="H54" s="583">
        <v>1</v>
      </c>
      <c r="I54" s="570"/>
      <c r="J54" s="570"/>
      <c r="K54" s="583">
        <v>0</v>
      </c>
      <c r="L54" s="570">
        <v>19</v>
      </c>
      <c r="M54" s="571">
        <v>1344.3598210380596</v>
      </c>
    </row>
    <row r="55" spans="1:13" ht="14.4" customHeight="1" x14ac:dyDescent="0.3">
      <c r="A55" s="566" t="s">
        <v>534</v>
      </c>
      <c r="B55" s="567" t="s">
        <v>1669</v>
      </c>
      <c r="C55" s="567" t="s">
        <v>1674</v>
      </c>
      <c r="D55" s="567" t="s">
        <v>1038</v>
      </c>
      <c r="E55" s="567" t="s">
        <v>551</v>
      </c>
      <c r="F55" s="570"/>
      <c r="G55" s="570"/>
      <c r="H55" s="583">
        <v>0</v>
      </c>
      <c r="I55" s="570">
        <v>26</v>
      </c>
      <c r="J55" s="570">
        <v>1129.44874883905</v>
      </c>
      <c r="K55" s="583">
        <v>1</v>
      </c>
      <c r="L55" s="570">
        <v>26</v>
      </c>
      <c r="M55" s="571">
        <v>1129.44874883905</v>
      </c>
    </row>
    <row r="56" spans="1:13" ht="14.4" customHeight="1" x14ac:dyDescent="0.3">
      <c r="A56" s="566" t="s">
        <v>534</v>
      </c>
      <c r="B56" s="567" t="s">
        <v>1675</v>
      </c>
      <c r="C56" s="567" t="s">
        <v>1676</v>
      </c>
      <c r="D56" s="567" t="s">
        <v>1099</v>
      </c>
      <c r="E56" s="567" t="s">
        <v>1100</v>
      </c>
      <c r="F56" s="570"/>
      <c r="G56" s="570"/>
      <c r="H56" s="583">
        <v>0</v>
      </c>
      <c r="I56" s="570">
        <v>4</v>
      </c>
      <c r="J56" s="570">
        <v>104.34</v>
      </c>
      <c r="K56" s="583">
        <v>1</v>
      </c>
      <c r="L56" s="570">
        <v>4</v>
      </c>
      <c r="M56" s="571">
        <v>104.34</v>
      </c>
    </row>
    <row r="57" spans="1:13" ht="14.4" customHeight="1" x14ac:dyDescent="0.3">
      <c r="A57" s="566" t="s">
        <v>534</v>
      </c>
      <c r="B57" s="567" t="s">
        <v>1677</v>
      </c>
      <c r="C57" s="567" t="s">
        <v>1678</v>
      </c>
      <c r="D57" s="567" t="s">
        <v>1098</v>
      </c>
      <c r="E57" s="567" t="s">
        <v>1001</v>
      </c>
      <c r="F57" s="570"/>
      <c r="G57" s="570"/>
      <c r="H57" s="583">
        <v>0</v>
      </c>
      <c r="I57" s="570">
        <v>4</v>
      </c>
      <c r="J57" s="570">
        <v>258.38004521224372</v>
      </c>
      <c r="K57" s="583">
        <v>1</v>
      </c>
      <c r="L57" s="570">
        <v>4</v>
      </c>
      <c r="M57" s="571">
        <v>258.38004521224372</v>
      </c>
    </row>
    <row r="58" spans="1:13" ht="14.4" customHeight="1" x14ac:dyDescent="0.3">
      <c r="A58" s="566" t="s">
        <v>534</v>
      </c>
      <c r="B58" s="567" t="s">
        <v>1677</v>
      </c>
      <c r="C58" s="567" t="s">
        <v>1679</v>
      </c>
      <c r="D58" s="567" t="s">
        <v>1094</v>
      </c>
      <c r="E58" s="567" t="s">
        <v>568</v>
      </c>
      <c r="F58" s="570"/>
      <c r="G58" s="570"/>
      <c r="H58" s="583">
        <v>0</v>
      </c>
      <c r="I58" s="570">
        <v>3</v>
      </c>
      <c r="J58" s="570">
        <v>146.76946533418169</v>
      </c>
      <c r="K58" s="583">
        <v>1</v>
      </c>
      <c r="L58" s="570">
        <v>3</v>
      </c>
      <c r="M58" s="571">
        <v>146.76946533418169</v>
      </c>
    </row>
    <row r="59" spans="1:13" ht="14.4" customHeight="1" x14ac:dyDescent="0.3">
      <c r="A59" s="566" t="s">
        <v>534</v>
      </c>
      <c r="B59" s="567" t="s">
        <v>1677</v>
      </c>
      <c r="C59" s="567" t="s">
        <v>1680</v>
      </c>
      <c r="D59" s="567" t="s">
        <v>1094</v>
      </c>
      <c r="E59" s="567" t="s">
        <v>1095</v>
      </c>
      <c r="F59" s="570"/>
      <c r="G59" s="570"/>
      <c r="H59" s="583">
        <v>0</v>
      </c>
      <c r="I59" s="570">
        <v>1</v>
      </c>
      <c r="J59" s="570">
        <v>149.709970250753</v>
      </c>
      <c r="K59" s="583">
        <v>1</v>
      </c>
      <c r="L59" s="570">
        <v>1</v>
      </c>
      <c r="M59" s="571">
        <v>149.709970250753</v>
      </c>
    </row>
    <row r="60" spans="1:13" ht="14.4" customHeight="1" x14ac:dyDescent="0.3">
      <c r="A60" s="566" t="s">
        <v>534</v>
      </c>
      <c r="B60" s="567" t="s">
        <v>1681</v>
      </c>
      <c r="C60" s="567" t="s">
        <v>1682</v>
      </c>
      <c r="D60" s="567" t="s">
        <v>1088</v>
      </c>
      <c r="E60" s="567" t="s">
        <v>1089</v>
      </c>
      <c r="F60" s="570"/>
      <c r="G60" s="570"/>
      <c r="H60" s="583">
        <v>0</v>
      </c>
      <c r="I60" s="570">
        <v>4</v>
      </c>
      <c r="J60" s="570">
        <v>166.4</v>
      </c>
      <c r="K60" s="583">
        <v>1</v>
      </c>
      <c r="L60" s="570">
        <v>4</v>
      </c>
      <c r="M60" s="571">
        <v>166.4</v>
      </c>
    </row>
    <row r="61" spans="1:13" ht="14.4" customHeight="1" x14ac:dyDescent="0.3">
      <c r="A61" s="566" t="s">
        <v>534</v>
      </c>
      <c r="B61" s="567" t="s">
        <v>1681</v>
      </c>
      <c r="C61" s="567" t="s">
        <v>1683</v>
      </c>
      <c r="D61" s="567" t="s">
        <v>1088</v>
      </c>
      <c r="E61" s="567" t="s">
        <v>1096</v>
      </c>
      <c r="F61" s="570"/>
      <c r="G61" s="570"/>
      <c r="H61" s="583">
        <v>0</v>
      </c>
      <c r="I61" s="570">
        <v>1</v>
      </c>
      <c r="J61" s="570">
        <v>138.66</v>
      </c>
      <c r="K61" s="583">
        <v>1</v>
      </c>
      <c r="L61" s="570">
        <v>1</v>
      </c>
      <c r="M61" s="571">
        <v>138.66</v>
      </c>
    </row>
    <row r="62" spans="1:13" ht="14.4" customHeight="1" x14ac:dyDescent="0.3">
      <c r="A62" s="566" t="s">
        <v>534</v>
      </c>
      <c r="B62" s="567" t="s">
        <v>1681</v>
      </c>
      <c r="C62" s="567" t="s">
        <v>1684</v>
      </c>
      <c r="D62" s="567" t="s">
        <v>552</v>
      </c>
      <c r="E62" s="567" t="s">
        <v>1685</v>
      </c>
      <c r="F62" s="570">
        <v>10</v>
      </c>
      <c r="G62" s="570">
        <v>644.62973449255423</v>
      </c>
      <c r="H62" s="583">
        <v>1</v>
      </c>
      <c r="I62" s="570"/>
      <c r="J62" s="570"/>
      <c r="K62" s="583">
        <v>0</v>
      </c>
      <c r="L62" s="570">
        <v>10</v>
      </c>
      <c r="M62" s="571">
        <v>644.62973449255423</v>
      </c>
    </row>
    <row r="63" spans="1:13" ht="14.4" customHeight="1" x14ac:dyDescent="0.3">
      <c r="A63" s="566" t="s">
        <v>534</v>
      </c>
      <c r="B63" s="567" t="s">
        <v>1681</v>
      </c>
      <c r="C63" s="567" t="s">
        <v>1686</v>
      </c>
      <c r="D63" s="567" t="s">
        <v>546</v>
      </c>
      <c r="E63" s="567" t="s">
        <v>1089</v>
      </c>
      <c r="F63" s="570">
        <v>1</v>
      </c>
      <c r="G63" s="570">
        <v>43.15</v>
      </c>
      <c r="H63" s="583">
        <v>1</v>
      </c>
      <c r="I63" s="570"/>
      <c r="J63" s="570"/>
      <c r="K63" s="583">
        <v>0</v>
      </c>
      <c r="L63" s="570">
        <v>1</v>
      </c>
      <c r="M63" s="571">
        <v>43.15</v>
      </c>
    </row>
    <row r="64" spans="1:13" ht="14.4" customHeight="1" x14ac:dyDescent="0.3">
      <c r="A64" s="566" t="s">
        <v>534</v>
      </c>
      <c r="B64" s="567" t="s">
        <v>1687</v>
      </c>
      <c r="C64" s="567" t="s">
        <v>1688</v>
      </c>
      <c r="D64" s="567" t="s">
        <v>575</v>
      </c>
      <c r="E64" s="567" t="s">
        <v>551</v>
      </c>
      <c r="F64" s="570">
        <v>2</v>
      </c>
      <c r="G64" s="570">
        <v>242.01953341903101</v>
      </c>
      <c r="H64" s="583">
        <v>1</v>
      </c>
      <c r="I64" s="570"/>
      <c r="J64" s="570"/>
      <c r="K64" s="583">
        <v>0</v>
      </c>
      <c r="L64" s="570">
        <v>2</v>
      </c>
      <c r="M64" s="571">
        <v>242.01953341903101</v>
      </c>
    </row>
    <row r="65" spans="1:13" ht="14.4" customHeight="1" x14ac:dyDescent="0.3">
      <c r="A65" s="566" t="s">
        <v>534</v>
      </c>
      <c r="B65" s="567" t="s">
        <v>1687</v>
      </c>
      <c r="C65" s="567" t="s">
        <v>1689</v>
      </c>
      <c r="D65" s="567" t="s">
        <v>575</v>
      </c>
      <c r="E65" s="567" t="s">
        <v>580</v>
      </c>
      <c r="F65" s="570">
        <v>3</v>
      </c>
      <c r="G65" s="570">
        <v>1034.44</v>
      </c>
      <c r="H65" s="583">
        <v>1</v>
      </c>
      <c r="I65" s="570"/>
      <c r="J65" s="570"/>
      <c r="K65" s="583">
        <v>0</v>
      </c>
      <c r="L65" s="570">
        <v>3</v>
      </c>
      <c r="M65" s="571">
        <v>1034.44</v>
      </c>
    </row>
    <row r="66" spans="1:13" ht="14.4" customHeight="1" x14ac:dyDescent="0.3">
      <c r="A66" s="566" t="s">
        <v>534</v>
      </c>
      <c r="B66" s="567" t="s">
        <v>1687</v>
      </c>
      <c r="C66" s="567" t="s">
        <v>1690</v>
      </c>
      <c r="D66" s="567" t="s">
        <v>578</v>
      </c>
      <c r="E66" s="567" t="s">
        <v>1691</v>
      </c>
      <c r="F66" s="570">
        <v>1</v>
      </c>
      <c r="G66" s="570">
        <v>460.97138234081302</v>
      </c>
      <c r="H66" s="583">
        <v>1</v>
      </c>
      <c r="I66" s="570"/>
      <c r="J66" s="570"/>
      <c r="K66" s="583">
        <v>0</v>
      </c>
      <c r="L66" s="570">
        <v>1</v>
      </c>
      <c r="M66" s="571">
        <v>460.97138234081302</v>
      </c>
    </row>
    <row r="67" spans="1:13" ht="14.4" customHeight="1" x14ac:dyDescent="0.3">
      <c r="A67" s="566" t="s">
        <v>534</v>
      </c>
      <c r="B67" s="567" t="s">
        <v>1687</v>
      </c>
      <c r="C67" s="567" t="s">
        <v>1692</v>
      </c>
      <c r="D67" s="567" t="s">
        <v>1103</v>
      </c>
      <c r="E67" s="567" t="s">
        <v>1104</v>
      </c>
      <c r="F67" s="570"/>
      <c r="G67" s="570"/>
      <c r="H67" s="583">
        <v>0</v>
      </c>
      <c r="I67" s="570">
        <v>2</v>
      </c>
      <c r="J67" s="570">
        <v>160.32</v>
      </c>
      <c r="K67" s="583">
        <v>1</v>
      </c>
      <c r="L67" s="570">
        <v>2</v>
      </c>
      <c r="M67" s="571">
        <v>160.32</v>
      </c>
    </row>
    <row r="68" spans="1:13" ht="14.4" customHeight="1" x14ac:dyDescent="0.3">
      <c r="A68" s="566" t="s">
        <v>534</v>
      </c>
      <c r="B68" s="567" t="s">
        <v>1693</v>
      </c>
      <c r="C68" s="567" t="s">
        <v>1694</v>
      </c>
      <c r="D68" s="567" t="s">
        <v>1695</v>
      </c>
      <c r="E68" s="567" t="s">
        <v>1001</v>
      </c>
      <c r="F68" s="570"/>
      <c r="G68" s="570"/>
      <c r="H68" s="583">
        <v>0</v>
      </c>
      <c r="I68" s="570">
        <v>3</v>
      </c>
      <c r="J68" s="570">
        <v>405.32919530467007</v>
      </c>
      <c r="K68" s="583">
        <v>1</v>
      </c>
      <c r="L68" s="570">
        <v>3</v>
      </c>
      <c r="M68" s="571">
        <v>405.32919530467007</v>
      </c>
    </row>
    <row r="69" spans="1:13" ht="14.4" customHeight="1" x14ac:dyDescent="0.3">
      <c r="A69" s="566" t="s">
        <v>534</v>
      </c>
      <c r="B69" s="567" t="s">
        <v>1693</v>
      </c>
      <c r="C69" s="567" t="s">
        <v>1696</v>
      </c>
      <c r="D69" s="567" t="s">
        <v>1697</v>
      </c>
      <c r="E69" s="567" t="s">
        <v>1698</v>
      </c>
      <c r="F69" s="570">
        <v>1</v>
      </c>
      <c r="G69" s="570">
        <v>56.49</v>
      </c>
      <c r="H69" s="583">
        <v>1</v>
      </c>
      <c r="I69" s="570"/>
      <c r="J69" s="570"/>
      <c r="K69" s="583">
        <v>0</v>
      </c>
      <c r="L69" s="570">
        <v>1</v>
      </c>
      <c r="M69" s="571">
        <v>56.49</v>
      </c>
    </row>
    <row r="70" spans="1:13" ht="14.4" customHeight="1" x14ac:dyDescent="0.3">
      <c r="A70" s="566" t="s">
        <v>534</v>
      </c>
      <c r="B70" s="567" t="s">
        <v>1693</v>
      </c>
      <c r="C70" s="567" t="s">
        <v>1699</v>
      </c>
      <c r="D70" s="567" t="s">
        <v>985</v>
      </c>
      <c r="E70" s="567" t="s">
        <v>986</v>
      </c>
      <c r="F70" s="570"/>
      <c r="G70" s="570"/>
      <c r="H70" s="583">
        <v>0</v>
      </c>
      <c r="I70" s="570">
        <v>7</v>
      </c>
      <c r="J70" s="570">
        <v>528.21007737461082</v>
      </c>
      <c r="K70" s="583">
        <v>1</v>
      </c>
      <c r="L70" s="570">
        <v>7</v>
      </c>
      <c r="M70" s="571">
        <v>528.21007737461082</v>
      </c>
    </row>
    <row r="71" spans="1:13" ht="14.4" customHeight="1" x14ac:dyDescent="0.3">
      <c r="A71" s="566" t="s">
        <v>534</v>
      </c>
      <c r="B71" s="567" t="s">
        <v>1693</v>
      </c>
      <c r="C71" s="567" t="s">
        <v>1700</v>
      </c>
      <c r="D71" s="567" t="s">
        <v>987</v>
      </c>
      <c r="E71" s="567" t="s">
        <v>988</v>
      </c>
      <c r="F71" s="570"/>
      <c r="G71" s="570"/>
      <c r="H71" s="583">
        <v>0</v>
      </c>
      <c r="I71" s="570">
        <v>9</v>
      </c>
      <c r="J71" s="570">
        <v>752.43976853100503</v>
      </c>
      <c r="K71" s="583">
        <v>1</v>
      </c>
      <c r="L71" s="570">
        <v>9</v>
      </c>
      <c r="M71" s="571">
        <v>752.43976853100503</v>
      </c>
    </row>
    <row r="72" spans="1:13" ht="14.4" customHeight="1" x14ac:dyDescent="0.3">
      <c r="A72" s="566" t="s">
        <v>534</v>
      </c>
      <c r="B72" s="567" t="s">
        <v>1693</v>
      </c>
      <c r="C72" s="567" t="s">
        <v>1701</v>
      </c>
      <c r="D72" s="567" t="s">
        <v>1702</v>
      </c>
      <c r="E72" s="567" t="s">
        <v>568</v>
      </c>
      <c r="F72" s="570"/>
      <c r="G72" s="570"/>
      <c r="H72" s="583">
        <v>0</v>
      </c>
      <c r="I72" s="570">
        <v>9</v>
      </c>
      <c r="J72" s="570">
        <v>985.009762471214</v>
      </c>
      <c r="K72" s="583">
        <v>1</v>
      </c>
      <c r="L72" s="570">
        <v>9</v>
      </c>
      <c r="M72" s="571">
        <v>985.009762471214</v>
      </c>
    </row>
    <row r="73" spans="1:13" ht="14.4" customHeight="1" x14ac:dyDescent="0.3">
      <c r="A73" s="566" t="s">
        <v>534</v>
      </c>
      <c r="B73" s="567" t="s">
        <v>1703</v>
      </c>
      <c r="C73" s="567" t="s">
        <v>1704</v>
      </c>
      <c r="D73" s="567" t="s">
        <v>1705</v>
      </c>
      <c r="E73" s="567" t="s">
        <v>1706</v>
      </c>
      <c r="F73" s="570"/>
      <c r="G73" s="570"/>
      <c r="H73" s="583">
        <v>0</v>
      </c>
      <c r="I73" s="570">
        <v>2</v>
      </c>
      <c r="J73" s="570">
        <v>238.39</v>
      </c>
      <c r="K73" s="583">
        <v>1</v>
      </c>
      <c r="L73" s="570">
        <v>2</v>
      </c>
      <c r="M73" s="571">
        <v>238.39</v>
      </c>
    </row>
    <row r="74" spans="1:13" ht="14.4" customHeight="1" x14ac:dyDescent="0.3">
      <c r="A74" s="566" t="s">
        <v>534</v>
      </c>
      <c r="B74" s="567" t="s">
        <v>1703</v>
      </c>
      <c r="C74" s="567" t="s">
        <v>1707</v>
      </c>
      <c r="D74" s="567" t="s">
        <v>1078</v>
      </c>
      <c r="E74" s="567" t="s">
        <v>1079</v>
      </c>
      <c r="F74" s="570"/>
      <c r="G74" s="570"/>
      <c r="H74" s="583">
        <v>0</v>
      </c>
      <c r="I74" s="570">
        <v>1</v>
      </c>
      <c r="J74" s="570">
        <v>161.09</v>
      </c>
      <c r="K74" s="583">
        <v>1</v>
      </c>
      <c r="L74" s="570">
        <v>1</v>
      </c>
      <c r="M74" s="571">
        <v>161.09</v>
      </c>
    </row>
    <row r="75" spans="1:13" ht="14.4" customHeight="1" x14ac:dyDescent="0.3">
      <c r="A75" s="566" t="s">
        <v>534</v>
      </c>
      <c r="B75" s="567" t="s">
        <v>1708</v>
      </c>
      <c r="C75" s="567" t="s">
        <v>1709</v>
      </c>
      <c r="D75" s="567" t="s">
        <v>1710</v>
      </c>
      <c r="E75" s="567" t="s">
        <v>584</v>
      </c>
      <c r="F75" s="570">
        <v>1</v>
      </c>
      <c r="G75" s="570">
        <v>121.44</v>
      </c>
      <c r="H75" s="583">
        <v>1</v>
      </c>
      <c r="I75" s="570"/>
      <c r="J75" s="570"/>
      <c r="K75" s="583">
        <v>0</v>
      </c>
      <c r="L75" s="570">
        <v>1</v>
      </c>
      <c r="M75" s="571">
        <v>121.44</v>
      </c>
    </row>
    <row r="76" spans="1:13" ht="14.4" customHeight="1" x14ac:dyDescent="0.3">
      <c r="A76" s="566" t="s">
        <v>534</v>
      </c>
      <c r="B76" s="567" t="s">
        <v>1708</v>
      </c>
      <c r="C76" s="567" t="s">
        <v>1711</v>
      </c>
      <c r="D76" s="567" t="s">
        <v>1710</v>
      </c>
      <c r="E76" s="567" t="s">
        <v>585</v>
      </c>
      <c r="F76" s="570">
        <v>2</v>
      </c>
      <c r="G76" s="570">
        <v>691.27960826458502</v>
      </c>
      <c r="H76" s="583">
        <v>1</v>
      </c>
      <c r="I76" s="570"/>
      <c r="J76" s="570"/>
      <c r="K76" s="583">
        <v>0</v>
      </c>
      <c r="L76" s="570">
        <v>2</v>
      </c>
      <c r="M76" s="571">
        <v>691.27960826458502</v>
      </c>
    </row>
    <row r="77" spans="1:13" ht="14.4" customHeight="1" x14ac:dyDescent="0.3">
      <c r="A77" s="566" t="s">
        <v>534</v>
      </c>
      <c r="B77" s="567" t="s">
        <v>1712</v>
      </c>
      <c r="C77" s="567" t="s">
        <v>1713</v>
      </c>
      <c r="D77" s="567" t="s">
        <v>560</v>
      </c>
      <c r="E77" s="567" t="s">
        <v>561</v>
      </c>
      <c r="F77" s="570">
        <v>2</v>
      </c>
      <c r="G77" s="570">
        <v>390.38</v>
      </c>
      <c r="H77" s="583">
        <v>1</v>
      </c>
      <c r="I77" s="570"/>
      <c r="J77" s="570"/>
      <c r="K77" s="583">
        <v>0</v>
      </c>
      <c r="L77" s="570">
        <v>2</v>
      </c>
      <c r="M77" s="571">
        <v>390.38</v>
      </c>
    </row>
    <row r="78" spans="1:13" ht="14.4" customHeight="1" x14ac:dyDescent="0.3">
      <c r="A78" s="566" t="s">
        <v>534</v>
      </c>
      <c r="B78" s="567" t="s">
        <v>1714</v>
      </c>
      <c r="C78" s="567" t="s">
        <v>1715</v>
      </c>
      <c r="D78" s="567" t="s">
        <v>1716</v>
      </c>
      <c r="E78" s="567" t="s">
        <v>582</v>
      </c>
      <c r="F78" s="570"/>
      <c r="G78" s="570"/>
      <c r="H78" s="583">
        <v>0</v>
      </c>
      <c r="I78" s="570">
        <v>9</v>
      </c>
      <c r="J78" s="570">
        <v>1703.380616214374</v>
      </c>
      <c r="K78" s="583">
        <v>1</v>
      </c>
      <c r="L78" s="570">
        <v>9</v>
      </c>
      <c r="M78" s="571">
        <v>1703.380616214374</v>
      </c>
    </row>
    <row r="79" spans="1:13" ht="14.4" customHeight="1" x14ac:dyDescent="0.3">
      <c r="A79" s="566" t="s">
        <v>534</v>
      </c>
      <c r="B79" s="567" t="s">
        <v>1714</v>
      </c>
      <c r="C79" s="567" t="s">
        <v>1717</v>
      </c>
      <c r="D79" s="567" t="s">
        <v>1073</v>
      </c>
      <c r="E79" s="567" t="s">
        <v>1085</v>
      </c>
      <c r="F79" s="570"/>
      <c r="G79" s="570"/>
      <c r="H79" s="583">
        <v>0</v>
      </c>
      <c r="I79" s="570">
        <v>18</v>
      </c>
      <c r="J79" s="570">
        <v>4789.9512836554077</v>
      </c>
      <c r="K79" s="583">
        <v>1</v>
      </c>
      <c r="L79" s="570">
        <v>18</v>
      </c>
      <c r="M79" s="571">
        <v>4789.9512836554077</v>
      </c>
    </row>
    <row r="80" spans="1:13" ht="14.4" customHeight="1" x14ac:dyDescent="0.3">
      <c r="A80" s="566" t="s">
        <v>534</v>
      </c>
      <c r="B80" s="567" t="s">
        <v>1714</v>
      </c>
      <c r="C80" s="567" t="s">
        <v>1718</v>
      </c>
      <c r="D80" s="567" t="s">
        <v>1073</v>
      </c>
      <c r="E80" s="567" t="s">
        <v>1719</v>
      </c>
      <c r="F80" s="570"/>
      <c r="G80" s="570"/>
      <c r="H80" s="583">
        <v>0</v>
      </c>
      <c r="I80" s="570">
        <v>6</v>
      </c>
      <c r="J80" s="570">
        <v>5695.5534203329062</v>
      </c>
      <c r="K80" s="583">
        <v>1</v>
      </c>
      <c r="L80" s="570">
        <v>6</v>
      </c>
      <c r="M80" s="571">
        <v>5695.5534203329062</v>
      </c>
    </row>
    <row r="81" spans="1:13" ht="14.4" customHeight="1" x14ac:dyDescent="0.3">
      <c r="A81" s="566" t="s">
        <v>534</v>
      </c>
      <c r="B81" s="567" t="s">
        <v>1720</v>
      </c>
      <c r="C81" s="567" t="s">
        <v>1721</v>
      </c>
      <c r="D81" s="567" t="s">
        <v>1083</v>
      </c>
      <c r="E81" s="567" t="s">
        <v>582</v>
      </c>
      <c r="F81" s="570"/>
      <c r="G81" s="570"/>
      <c r="H81" s="583">
        <v>0</v>
      </c>
      <c r="I81" s="570">
        <v>1</v>
      </c>
      <c r="J81" s="570">
        <v>278.37</v>
      </c>
      <c r="K81" s="583">
        <v>1</v>
      </c>
      <c r="L81" s="570">
        <v>1</v>
      </c>
      <c r="M81" s="571">
        <v>278.37</v>
      </c>
    </row>
    <row r="82" spans="1:13" ht="14.4" customHeight="1" x14ac:dyDescent="0.3">
      <c r="A82" s="566" t="s">
        <v>534</v>
      </c>
      <c r="B82" s="567" t="s">
        <v>1720</v>
      </c>
      <c r="C82" s="567" t="s">
        <v>1722</v>
      </c>
      <c r="D82" s="567" t="s">
        <v>1084</v>
      </c>
      <c r="E82" s="567" t="s">
        <v>1085</v>
      </c>
      <c r="F82" s="570"/>
      <c r="G82" s="570"/>
      <c r="H82" s="583">
        <v>0</v>
      </c>
      <c r="I82" s="570">
        <v>12</v>
      </c>
      <c r="J82" s="570">
        <v>4269.7861505992059</v>
      </c>
      <c r="K82" s="583">
        <v>1</v>
      </c>
      <c r="L82" s="570">
        <v>12</v>
      </c>
      <c r="M82" s="571">
        <v>4269.7861505992059</v>
      </c>
    </row>
    <row r="83" spans="1:13" ht="14.4" customHeight="1" x14ac:dyDescent="0.3">
      <c r="A83" s="566" t="s">
        <v>534</v>
      </c>
      <c r="B83" s="567" t="s">
        <v>1723</v>
      </c>
      <c r="C83" s="567" t="s">
        <v>1724</v>
      </c>
      <c r="D83" s="567" t="s">
        <v>998</v>
      </c>
      <c r="E83" s="567" t="s">
        <v>1725</v>
      </c>
      <c r="F83" s="570"/>
      <c r="G83" s="570"/>
      <c r="H83" s="583">
        <v>0</v>
      </c>
      <c r="I83" s="570">
        <v>1</v>
      </c>
      <c r="J83" s="570">
        <v>208.47</v>
      </c>
      <c r="K83" s="583">
        <v>1</v>
      </c>
      <c r="L83" s="570">
        <v>1</v>
      </c>
      <c r="M83" s="571">
        <v>208.47</v>
      </c>
    </row>
    <row r="84" spans="1:13" ht="14.4" customHeight="1" x14ac:dyDescent="0.3">
      <c r="A84" s="566" t="s">
        <v>534</v>
      </c>
      <c r="B84" s="567" t="s">
        <v>1723</v>
      </c>
      <c r="C84" s="567" t="s">
        <v>1726</v>
      </c>
      <c r="D84" s="567" t="s">
        <v>998</v>
      </c>
      <c r="E84" s="567" t="s">
        <v>1040</v>
      </c>
      <c r="F84" s="570"/>
      <c r="G84" s="570"/>
      <c r="H84" s="583">
        <v>0</v>
      </c>
      <c r="I84" s="570">
        <v>2</v>
      </c>
      <c r="J84" s="570">
        <v>1001.860640772009</v>
      </c>
      <c r="K84" s="583">
        <v>1</v>
      </c>
      <c r="L84" s="570">
        <v>2</v>
      </c>
      <c r="M84" s="571">
        <v>1001.860640772009</v>
      </c>
    </row>
    <row r="85" spans="1:13" ht="14.4" customHeight="1" x14ac:dyDescent="0.3">
      <c r="A85" s="566" t="s">
        <v>534</v>
      </c>
      <c r="B85" s="567" t="s">
        <v>1727</v>
      </c>
      <c r="C85" s="567" t="s">
        <v>1728</v>
      </c>
      <c r="D85" s="567" t="s">
        <v>550</v>
      </c>
      <c r="E85" s="567" t="s">
        <v>551</v>
      </c>
      <c r="F85" s="570">
        <v>1</v>
      </c>
      <c r="G85" s="570">
        <v>206.24</v>
      </c>
      <c r="H85" s="583">
        <v>1</v>
      </c>
      <c r="I85" s="570"/>
      <c r="J85" s="570"/>
      <c r="K85" s="583">
        <v>0</v>
      </c>
      <c r="L85" s="570">
        <v>1</v>
      </c>
      <c r="M85" s="571">
        <v>206.24</v>
      </c>
    </row>
    <row r="86" spans="1:13" ht="14.4" customHeight="1" x14ac:dyDescent="0.3">
      <c r="A86" s="566" t="s">
        <v>534</v>
      </c>
      <c r="B86" s="567" t="s">
        <v>1729</v>
      </c>
      <c r="C86" s="567" t="s">
        <v>1730</v>
      </c>
      <c r="D86" s="567" t="s">
        <v>1731</v>
      </c>
      <c r="E86" s="567" t="s">
        <v>1732</v>
      </c>
      <c r="F86" s="570"/>
      <c r="G86" s="570"/>
      <c r="H86" s="583">
        <v>0</v>
      </c>
      <c r="I86" s="570">
        <v>10</v>
      </c>
      <c r="J86" s="570">
        <v>363.27845800694274</v>
      </c>
      <c r="K86" s="583">
        <v>1</v>
      </c>
      <c r="L86" s="570">
        <v>10</v>
      </c>
      <c r="M86" s="571">
        <v>363.27845800694274</v>
      </c>
    </row>
    <row r="87" spans="1:13" ht="14.4" customHeight="1" x14ac:dyDescent="0.3">
      <c r="A87" s="566" t="s">
        <v>534</v>
      </c>
      <c r="B87" s="567" t="s">
        <v>1733</v>
      </c>
      <c r="C87" s="567" t="s">
        <v>1734</v>
      </c>
      <c r="D87" s="567" t="s">
        <v>1035</v>
      </c>
      <c r="E87" s="567" t="s">
        <v>1735</v>
      </c>
      <c r="F87" s="570"/>
      <c r="G87" s="570"/>
      <c r="H87" s="583">
        <v>0</v>
      </c>
      <c r="I87" s="570">
        <v>2</v>
      </c>
      <c r="J87" s="570">
        <v>99.6</v>
      </c>
      <c r="K87" s="583">
        <v>1</v>
      </c>
      <c r="L87" s="570">
        <v>2</v>
      </c>
      <c r="M87" s="571">
        <v>99.6</v>
      </c>
    </row>
    <row r="88" spans="1:13" ht="14.4" customHeight="1" x14ac:dyDescent="0.3">
      <c r="A88" s="566" t="s">
        <v>534</v>
      </c>
      <c r="B88" s="567" t="s">
        <v>1733</v>
      </c>
      <c r="C88" s="567" t="s">
        <v>1736</v>
      </c>
      <c r="D88" s="567" t="s">
        <v>1737</v>
      </c>
      <c r="E88" s="567" t="s">
        <v>1738</v>
      </c>
      <c r="F88" s="570">
        <v>1</v>
      </c>
      <c r="G88" s="570">
        <v>67.41</v>
      </c>
      <c r="H88" s="583">
        <v>1</v>
      </c>
      <c r="I88" s="570"/>
      <c r="J88" s="570"/>
      <c r="K88" s="583">
        <v>0</v>
      </c>
      <c r="L88" s="570">
        <v>1</v>
      </c>
      <c r="M88" s="571">
        <v>67.41</v>
      </c>
    </row>
    <row r="89" spans="1:13" ht="14.4" customHeight="1" x14ac:dyDescent="0.3">
      <c r="A89" s="566" t="s">
        <v>534</v>
      </c>
      <c r="B89" s="567" t="s">
        <v>1733</v>
      </c>
      <c r="C89" s="567" t="s">
        <v>1739</v>
      </c>
      <c r="D89" s="567" t="s">
        <v>1740</v>
      </c>
      <c r="E89" s="567" t="s">
        <v>1741</v>
      </c>
      <c r="F89" s="570">
        <v>2</v>
      </c>
      <c r="G89" s="570">
        <v>190.00971958040572</v>
      </c>
      <c r="H89" s="583">
        <v>1</v>
      </c>
      <c r="I89" s="570"/>
      <c r="J89" s="570"/>
      <c r="K89" s="583">
        <v>0</v>
      </c>
      <c r="L89" s="570">
        <v>2</v>
      </c>
      <c r="M89" s="571">
        <v>190.00971958040572</v>
      </c>
    </row>
    <row r="90" spans="1:13" ht="14.4" customHeight="1" x14ac:dyDescent="0.3">
      <c r="A90" s="566" t="s">
        <v>534</v>
      </c>
      <c r="B90" s="567" t="s">
        <v>1742</v>
      </c>
      <c r="C90" s="567" t="s">
        <v>1743</v>
      </c>
      <c r="D90" s="567" t="s">
        <v>1144</v>
      </c>
      <c r="E90" s="567" t="s">
        <v>1162</v>
      </c>
      <c r="F90" s="570"/>
      <c r="G90" s="570"/>
      <c r="H90" s="583">
        <v>0</v>
      </c>
      <c r="I90" s="570">
        <v>436</v>
      </c>
      <c r="J90" s="570">
        <v>22304.645647742425</v>
      </c>
      <c r="K90" s="583">
        <v>1</v>
      </c>
      <c r="L90" s="570">
        <v>436</v>
      </c>
      <c r="M90" s="571">
        <v>22304.645647742425</v>
      </c>
    </row>
    <row r="91" spans="1:13" ht="14.4" customHeight="1" x14ac:dyDescent="0.3">
      <c r="A91" s="566" t="s">
        <v>534</v>
      </c>
      <c r="B91" s="567" t="s">
        <v>1744</v>
      </c>
      <c r="C91" s="567" t="s">
        <v>1745</v>
      </c>
      <c r="D91" s="567" t="s">
        <v>1746</v>
      </c>
      <c r="E91" s="567" t="s">
        <v>1747</v>
      </c>
      <c r="F91" s="570"/>
      <c r="G91" s="570"/>
      <c r="H91" s="583">
        <v>0</v>
      </c>
      <c r="I91" s="570">
        <v>18</v>
      </c>
      <c r="J91" s="570">
        <v>4912.6188813960434</v>
      </c>
      <c r="K91" s="583">
        <v>1</v>
      </c>
      <c r="L91" s="570">
        <v>18</v>
      </c>
      <c r="M91" s="571">
        <v>4912.6188813960434</v>
      </c>
    </row>
    <row r="92" spans="1:13" ht="14.4" customHeight="1" x14ac:dyDescent="0.3">
      <c r="A92" s="566" t="s">
        <v>534</v>
      </c>
      <c r="B92" s="567" t="s">
        <v>1744</v>
      </c>
      <c r="C92" s="567" t="s">
        <v>1748</v>
      </c>
      <c r="D92" s="567" t="s">
        <v>1749</v>
      </c>
      <c r="E92" s="567" t="s">
        <v>1750</v>
      </c>
      <c r="F92" s="570"/>
      <c r="G92" s="570"/>
      <c r="H92" s="583">
        <v>0</v>
      </c>
      <c r="I92" s="570">
        <v>79.399999999999991</v>
      </c>
      <c r="J92" s="570">
        <v>17954.566433449534</v>
      </c>
      <c r="K92" s="583">
        <v>1</v>
      </c>
      <c r="L92" s="570">
        <v>79.399999999999991</v>
      </c>
      <c r="M92" s="571">
        <v>17954.566433449534</v>
      </c>
    </row>
    <row r="93" spans="1:13" ht="14.4" customHeight="1" x14ac:dyDescent="0.3">
      <c r="A93" s="566" t="s">
        <v>534</v>
      </c>
      <c r="B93" s="567" t="s">
        <v>1744</v>
      </c>
      <c r="C93" s="567" t="s">
        <v>1751</v>
      </c>
      <c r="D93" s="567" t="s">
        <v>1752</v>
      </c>
      <c r="E93" s="567" t="s">
        <v>1753</v>
      </c>
      <c r="F93" s="570"/>
      <c r="G93" s="570"/>
      <c r="H93" s="583">
        <v>0</v>
      </c>
      <c r="I93" s="570">
        <v>1</v>
      </c>
      <c r="J93" s="570">
        <v>298.77999999999997</v>
      </c>
      <c r="K93" s="583">
        <v>1</v>
      </c>
      <c r="L93" s="570">
        <v>1</v>
      </c>
      <c r="M93" s="571">
        <v>298.77999999999997</v>
      </c>
    </row>
    <row r="94" spans="1:13" ht="14.4" customHeight="1" x14ac:dyDescent="0.3">
      <c r="A94" s="566" t="s">
        <v>534</v>
      </c>
      <c r="B94" s="567" t="s">
        <v>1754</v>
      </c>
      <c r="C94" s="567" t="s">
        <v>1755</v>
      </c>
      <c r="D94" s="567" t="s">
        <v>1127</v>
      </c>
      <c r="E94" s="567" t="s">
        <v>1756</v>
      </c>
      <c r="F94" s="570">
        <v>2.6400000000000006</v>
      </c>
      <c r="G94" s="570">
        <v>2000.1262144244533</v>
      </c>
      <c r="H94" s="583">
        <v>1</v>
      </c>
      <c r="I94" s="570"/>
      <c r="J94" s="570"/>
      <c r="K94" s="583">
        <v>0</v>
      </c>
      <c r="L94" s="570">
        <v>2.6400000000000006</v>
      </c>
      <c r="M94" s="571">
        <v>2000.1262144244533</v>
      </c>
    </row>
    <row r="95" spans="1:13" ht="14.4" customHeight="1" x14ac:dyDescent="0.3">
      <c r="A95" s="566" t="s">
        <v>534</v>
      </c>
      <c r="B95" s="567" t="s">
        <v>1754</v>
      </c>
      <c r="C95" s="567" t="s">
        <v>1757</v>
      </c>
      <c r="D95" s="567" t="s">
        <v>1171</v>
      </c>
      <c r="E95" s="567" t="s">
        <v>731</v>
      </c>
      <c r="F95" s="570"/>
      <c r="G95" s="570"/>
      <c r="H95" s="583">
        <v>0</v>
      </c>
      <c r="I95" s="570">
        <v>47.79999999999999</v>
      </c>
      <c r="J95" s="570">
        <v>14693.73005514262</v>
      </c>
      <c r="K95" s="583">
        <v>1</v>
      </c>
      <c r="L95" s="570">
        <v>47.79999999999999</v>
      </c>
      <c r="M95" s="571">
        <v>14693.73005514262</v>
      </c>
    </row>
    <row r="96" spans="1:13" ht="14.4" customHeight="1" x14ac:dyDescent="0.3">
      <c r="A96" s="566" t="s">
        <v>534</v>
      </c>
      <c r="B96" s="567" t="s">
        <v>1758</v>
      </c>
      <c r="C96" s="567" t="s">
        <v>1759</v>
      </c>
      <c r="D96" s="567" t="s">
        <v>1164</v>
      </c>
      <c r="E96" s="567" t="s">
        <v>1760</v>
      </c>
      <c r="F96" s="570"/>
      <c r="G96" s="570"/>
      <c r="H96" s="583">
        <v>0</v>
      </c>
      <c r="I96" s="570">
        <v>2</v>
      </c>
      <c r="J96" s="570">
        <v>276.18</v>
      </c>
      <c r="K96" s="583">
        <v>1</v>
      </c>
      <c r="L96" s="570">
        <v>2</v>
      </c>
      <c r="M96" s="571">
        <v>276.18</v>
      </c>
    </row>
    <row r="97" spans="1:13" ht="14.4" customHeight="1" x14ac:dyDescent="0.3">
      <c r="A97" s="566" t="s">
        <v>534</v>
      </c>
      <c r="B97" s="567" t="s">
        <v>1761</v>
      </c>
      <c r="C97" s="567" t="s">
        <v>1762</v>
      </c>
      <c r="D97" s="567" t="s">
        <v>730</v>
      </c>
      <c r="E97" s="567" t="s">
        <v>731</v>
      </c>
      <c r="F97" s="570"/>
      <c r="G97" s="570"/>
      <c r="H97" s="583">
        <v>0</v>
      </c>
      <c r="I97" s="570">
        <v>1</v>
      </c>
      <c r="J97" s="570">
        <v>476.58</v>
      </c>
      <c r="K97" s="583">
        <v>1</v>
      </c>
      <c r="L97" s="570">
        <v>1</v>
      </c>
      <c r="M97" s="571">
        <v>476.58</v>
      </c>
    </row>
    <row r="98" spans="1:13" ht="14.4" customHeight="1" x14ac:dyDescent="0.3">
      <c r="A98" s="566" t="s">
        <v>534</v>
      </c>
      <c r="B98" s="567" t="s">
        <v>1763</v>
      </c>
      <c r="C98" s="567" t="s">
        <v>1764</v>
      </c>
      <c r="D98" s="567" t="s">
        <v>1163</v>
      </c>
      <c r="E98" s="567" t="s">
        <v>1415</v>
      </c>
      <c r="F98" s="570"/>
      <c r="G98" s="570"/>
      <c r="H98" s="583">
        <v>0</v>
      </c>
      <c r="I98" s="570">
        <v>6</v>
      </c>
      <c r="J98" s="570">
        <v>925.98457108508205</v>
      </c>
      <c r="K98" s="583">
        <v>1</v>
      </c>
      <c r="L98" s="570">
        <v>6</v>
      </c>
      <c r="M98" s="571">
        <v>925.98457108508205</v>
      </c>
    </row>
    <row r="99" spans="1:13" ht="14.4" customHeight="1" x14ac:dyDescent="0.3">
      <c r="A99" s="566" t="s">
        <v>534</v>
      </c>
      <c r="B99" s="567" t="s">
        <v>1765</v>
      </c>
      <c r="C99" s="567" t="s">
        <v>1766</v>
      </c>
      <c r="D99" s="567" t="s">
        <v>1767</v>
      </c>
      <c r="E99" s="567" t="s">
        <v>1768</v>
      </c>
      <c r="F99" s="570"/>
      <c r="G99" s="570"/>
      <c r="H99" s="583">
        <v>0</v>
      </c>
      <c r="I99" s="570">
        <v>1</v>
      </c>
      <c r="J99" s="570">
        <v>4255.92</v>
      </c>
      <c r="K99" s="583">
        <v>1</v>
      </c>
      <c r="L99" s="570">
        <v>1</v>
      </c>
      <c r="M99" s="571">
        <v>4255.92</v>
      </c>
    </row>
    <row r="100" spans="1:13" ht="14.4" customHeight="1" x14ac:dyDescent="0.3">
      <c r="A100" s="566" t="s">
        <v>534</v>
      </c>
      <c r="B100" s="567" t="s">
        <v>1769</v>
      </c>
      <c r="C100" s="567" t="s">
        <v>1770</v>
      </c>
      <c r="D100" s="567" t="s">
        <v>1019</v>
      </c>
      <c r="E100" s="567" t="s">
        <v>1020</v>
      </c>
      <c r="F100" s="570"/>
      <c r="G100" s="570"/>
      <c r="H100" s="583">
        <v>0</v>
      </c>
      <c r="I100" s="570">
        <v>2</v>
      </c>
      <c r="J100" s="570">
        <v>4316.8209510167198</v>
      </c>
      <c r="K100" s="583">
        <v>1</v>
      </c>
      <c r="L100" s="570">
        <v>2</v>
      </c>
      <c r="M100" s="571">
        <v>4316.8209510167198</v>
      </c>
    </row>
    <row r="101" spans="1:13" ht="14.4" customHeight="1" x14ac:dyDescent="0.3">
      <c r="A101" s="566" t="s">
        <v>534</v>
      </c>
      <c r="B101" s="567" t="s">
        <v>1771</v>
      </c>
      <c r="C101" s="567" t="s">
        <v>1772</v>
      </c>
      <c r="D101" s="567" t="s">
        <v>1167</v>
      </c>
      <c r="E101" s="567" t="s">
        <v>1773</v>
      </c>
      <c r="F101" s="570"/>
      <c r="G101" s="570"/>
      <c r="H101" s="583">
        <v>0</v>
      </c>
      <c r="I101" s="570">
        <v>1</v>
      </c>
      <c r="J101" s="570">
        <v>305.79000000000002</v>
      </c>
      <c r="K101" s="583">
        <v>1</v>
      </c>
      <c r="L101" s="570">
        <v>1</v>
      </c>
      <c r="M101" s="571">
        <v>305.79000000000002</v>
      </c>
    </row>
    <row r="102" spans="1:13" ht="14.4" customHeight="1" x14ac:dyDescent="0.3">
      <c r="A102" s="566" t="s">
        <v>534</v>
      </c>
      <c r="B102" s="567" t="s">
        <v>1774</v>
      </c>
      <c r="C102" s="567" t="s">
        <v>1775</v>
      </c>
      <c r="D102" s="567" t="s">
        <v>1180</v>
      </c>
      <c r="E102" s="567" t="s">
        <v>1181</v>
      </c>
      <c r="F102" s="570"/>
      <c r="G102" s="570"/>
      <c r="H102" s="583">
        <v>0</v>
      </c>
      <c r="I102" s="570">
        <v>4</v>
      </c>
      <c r="J102" s="570">
        <v>571.861967513428</v>
      </c>
      <c r="K102" s="583">
        <v>1</v>
      </c>
      <c r="L102" s="570">
        <v>4</v>
      </c>
      <c r="M102" s="571">
        <v>571.861967513428</v>
      </c>
    </row>
    <row r="103" spans="1:13" ht="14.4" customHeight="1" x14ac:dyDescent="0.3">
      <c r="A103" s="566" t="s">
        <v>534</v>
      </c>
      <c r="B103" s="567" t="s">
        <v>1774</v>
      </c>
      <c r="C103" s="567" t="s">
        <v>1776</v>
      </c>
      <c r="D103" s="567" t="s">
        <v>1160</v>
      </c>
      <c r="E103" s="567" t="s">
        <v>1777</v>
      </c>
      <c r="F103" s="570"/>
      <c r="G103" s="570"/>
      <c r="H103" s="583">
        <v>0</v>
      </c>
      <c r="I103" s="570">
        <v>10</v>
      </c>
      <c r="J103" s="570">
        <v>1036</v>
      </c>
      <c r="K103" s="583">
        <v>1</v>
      </c>
      <c r="L103" s="570">
        <v>10</v>
      </c>
      <c r="M103" s="571">
        <v>1036</v>
      </c>
    </row>
    <row r="104" spans="1:13" ht="14.4" customHeight="1" x14ac:dyDescent="0.3">
      <c r="A104" s="566" t="s">
        <v>534</v>
      </c>
      <c r="B104" s="567" t="s">
        <v>1774</v>
      </c>
      <c r="C104" s="567" t="s">
        <v>1778</v>
      </c>
      <c r="D104" s="567" t="s">
        <v>1160</v>
      </c>
      <c r="E104" s="567" t="s">
        <v>1161</v>
      </c>
      <c r="F104" s="570"/>
      <c r="G104" s="570"/>
      <c r="H104" s="583">
        <v>0</v>
      </c>
      <c r="I104" s="570">
        <v>30</v>
      </c>
      <c r="J104" s="570">
        <v>6518.7000000000007</v>
      </c>
      <c r="K104" s="583">
        <v>1</v>
      </c>
      <c r="L104" s="570">
        <v>30</v>
      </c>
      <c r="M104" s="571">
        <v>6518.7000000000007</v>
      </c>
    </row>
    <row r="105" spans="1:13" ht="14.4" customHeight="1" x14ac:dyDescent="0.3">
      <c r="A105" s="566" t="s">
        <v>534</v>
      </c>
      <c r="B105" s="567" t="s">
        <v>1779</v>
      </c>
      <c r="C105" s="567" t="s">
        <v>1780</v>
      </c>
      <c r="D105" s="567" t="s">
        <v>1166</v>
      </c>
      <c r="E105" s="567" t="s">
        <v>1760</v>
      </c>
      <c r="F105" s="570"/>
      <c r="G105" s="570"/>
      <c r="H105" s="583">
        <v>0</v>
      </c>
      <c r="I105" s="570">
        <v>11</v>
      </c>
      <c r="J105" s="570">
        <v>630.57009602105427</v>
      </c>
      <c r="K105" s="583">
        <v>1</v>
      </c>
      <c r="L105" s="570">
        <v>11</v>
      </c>
      <c r="M105" s="571">
        <v>630.57009602105427</v>
      </c>
    </row>
    <row r="106" spans="1:13" ht="14.4" customHeight="1" x14ac:dyDescent="0.3">
      <c r="A106" s="566" t="s">
        <v>534</v>
      </c>
      <c r="B106" s="567" t="s">
        <v>1779</v>
      </c>
      <c r="C106" s="567" t="s">
        <v>1781</v>
      </c>
      <c r="D106" s="567" t="s">
        <v>1782</v>
      </c>
      <c r="E106" s="567" t="s">
        <v>1783</v>
      </c>
      <c r="F106" s="570"/>
      <c r="G106" s="570"/>
      <c r="H106" s="583">
        <v>0</v>
      </c>
      <c r="I106" s="570">
        <v>64</v>
      </c>
      <c r="J106" s="570">
        <v>6032.0470456100447</v>
      </c>
      <c r="K106" s="583">
        <v>1</v>
      </c>
      <c r="L106" s="570">
        <v>64</v>
      </c>
      <c r="M106" s="571">
        <v>6032.0470456100447</v>
      </c>
    </row>
    <row r="107" spans="1:13" ht="14.4" customHeight="1" x14ac:dyDescent="0.3">
      <c r="A107" s="566" t="s">
        <v>534</v>
      </c>
      <c r="B107" s="567" t="s">
        <v>1779</v>
      </c>
      <c r="C107" s="567" t="s">
        <v>1784</v>
      </c>
      <c r="D107" s="567" t="s">
        <v>1129</v>
      </c>
      <c r="E107" s="567" t="s">
        <v>1785</v>
      </c>
      <c r="F107" s="570">
        <v>6</v>
      </c>
      <c r="G107" s="570">
        <v>378.71705351973662</v>
      </c>
      <c r="H107" s="583">
        <v>1</v>
      </c>
      <c r="I107" s="570"/>
      <c r="J107" s="570"/>
      <c r="K107" s="583">
        <v>0</v>
      </c>
      <c r="L107" s="570">
        <v>6</v>
      </c>
      <c r="M107" s="571">
        <v>378.71705351973662</v>
      </c>
    </row>
    <row r="108" spans="1:13" ht="14.4" customHeight="1" x14ac:dyDescent="0.3">
      <c r="A108" s="566" t="s">
        <v>534</v>
      </c>
      <c r="B108" s="567" t="s">
        <v>1786</v>
      </c>
      <c r="C108" s="567" t="s">
        <v>1787</v>
      </c>
      <c r="D108" s="567" t="s">
        <v>1788</v>
      </c>
      <c r="E108" s="567" t="s">
        <v>1789</v>
      </c>
      <c r="F108" s="570"/>
      <c r="G108" s="570"/>
      <c r="H108" s="583">
        <v>0</v>
      </c>
      <c r="I108" s="570">
        <v>15</v>
      </c>
      <c r="J108" s="570">
        <v>2428.7999999999997</v>
      </c>
      <c r="K108" s="583">
        <v>1</v>
      </c>
      <c r="L108" s="570">
        <v>15</v>
      </c>
      <c r="M108" s="571">
        <v>2428.7999999999997</v>
      </c>
    </row>
    <row r="109" spans="1:13" ht="14.4" customHeight="1" x14ac:dyDescent="0.3">
      <c r="A109" s="566" t="s">
        <v>534</v>
      </c>
      <c r="B109" s="567" t="s">
        <v>1786</v>
      </c>
      <c r="C109" s="567" t="s">
        <v>1790</v>
      </c>
      <c r="D109" s="567" t="s">
        <v>1791</v>
      </c>
      <c r="E109" s="567" t="s">
        <v>1415</v>
      </c>
      <c r="F109" s="570"/>
      <c r="G109" s="570"/>
      <c r="H109" s="583">
        <v>0</v>
      </c>
      <c r="I109" s="570">
        <v>32</v>
      </c>
      <c r="J109" s="570">
        <v>10363.527759286701</v>
      </c>
      <c r="K109" s="583">
        <v>1</v>
      </c>
      <c r="L109" s="570">
        <v>32</v>
      </c>
      <c r="M109" s="571">
        <v>10363.527759286701</v>
      </c>
    </row>
    <row r="110" spans="1:13" ht="14.4" customHeight="1" x14ac:dyDescent="0.3">
      <c r="A110" s="566" t="s">
        <v>534</v>
      </c>
      <c r="B110" s="567" t="s">
        <v>1792</v>
      </c>
      <c r="C110" s="567" t="s">
        <v>1793</v>
      </c>
      <c r="D110" s="567" t="s">
        <v>1187</v>
      </c>
      <c r="E110" s="567" t="s">
        <v>1794</v>
      </c>
      <c r="F110" s="570"/>
      <c r="G110" s="570"/>
      <c r="H110" s="583">
        <v>0</v>
      </c>
      <c r="I110" s="570">
        <v>1</v>
      </c>
      <c r="J110" s="570">
        <v>1834.91</v>
      </c>
      <c r="K110" s="583">
        <v>1</v>
      </c>
      <c r="L110" s="570">
        <v>1</v>
      </c>
      <c r="M110" s="571">
        <v>1834.91</v>
      </c>
    </row>
    <row r="111" spans="1:13" ht="14.4" customHeight="1" x14ac:dyDescent="0.3">
      <c r="A111" s="566" t="s">
        <v>534</v>
      </c>
      <c r="B111" s="567" t="s">
        <v>1795</v>
      </c>
      <c r="C111" s="567" t="s">
        <v>1796</v>
      </c>
      <c r="D111" s="567" t="s">
        <v>1036</v>
      </c>
      <c r="E111" s="567" t="s">
        <v>1797</v>
      </c>
      <c r="F111" s="570"/>
      <c r="G111" s="570"/>
      <c r="H111" s="583">
        <v>0</v>
      </c>
      <c r="I111" s="570">
        <v>1</v>
      </c>
      <c r="J111" s="570">
        <v>1064.8</v>
      </c>
      <c r="K111" s="583">
        <v>1</v>
      </c>
      <c r="L111" s="570">
        <v>1</v>
      </c>
      <c r="M111" s="571">
        <v>1064.8</v>
      </c>
    </row>
    <row r="112" spans="1:13" ht="14.4" customHeight="1" x14ac:dyDescent="0.3">
      <c r="A112" s="566" t="s">
        <v>534</v>
      </c>
      <c r="B112" s="567" t="s">
        <v>1798</v>
      </c>
      <c r="C112" s="567" t="s">
        <v>1799</v>
      </c>
      <c r="D112" s="567" t="s">
        <v>1045</v>
      </c>
      <c r="E112" s="567" t="s">
        <v>1046</v>
      </c>
      <c r="F112" s="570"/>
      <c r="G112" s="570"/>
      <c r="H112" s="583">
        <v>0</v>
      </c>
      <c r="I112" s="570">
        <v>1</v>
      </c>
      <c r="J112" s="570">
        <v>4517.25</v>
      </c>
      <c r="K112" s="583">
        <v>1</v>
      </c>
      <c r="L112" s="570">
        <v>1</v>
      </c>
      <c r="M112" s="571">
        <v>4517.25</v>
      </c>
    </row>
    <row r="113" spans="1:13" ht="14.4" customHeight="1" x14ac:dyDescent="0.3">
      <c r="A113" s="566" t="s">
        <v>534</v>
      </c>
      <c r="B113" s="567" t="s">
        <v>1800</v>
      </c>
      <c r="C113" s="567" t="s">
        <v>1801</v>
      </c>
      <c r="D113" s="567" t="s">
        <v>1031</v>
      </c>
      <c r="E113" s="567" t="s">
        <v>1802</v>
      </c>
      <c r="F113" s="570"/>
      <c r="G113" s="570"/>
      <c r="H113" s="583">
        <v>0</v>
      </c>
      <c r="I113" s="570">
        <v>1</v>
      </c>
      <c r="J113" s="570">
        <v>337.43</v>
      </c>
      <c r="K113" s="583">
        <v>1</v>
      </c>
      <c r="L113" s="570">
        <v>1</v>
      </c>
      <c r="M113" s="571">
        <v>337.43</v>
      </c>
    </row>
    <row r="114" spans="1:13" ht="14.4" customHeight="1" x14ac:dyDescent="0.3">
      <c r="A114" s="566" t="s">
        <v>534</v>
      </c>
      <c r="B114" s="567" t="s">
        <v>1803</v>
      </c>
      <c r="C114" s="567" t="s">
        <v>1804</v>
      </c>
      <c r="D114" s="567" t="s">
        <v>1805</v>
      </c>
      <c r="E114" s="567" t="s">
        <v>1806</v>
      </c>
      <c r="F114" s="570">
        <v>2</v>
      </c>
      <c r="G114" s="570">
        <v>123.87910815942701</v>
      </c>
      <c r="H114" s="583">
        <v>1</v>
      </c>
      <c r="I114" s="570"/>
      <c r="J114" s="570"/>
      <c r="K114" s="583">
        <v>0</v>
      </c>
      <c r="L114" s="570">
        <v>2</v>
      </c>
      <c r="M114" s="571">
        <v>123.87910815942701</v>
      </c>
    </row>
    <row r="115" spans="1:13" ht="14.4" customHeight="1" x14ac:dyDescent="0.3">
      <c r="A115" s="566" t="s">
        <v>534</v>
      </c>
      <c r="B115" s="567" t="s">
        <v>1807</v>
      </c>
      <c r="C115" s="567" t="s">
        <v>1808</v>
      </c>
      <c r="D115" s="567" t="s">
        <v>562</v>
      </c>
      <c r="E115" s="567" t="s">
        <v>563</v>
      </c>
      <c r="F115" s="570">
        <v>0.4</v>
      </c>
      <c r="G115" s="570">
        <v>563.20094205791202</v>
      </c>
      <c r="H115" s="583">
        <v>1</v>
      </c>
      <c r="I115" s="570"/>
      <c r="J115" s="570"/>
      <c r="K115" s="583">
        <v>0</v>
      </c>
      <c r="L115" s="570">
        <v>0.4</v>
      </c>
      <c r="M115" s="571">
        <v>563.20094205791202</v>
      </c>
    </row>
    <row r="116" spans="1:13" ht="14.4" customHeight="1" x14ac:dyDescent="0.3">
      <c r="A116" s="566" t="s">
        <v>534</v>
      </c>
      <c r="B116" s="567" t="s">
        <v>1807</v>
      </c>
      <c r="C116" s="567" t="s">
        <v>1809</v>
      </c>
      <c r="D116" s="567" t="s">
        <v>1009</v>
      </c>
      <c r="E116" s="567" t="s">
        <v>1010</v>
      </c>
      <c r="F116" s="570"/>
      <c r="G116" s="570"/>
      <c r="H116" s="583">
        <v>0</v>
      </c>
      <c r="I116" s="570">
        <v>17</v>
      </c>
      <c r="J116" s="570">
        <v>3978.8398311073424</v>
      </c>
      <c r="K116" s="583">
        <v>1</v>
      </c>
      <c r="L116" s="570">
        <v>17</v>
      </c>
      <c r="M116" s="571">
        <v>3978.8398311073424</v>
      </c>
    </row>
    <row r="117" spans="1:13" ht="14.4" customHeight="1" x14ac:dyDescent="0.3">
      <c r="A117" s="566" t="s">
        <v>534</v>
      </c>
      <c r="B117" s="567" t="s">
        <v>1810</v>
      </c>
      <c r="C117" s="567" t="s">
        <v>1811</v>
      </c>
      <c r="D117" s="567" t="s">
        <v>1812</v>
      </c>
      <c r="E117" s="567" t="s">
        <v>1813</v>
      </c>
      <c r="F117" s="570"/>
      <c r="G117" s="570"/>
      <c r="H117" s="583">
        <v>0</v>
      </c>
      <c r="I117" s="570">
        <v>1</v>
      </c>
      <c r="J117" s="570">
        <v>102.89</v>
      </c>
      <c r="K117" s="583">
        <v>1</v>
      </c>
      <c r="L117" s="570">
        <v>1</v>
      </c>
      <c r="M117" s="571">
        <v>102.89</v>
      </c>
    </row>
    <row r="118" spans="1:13" ht="14.4" customHeight="1" x14ac:dyDescent="0.3">
      <c r="A118" s="566" t="s">
        <v>534</v>
      </c>
      <c r="B118" s="567" t="s">
        <v>1814</v>
      </c>
      <c r="C118" s="567" t="s">
        <v>1815</v>
      </c>
      <c r="D118" s="567" t="s">
        <v>1816</v>
      </c>
      <c r="E118" s="567" t="s">
        <v>1817</v>
      </c>
      <c r="F118" s="570"/>
      <c r="G118" s="570"/>
      <c r="H118" s="583">
        <v>0</v>
      </c>
      <c r="I118" s="570">
        <v>1</v>
      </c>
      <c r="J118" s="570">
        <v>337.14943291021399</v>
      </c>
      <c r="K118" s="583">
        <v>1</v>
      </c>
      <c r="L118" s="570">
        <v>1</v>
      </c>
      <c r="M118" s="571">
        <v>337.14943291021399</v>
      </c>
    </row>
    <row r="119" spans="1:13" ht="14.4" customHeight="1" x14ac:dyDescent="0.3">
      <c r="A119" s="566" t="s">
        <v>534</v>
      </c>
      <c r="B119" s="567" t="s">
        <v>1818</v>
      </c>
      <c r="C119" s="567" t="s">
        <v>1819</v>
      </c>
      <c r="D119" s="567" t="s">
        <v>1011</v>
      </c>
      <c r="E119" s="567" t="s">
        <v>1012</v>
      </c>
      <c r="F119" s="570"/>
      <c r="G119" s="570"/>
      <c r="H119" s="583">
        <v>0</v>
      </c>
      <c r="I119" s="570">
        <v>2</v>
      </c>
      <c r="J119" s="570">
        <v>238.52</v>
      </c>
      <c r="K119" s="583">
        <v>1</v>
      </c>
      <c r="L119" s="570">
        <v>2</v>
      </c>
      <c r="M119" s="571">
        <v>238.52</v>
      </c>
    </row>
    <row r="120" spans="1:13" ht="14.4" customHeight="1" x14ac:dyDescent="0.3">
      <c r="A120" s="566" t="s">
        <v>534</v>
      </c>
      <c r="B120" s="567" t="s">
        <v>1820</v>
      </c>
      <c r="C120" s="567" t="s">
        <v>1821</v>
      </c>
      <c r="D120" s="567" t="s">
        <v>1822</v>
      </c>
      <c r="E120" s="567" t="s">
        <v>1823</v>
      </c>
      <c r="F120" s="570"/>
      <c r="G120" s="570"/>
      <c r="H120" s="583">
        <v>0</v>
      </c>
      <c r="I120" s="570">
        <v>16</v>
      </c>
      <c r="J120" s="570">
        <v>690.16715129113231</v>
      </c>
      <c r="K120" s="583">
        <v>1</v>
      </c>
      <c r="L120" s="570">
        <v>16</v>
      </c>
      <c r="M120" s="571">
        <v>690.16715129113231</v>
      </c>
    </row>
    <row r="121" spans="1:13" ht="14.4" customHeight="1" x14ac:dyDescent="0.3">
      <c r="A121" s="566" t="s">
        <v>534</v>
      </c>
      <c r="B121" s="567" t="s">
        <v>1824</v>
      </c>
      <c r="C121" s="567" t="s">
        <v>1825</v>
      </c>
      <c r="D121" s="567" t="s">
        <v>1013</v>
      </c>
      <c r="E121" s="567" t="s">
        <v>1014</v>
      </c>
      <c r="F121" s="570"/>
      <c r="G121" s="570"/>
      <c r="H121" s="583">
        <v>0</v>
      </c>
      <c r="I121" s="570">
        <v>35</v>
      </c>
      <c r="J121" s="570">
        <v>5058.5508006500313</v>
      </c>
      <c r="K121" s="583">
        <v>1</v>
      </c>
      <c r="L121" s="570">
        <v>35</v>
      </c>
      <c r="M121" s="571">
        <v>5058.5508006500313</v>
      </c>
    </row>
    <row r="122" spans="1:13" ht="14.4" customHeight="1" x14ac:dyDescent="0.3">
      <c r="A122" s="566" t="s">
        <v>534</v>
      </c>
      <c r="B122" s="567" t="s">
        <v>1824</v>
      </c>
      <c r="C122" s="567" t="s">
        <v>1826</v>
      </c>
      <c r="D122" s="567" t="s">
        <v>1827</v>
      </c>
      <c r="E122" s="567" t="s">
        <v>1014</v>
      </c>
      <c r="F122" s="570">
        <v>3</v>
      </c>
      <c r="G122" s="570">
        <v>324.81</v>
      </c>
      <c r="H122" s="583">
        <v>1</v>
      </c>
      <c r="I122" s="570"/>
      <c r="J122" s="570"/>
      <c r="K122" s="583">
        <v>0</v>
      </c>
      <c r="L122" s="570">
        <v>3</v>
      </c>
      <c r="M122" s="571">
        <v>324.81</v>
      </c>
    </row>
    <row r="123" spans="1:13" ht="14.4" customHeight="1" x14ac:dyDescent="0.3">
      <c r="A123" s="566" t="s">
        <v>534</v>
      </c>
      <c r="B123" s="567" t="s">
        <v>1824</v>
      </c>
      <c r="C123" s="567" t="s">
        <v>1828</v>
      </c>
      <c r="D123" s="567" t="s">
        <v>1013</v>
      </c>
      <c r="E123" s="567" t="s">
        <v>1063</v>
      </c>
      <c r="F123" s="570"/>
      <c r="G123" s="570"/>
      <c r="H123" s="583">
        <v>0</v>
      </c>
      <c r="I123" s="570">
        <v>1</v>
      </c>
      <c r="J123" s="570">
        <v>147.42943244197801</v>
      </c>
      <c r="K123" s="583">
        <v>1</v>
      </c>
      <c r="L123" s="570">
        <v>1</v>
      </c>
      <c r="M123" s="571">
        <v>147.42943244197801</v>
      </c>
    </row>
    <row r="124" spans="1:13" ht="14.4" customHeight="1" x14ac:dyDescent="0.3">
      <c r="A124" s="566" t="s">
        <v>534</v>
      </c>
      <c r="B124" s="567" t="s">
        <v>1829</v>
      </c>
      <c r="C124" s="567" t="s">
        <v>1830</v>
      </c>
      <c r="D124" s="567" t="s">
        <v>573</v>
      </c>
      <c r="E124" s="567" t="s">
        <v>574</v>
      </c>
      <c r="F124" s="570">
        <v>2</v>
      </c>
      <c r="G124" s="570">
        <v>674.52</v>
      </c>
      <c r="H124" s="583">
        <v>1</v>
      </c>
      <c r="I124" s="570"/>
      <c r="J124" s="570"/>
      <c r="K124" s="583">
        <v>0</v>
      </c>
      <c r="L124" s="570">
        <v>2</v>
      </c>
      <c r="M124" s="571">
        <v>674.52</v>
      </c>
    </row>
    <row r="125" spans="1:13" ht="14.4" customHeight="1" x14ac:dyDescent="0.3">
      <c r="A125" s="566" t="s">
        <v>534</v>
      </c>
      <c r="B125" s="567" t="s">
        <v>1831</v>
      </c>
      <c r="C125" s="567" t="s">
        <v>1832</v>
      </c>
      <c r="D125" s="567" t="s">
        <v>581</v>
      </c>
      <c r="E125" s="567" t="s">
        <v>582</v>
      </c>
      <c r="F125" s="570">
        <v>2</v>
      </c>
      <c r="G125" s="570">
        <v>324.08</v>
      </c>
      <c r="H125" s="583">
        <v>1</v>
      </c>
      <c r="I125" s="570"/>
      <c r="J125" s="570"/>
      <c r="K125" s="583">
        <v>0</v>
      </c>
      <c r="L125" s="570">
        <v>2</v>
      </c>
      <c r="M125" s="571">
        <v>324.08</v>
      </c>
    </row>
    <row r="126" spans="1:13" ht="14.4" customHeight="1" x14ac:dyDescent="0.3">
      <c r="A126" s="566" t="s">
        <v>534</v>
      </c>
      <c r="B126" s="567" t="s">
        <v>1831</v>
      </c>
      <c r="C126" s="567" t="s">
        <v>1833</v>
      </c>
      <c r="D126" s="567" t="s">
        <v>1007</v>
      </c>
      <c r="E126" s="567" t="s">
        <v>1834</v>
      </c>
      <c r="F126" s="570"/>
      <c r="G126" s="570"/>
      <c r="H126" s="583">
        <v>0</v>
      </c>
      <c r="I126" s="570">
        <v>4</v>
      </c>
      <c r="J126" s="570">
        <v>532.60051002504702</v>
      </c>
      <c r="K126" s="583">
        <v>1</v>
      </c>
      <c r="L126" s="570">
        <v>4</v>
      </c>
      <c r="M126" s="571">
        <v>532.60051002504702</v>
      </c>
    </row>
    <row r="127" spans="1:13" ht="14.4" customHeight="1" x14ac:dyDescent="0.3">
      <c r="A127" s="566" t="s">
        <v>534</v>
      </c>
      <c r="B127" s="567" t="s">
        <v>1835</v>
      </c>
      <c r="C127" s="567" t="s">
        <v>1836</v>
      </c>
      <c r="D127" s="567" t="s">
        <v>1086</v>
      </c>
      <c r="E127" s="567" t="s">
        <v>1087</v>
      </c>
      <c r="F127" s="570"/>
      <c r="G127" s="570"/>
      <c r="H127" s="583">
        <v>0</v>
      </c>
      <c r="I127" s="570">
        <v>1</v>
      </c>
      <c r="J127" s="570">
        <v>174.23852143114499</v>
      </c>
      <c r="K127" s="583">
        <v>1</v>
      </c>
      <c r="L127" s="570">
        <v>1</v>
      </c>
      <c r="M127" s="571">
        <v>174.23852143114499</v>
      </c>
    </row>
    <row r="128" spans="1:13" ht="14.4" customHeight="1" x14ac:dyDescent="0.3">
      <c r="A128" s="566" t="s">
        <v>534</v>
      </c>
      <c r="B128" s="567" t="s">
        <v>1835</v>
      </c>
      <c r="C128" s="567" t="s">
        <v>1837</v>
      </c>
      <c r="D128" s="567" t="s">
        <v>556</v>
      </c>
      <c r="E128" s="567" t="s">
        <v>1838</v>
      </c>
      <c r="F128" s="570">
        <v>1</v>
      </c>
      <c r="G128" s="570">
        <v>151.25001319373399</v>
      </c>
      <c r="H128" s="583">
        <v>1</v>
      </c>
      <c r="I128" s="570"/>
      <c r="J128" s="570"/>
      <c r="K128" s="583">
        <v>0</v>
      </c>
      <c r="L128" s="570">
        <v>1</v>
      </c>
      <c r="M128" s="571">
        <v>151.25001319373399</v>
      </c>
    </row>
    <row r="129" spans="1:13" ht="14.4" customHeight="1" x14ac:dyDescent="0.3">
      <c r="A129" s="566" t="s">
        <v>534</v>
      </c>
      <c r="B129" s="567" t="s">
        <v>1839</v>
      </c>
      <c r="C129" s="567" t="s">
        <v>1840</v>
      </c>
      <c r="D129" s="567" t="s">
        <v>1023</v>
      </c>
      <c r="E129" s="567" t="s">
        <v>1841</v>
      </c>
      <c r="F129" s="570"/>
      <c r="G129" s="570"/>
      <c r="H129" s="583">
        <v>0</v>
      </c>
      <c r="I129" s="570">
        <v>4</v>
      </c>
      <c r="J129" s="570">
        <v>246.05</v>
      </c>
      <c r="K129" s="583">
        <v>1</v>
      </c>
      <c r="L129" s="570">
        <v>4</v>
      </c>
      <c r="M129" s="571">
        <v>246.05</v>
      </c>
    </row>
    <row r="130" spans="1:13" ht="14.4" customHeight="1" x14ac:dyDescent="0.3">
      <c r="A130" s="566" t="s">
        <v>534</v>
      </c>
      <c r="B130" s="567" t="s">
        <v>1839</v>
      </c>
      <c r="C130" s="567" t="s">
        <v>1842</v>
      </c>
      <c r="D130" s="567" t="s">
        <v>1052</v>
      </c>
      <c r="E130" s="567" t="s">
        <v>1053</v>
      </c>
      <c r="F130" s="570"/>
      <c r="G130" s="570"/>
      <c r="H130" s="583">
        <v>0</v>
      </c>
      <c r="I130" s="570">
        <v>18</v>
      </c>
      <c r="J130" s="570">
        <v>1541.8393578529062</v>
      </c>
      <c r="K130" s="583">
        <v>1</v>
      </c>
      <c r="L130" s="570">
        <v>18</v>
      </c>
      <c r="M130" s="571">
        <v>1541.8393578529062</v>
      </c>
    </row>
    <row r="131" spans="1:13" ht="14.4" customHeight="1" x14ac:dyDescent="0.3">
      <c r="A131" s="566" t="s">
        <v>534</v>
      </c>
      <c r="B131" s="567" t="s">
        <v>1843</v>
      </c>
      <c r="C131" s="567" t="s">
        <v>1844</v>
      </c>
      <c r="D131" s="567" t="s">
        <v>1057</v>
      </c>
      <c r="E131" s="567" t="s">
        <v>1087</v>
      </c>
      <c r="F131" s="570"/>
      <c r="G131" s="570"/>
      <c r="H131" s="583">
        <v>0</v>
      </c>
      <c r="I131" s="570">
        <v>2</v>
      </c>
      <c r="J131" s="570">
        <v>217.840002121136</v>
      </c>
      <c r="K131" s="583">
        <v>1</v>
      </c>
      <c r="L131" s="570">
        <v>2</v>
      </c>
      <c r="M131" s="571">
        <v>217.840002121136</v>
      </c>
    </row>
    <row r="132" spans="1:13" ht="14.4" customHeight="1" x14ac:dyDescent="0.3">
      <c r="A132" s="566" t="s">
        <v>534</v>
      </c>
      <c r="B132" s="567" t="s">
        <v>1845</v>
      </c>
      <c r="C132" s="567" t="s">
        <v>1846</v>
      </c>
      <c r="D132" s="567" t="s">
        <v>1847</v>
      </c>
      <c r="E132" s="567" t="s">
        <v>1116</v>
      </c>
      <c r="F132" s="570"/>
      <c r="G132" s="570"/>
      <c r="H132" s="583">
        <v>0</v>
      </c>
      <c r="I132" s="570">
        <v>10</v>
      </c>
      <c r="J132" s="570">
        <v>405.70001939131339</v>
      </c>
      <c r="K132" s="583">
        <v>1</v>
      </c>
      <c r="L132" s="570">
        <v>10</v>
      </c>
      <c r="M132" s="571">
        <v>405.70001939131339</v>
      </c>
    </row>
    <row r="133" spans="1:13" ht="14.4" customHeight="1" x14ac:dyDescent="0.3">
      <c r="A133" s="566" t="s">
        <v>534</v>
      </c>
      <c r="B133" s="567" t="s">
        <v>1845</v>
      </c>
      <c r="C133" s="567" t="s">
        <v>1848</v>
      </c>
      <c r="D133" s="567" t="s">
        <v>1849</v>
      </c>
      <c r="E133" s="567" t="s">
        <v>1116</v>
      </c>
      <c r="F133" s="570"/>
      <c r="G133" s="570"/>
      <c r="H133" s="583">
        <v>0</v>
      </c>
      <c r="I133" s="570">
        <v>20</v>
      </c>
      <c r="J133" s="570">
        <v>811.4</v>
      </c>
      <c r="K133" s="583">
        <v>1</v>
      </c>
      <c r="L133" s="570">
        <v>20</v>
      </c>
      <c r="M133" s="571">
        <v>811.4</v>
      </c>
    </row>
    <row r="134" spans="1:13" ht="14.4" customHeight="1" x14ac:dyDescent="0.3">
      <c r="A134" s="566" t="s">
        <v>534</v>
      </c>
      <c r="B134" s="567" t="s">
        <v>1845</v>
      </c>
      <c r="C134" s="567" t="s">
        <v>1850</v>
      </c>
      <c r="D134" s="567" t="s">
        <v>1118</v>
      </c>
      <c r="E134" s="567" t="s">
        <v>1119</v>
      </c>
      <c r="F134" s="570"/>
      <c r="G134" s="570"/>
      <c r="H134" s="583">
        <v>0</v>
      </c>
      <c r="I134" s="570">
        <v>6</v>
      </c>
      <c r="J134" s="570">
        <v>1217.1646443487721</v>
      </c>
      <c r="K134" s="583">
        <v>1</v>
      </c>
      <c r="L134" s="570">
        <v>6</v>
      </c>
      <c r="M134" s="571">
        <v>1217.1646443487721</v>
      </c>
    </row>
    <row r="135" spans="1:13" ht="14.4" customHeight="1" x14ac:dyDescent="0.3">
      <c r="A135" s="566" t="s">
        <v>534</v>
      </c>
      <c r="B135" s="567" t="s">
        <v>1845</v>
      </c>
      <c r="C135" s="567" t="s">
        <v>1851</v>
      </c>
      <c r="D135" s="567" t="s">
        <v>1852</v>
      </c>
      <c r="E135" s="567" t="s">
        <v>1116</v>
      </c>
      <c r="F135" s="570"/>
      <c r="G135" s="570"/>
      <c r="H135" s="583">
        <v>0</v>
      </c>
      <c r="I135" s="570">
        <v>12</v>
      </c>
      <c r="J135" s="570">
        <v>649.43999999999994</v>
      </c>
      <c r="K135" s="583">
        <v>1</v>
      </c>
      <c r="L135" s="570">
        <v>12</v>
      </c>
      <c r="M135" s="571">
        <v>649.43999999999994</v>
      </c>
    </row>
    <row r="136" spans="1:13" ht="14.4" customHeight="1" x14ac:dyDescent="0.3">
      <c r="A136" s="566" t="s">
        <v>534</v>
      </c>
      <c r="B136" s="567" t="s">
        <v>1845</v>
      </c>
      <c r="C136" s="567" t="s">
        <v>1853</v>
      </c>
      <c r="D136" s="567" t="s">
        <v>1121</v>
      </c>
      <c r="E136" s="567" t="s">
        <v>1116</v>
      </c>
      <c r="F136" s="570"/>
      <c r="G136" s="570"/>
      <c r="H136" s="583">
        <v>0</v>
      </c>
      <c r="I136" s="570">
        <v>22</v>
      </c>
      <c r="J136" s="570">
        <v>940.72004087614323</v>
      </c>
      <c r="K136" s="583">
        <v>1</v>
      </c>
      <c r="L136" s="570">
        <v>22</v>
      </c>
      <c r="M136" s="571">
        <v>940.72004087614323</v>
      </c>
    </row>
    <row r="137" spans="1:13" ht="14.4" customHeight="1" x14ac:dyDescent="0.3">
      <c r="A137" s="566" t="s">
        <v>534</v>
      </c>
      <c r="B137" s="567" t="s">
        <v>1845</v>
      </c>
      <c r="C137" s="567" t="s">
        <v>1854</v>
      </c>
      <c r="D137" s="567" t="s">
        <v>1855</v>
      </c>
      <c r="E137" s="567" t="s">
        <v>1116</v>
      </c>
      <c r="F137" s="570"/>
      <c r="G137" s="570"/>
      <c r="H137" s="583">
        <v>0</v>
      </c>
      <c r="I137" s="570">
        <v>24</v>
      </c>
      <c r="J137" s="570">
        <v>1182</v>
      </c>
      <c r="K137" s="583">
        <v>1</v>
      </c>
      <c r="L137" s="570">
        <v>24</v>
      </c>
      <c r="M137" s="571">
        <v>1182</v>
      </c>
    </row>
    <row r="138" spans="1:13" ht="14.4" customHeight="1" x14ac:dyDescent="0.3">
      <c r="A138" s="566" t="s">
        <v>534</v>
      </c>
      <c r="B138" s="567" t="s">
        <v>1845</v>
      </c>
      <c r="C138" s="567" t="s">
        <v>1856</v>
      </c>
      <c r="D138" s="567" t="s">
        <v>1857</v>
      </c>
      <c r="E138" s="567" t="s">
        <v>1116</v>
      </c>
      <c r="F138" s="570"/>
      <c r="G138" s="570"/>
      <c r="H138" s="583">
        <v>0</v>
      </c>
      <c r="I138" s="570">
        <v>30</v>
      </c>
      <c r="J138" s="570">
        <v>1476.659676273063</v>
      </c>
      <c r="K138" s="583">
        <v>1</v>
      </c>
      <c r="L138" s="570">
        <v>30</v>
      </c>
      <c r="M138" s="571">
        <v>1476.659676273063</v>
      </c>
    </row>
    <row r="139" spans="1:13" ht="14.4" customHeight="1" x14ac:dyDescent="0.3">
      <c r="A139" s="566" t="s">
        <v>534</v>
      </c>
      <c r="B139" s="567" t="s">
        <v>1845</v>
      </c>
      <c r="C139" s="567" t="s">
        <v>1858</v>
      </c>
      <c r="D139" s="567" t="s">
        <v>1859</v>
      </c>
      <c r="E139" s="567" t="s">
        <v>1116</v>
      </c>
      <c r="F139" s="570"/>
      <c r="G139" s="570"/>
      <c r="H139" s="583">
        <v>0</v>
      </c>
      <c r="I139" s="570">
        <v>30</v>
      </c>
      <c r="J139" s="570">
        <v>1623.5998746049966</v>
      </c>
      <c r="K139" s="583">
        <v>1</v>
      </c>
      <c r="L139" s="570">
        <v>30</v>
      </c>
      <c r="M139" s="571">
        <v>1623.5998746049966</v>
      </c>
    </row>
    <row r="140" spans="1:13" ht="14.4" customHeight="1" x14ac:dyDescent="0.3">
      <c r="A140" s="566" t="s">
        <v>534</v>
      </c>
      <c r="B140" s="567" t="s">
        <v>1845</v>
      </c>
      <c r="C140" s="567" t="s">
        <v>1860</v>
      </c>
      <c r="D140" s="567" t="s">
        <v>1861</v>
      </c>
      <c r="E140" s="567" t="s">
        <v>1116</v>
      </c>
      <c r="F140" s="570"/>
      <c r="G140" s="570"/>
      <c r="H140" s="583">
        <v>0</v>
      </c>
      <c r="I140" s="570">
        <v>20</v>
      </c>
      <c r="J140" s="570">
        <v>811.40014793850446</v>
      </c>
      <c r="K140" s="583">
        <v>1</v>
      </c>
      <c r="L140" s="570">
        <v>20</v>
      </c>
      <c r="M140" s="571">
        <v>811.40014793850446</v>
      </c>
    </row>
    <row r="141" spans="1:13" ht="14.4" customHeight="1" x14ac:dyDescent="0.3">
      <c r="A141" s="566" t="s">
        <v>534</v>
      </c>
      <c r="B141" s="567" t="s">
        <v>1845</v>
      </c>
      <c r="C141" s="567" t="s">
        <v>1862</v>
      </c>
      <c r="D141" s="567" t="s">
        <v>1112</v>
      </c>
      <c r="E141" s="567" t="s">
        <v>1113</v>
      </c>
      <c r="F141" s="570"/>
      <c r="G141" s="570"/>
      <c r="H141" s="583">
        <v>0</v>
      </c>
      <c r="I141" s="570">
        <v>1</v>
      </c>
      <c r="J141" s="570">
        <v>148.07003538663801</v>
      </c>
      <c r="K141" s="583">
        <v>1</v>
      </c>
      <c r="L141" s="570">
        <v>1</v>
      </c>
      <c r="M141" s="571">
        <v>148.07003538663801</v>
      </c>
    </row>
    <row r="142" spans="1:13" ht="14.4" customHeight="1" x14ac:dyDescent="0.3">
      <c r="A142" s="566" t="s">
        <v>534</v>
      </c>
      <c r="B142" s="567" t="s">
        <v>1845</v>
      </c>
      <c r="C142" s="567" t="s">
        <v>1863</v>
      </c>
      <c r="D142" s="567" t="s">
        <v>1114</v>
      </c>
      <c r="E142" s="567" t="s">
        <v>1113</v>
      </c>
      <c r="F142" s="570"/>
      <c r="G142" s="570"/>
      <c r="H142" s="583">
        <v>0</v>
      </c>
      <c r="I142" s="570">
        <v>3</v>
      </c>
      <c r="J142" s="570">
        <v>444.21003538663797</v>
      </c>
      <c r="K142" s="583">
        <v>1</v>
      </c>
      <c r="L142" s="570">
        <v>3</v>
      </c>
      <c r="M142" s="571">
        <v>444.21003538663797</v>
      </c>
    </row>
    <row r="143" spans="1:13" ht="14.4" customHeight="1" x14ac:dyDescent="0.3">
      <c r="A143" s="566" t="s">
        <v>538</v>
      </c>
      <c r="B143" s="567" t="s">
        <v>1824</v>
      </c>
      <c r="C143" s="567" t="s">
        <v>1825</v>
      </c>
      <c r="D143" s="567" t="s">
        <v>1013</v>
      </c>
      <c r="E143" s="567" t="s">
        <v>1014</v>
      </c>
      <c r="F143" s="570"/>
      <c r="G143" s="570"/>
      <c r="H143" s="583">
        <v>0</v>
      </c>
      <c r="I143" s="570">
        <v>4</v>
      </c>
      <c r="J143" s="570">
        <v>578.12048552142596</v>
      </c>
      <c r="K143" s="583">
        <v>1</v>
      </c>
      <c r="L143" s="570">
        <v>4</v>
      </c>
      <c r="M143" s="571">
        <v>578.12048552142596</v>
      </c>
    </row>
    <row r="144" spans="1:13" ht="14.4" customHeight="1" x14ac:dyDescent="0.3">
      <c r="A144" s="566" t="s">
        <v>540</v>
      </c>
      <c r="B144" s="567" t="s">
        <v>1577</v>
      </c>
      <c r="C144" s="567" t="s">
        <v>1864</v>
      </c>
      <c r="D144" s="567" t="s">
        <v>715</v>
      </c>
      <c r="E144" s="567" t="s">
        <v>1235</v>
      </c>
      <c r="F144" s="570"/>
      <c r="G144" s="570"/>
      <c r="H144" s="583">
        <v>0</v>
      </c>
      <c r="I144" s="570">
        <v>2</v>
      </c>
      <c r="J144" s="570">
        <v>286.14</v>
      </c>
      <c r="K144" s="583">
        <v>1</v>
      </c>
      <c r="L144" s="570">
        <v>2</v>
      </c>
      <c r="M144" s="571">
        <v>286.14</v>
      </c>
    </row>
    <row r="145" spans="1:13" ht="14.4" customHeight="1" x14ac:dyDescent="0.3">
      <c r="A145" s="566" t="s">
        <v>540</v>
      </c>
      <c r="B145" s="567" t="s">
        <v>1577</v>
      </c>
      <c r="C145" s="567" t="s">
        <v>1578</v>
      </c>
      <c r="D145" s="567" t="s">
        <v>715</v>
      </c>
      <c r="E145" s="567" t="s">
        <v>716</v>
      </c>
      <c r="F145" s="570"/>
      <c r="G145" s="570"/>
      <c r="H145" s="583">
        <v>0</v>
      </c>
      <c r="I145" s="570">
        <v>6</v>
      </c>
      <c r="J145" s="570">
        <v>1664.3285134365601</v>
      </c>
      <c r="K145" s="583">
        <v>1</v>
      </c>
      <c r="L145" s="570">
        <v>6</v>
      </c>
      <c r="M145" s="571">
        <v>1664.3285134365601</v>
      </c>
    </row>
    <row r="146" spans="1:13" ht="14.4" customHeight="1" x14ac:dyDescent="0.3">
      <c r="A146" s="566" t="s">
        <v>540</v>
      </c>
      <c r="B146" s="567" t="s">
        <v>1577</v>
      </c>
      <c r="C146" s="567" t="s">
        <v>1579</v>
      </c>
      <c r="D146" s="567" t="s">
        <v>1580</v>
      </c>
      <c r="E146" s="567" t="s">
        <v>1581</v>
      </c>
      <c r="F146" s="570"/>
      <c r="G146" s="570"/>
      <c r="H146" s="583">
        <v>0</v>
      </c>
      <c r="I146" s="570">
        <v>295</v>
      </c>
      <c r="J146" s="570">
        <v>23729.219536280023</v>
      </c>
      <c r="K146" s="583">
        <v>1</v>
      </c>
      <c r="L146" s="570">
        <v>295</v>
      </c>
      <c r="M146" s="571">
        <v>23729.219536280023</v>
      </c>
    </row>
    <row r="147" spans="1:13" ht="14.4" customHeight="1" x14ac:dyDescent="0.3">
      <c r="A147" s="566" t="s">
        <v>540</v>
      </c>
      <c r="B147" s="567" t="s">
        <v>1582</v>
      </c>
      <c r="C147" s="567" t="s">
        <v>1589</v>
      </c>
      <c r="D147" s="567" t="s">
        <v>1041</v>
      </c>
      <c r="E147" s="567" t="s">
        <v>1042</v>
      </c>
      <c r="F147" s="570"/>
      <c r="G147" s="570"/>
      <c r="H147" s="583">
        <v>0</v>
      </c>
      <c r="I147" s="570">
        <v>107</v>
      </c>
      <c r="J147" s="570">
        <v>7602.35</v>
      </c>
      <c r="K147" s="583">
        <v>1</v>
      </c>
      <c r="L147" s="570">
        <v>107</v>
      </c>
      <c r="M147" s="571">
        <v>7602.35</v>
      </c>
    </row>
    <row r="148" spans="1:13" ht="14.4" customHeight="1" x14ac:dyDescent="0.3">
      <c r="A148" s="566" t="s">
        <v>540</v>
      </c>
      <c r="B148" s="567" t="s">
        <v>1865</v>
      </c>
      <c r="C148" s="567" t="s">
        <v>1866</v>
      </c>
      <c r="D148" s="567" t="s">
        <v>1380</v>
      </c>
      <c r="E148" s="567" t="s">
        <v>1381</v>
      </c>
      <c r="F148" s="570"/>
      <c r="G148" s="570"/>
      <c r="H148" s="583">
        <v>0</v>
      </c>
      <c r="I148" s="570">
        <v>1</v>
      </c>
      <c r="J148" s="570">
        <v>187.07</v>
      </c>
      <c r="K148" s="583">
        <v>1</v>
      </c>
      <c r="L148" s="570">
        <v>1</v>
      </c>
      <c r="M148" s="571">
        <v>187.07</v>
      </c>
    </row>
    <row r="149" spans="1:13" ht="14.4" customHeight="1" x14ac:dyDescent="0.3">
      <c r="A149" s="566" t="s">
        <v>540</v>
      </c>
      <c r="B149" s="567" t="s">
        <v>1865</v>
      </c>
      <c r="C149" s="567" t="s">
        <v>1867</v>
      </c>
      <c r="D149" s="567" t="s">
        <v>1380</v>
      </c>
      <c r="E149" s="567" t="s">
        <v>1382</v>
      </c>
      <c r="F149" s="570"/>
      <c r="G149" s="570"/>
      <c r="H149" s="583">
        <v>0</v>
      </c>
      <c r="I149" s="570">
        <v>16</v>
      </c>
      <c r="J149" s="570">
        <v>6076.4834107325005</v>
      </c>
      <c r="K149" s="583">
        <v>1</v>
      </c>
      <c r="L149" s="570">
        <v>16</v>
      </c>
      <c r="M149" s="571">
        <v>6076.4834107325005</v>
      </c>
    </row>
    <row r="150" spans="1:13" ht="14.4" customHeight="1" x14ac:dyDescent="0.3">
      <c r="A150" s="566" t="s">
        <v>540</v>
      </c>
      <c r="B150" s="567" t="s">
        <v>1598</v>
      </c>
      <c r="C150" s="567" t="s">
        <v>1599</v>
      </c>
      <c r="D150" s="567" t="s">
        <v>554</v>
      </c>
      <c r="E150" s="567" t="s">
        <v>1600</v>
      </c>
      <c r="F150" s="570">
        <v>3</v>
      </c>
      <c r="G150" s="570">
        <v>270.96999999999997</v>
      </c>
      <c r="H150" s="583">
        <v>1</v>
      </c>
      <c r="I150" s="570"/>
      <c r="J150" s="570"/>
      <c r="K150" s="583">
        <v>0</v>
      </c>
      <c r="L150" s="570">
        <v>3</v>
      </c>
      <c r="M150" s="571">
        <v>270.96999999999997</v>
      </c>
    </row>
    <row r="151" spans="1:13" ht="14.4" customHeight="1" x14ac:dyDescent="0.3">
      <c r="A151" s="566" t="s">
        <v>540</v>
      </c>
      <c r="B151" s="567" t="s">
        <v>1598</v>
      </c>
      <c r="C151" s="567" t="s">
        <v>1868</v>
      </c>
      <c r="D151" s="567" t="s">
        <v>554</v>
      </c>
      <c r="E151" s="567" t="s">
        <v>1869</v>
      </c>
      <c r="F151" s="570">
        <v>2</v>
      </c>
      <c r="G151" s="570">
        <v>250.3</v>
      </c>
      <c r="H151" s="583">
        <v>1</v>
      </c>
      <c r="I151" s="570"/>
      <c r="J151" s="570"/>
      <c r="K151" s="583">
        <v>0</v>
      </c>
      <c r="L151" s="570">
        <v>2</v>
      </c>
      <c r="M151" s="571">
        <v>250.3</v>
      </c>
    </row>
    <row r="152" spans="1:13" ht="14.4" customHeight="1" x14ac:dyDescent="0.3">
      <c r="A152" s="566" t="s">
        <v>540</v>
      </c>
      <c r="B152" s="567" t="s">
        <v>1598</v>
      </c>
      <c r="C152" s="567" t="s">
        <v>1870</v>
      </c>
      <c r="D152" s="567" t="s">
        <v>1033</v>
      </c>
      <c r="E152" s="567" t="s">
        <v>1391</v>
      </c>
      <c r="F152" s="570"/>
      <c r="G152" s="570"/>
      <c r="H152" s="583">
        <v>0</v>
      </c>
      <c r="I152" s="570">
        <v>2</v>
      </c>
      <c r="J152" s="570">
        <v>235.78154754854802</v>
      </c>
      <c r="K152" s="583">
        <v>1</v>
      </c>
      <c r="L152" s="570">
        <v>2</v>
      </c>
      <c r="M152" s="571">
        <v>235.78154754854802</v>
      </c>
    </row>
    <row r="153" spans="1:13" ht="14.4" customHeight="1" x14ac:dyDescent="0.3">
      <c r="A153" s="566" t="s">
        <v>540</v>
      </c>
      <c r="B153" s="567" t="s">
        <v>1871</v>
      </c>
      <c r="C153" s="567" t="s">
        <v>1872</v>
      </c>
      <c r="D153" s="567" t="s">
        <v>748</v>
      </c>
      <c r="E153" s="567" t="s">
        <v>1873</v>
      </c>
      <c r="F153" s="570">
        <v>10</v>
      </c>
      <c r="G153" s="570">
        <v>3425.7363461237323</v>
      </c>
      <c r="H153" s="583">
        <v>1</v>
      </c>
      <c r="I153" s="570"/>
      <c r="J153" s="570"/>
      <c r="K153" s="583">
        <v>0</v>
      </c>
      <c r="L153" s="570">
        <v>10</v>
      </c>
      <c r="M153" s="571">
        <v>3425.7363461237323</v>
      </c>
    </row>
    <row r="154" spans="1:13" ht="14.4" customHeight="1" x14ac:dyDescent="0.3">
      <c r="A154" s="566" t="s">
        <v>540</v>
      </c>
      <c r="B154" s="567" t="s">
        <v>1621</v>
      </c>
      <c r="C154" s="567" t="s">
        <v>1622</v>
      </c>
      <c r="D154" s="567" t="s">
        <v>1623</v>
      </c>
      <c r="E154" s="567" t="s">
        <v>1624</v>
      </c>
      <c r="F154" s="570"/>
      <c r="G154" s="570"/>
      <c r="H154" s="583">
        <v>0</v>
      </c>
      <c r="I154" s="570">
        <v>8</v>
      </c>
      <c r="J154" s="570">
        <v>3108.2373077667357</v>
      </c>
      <c r="K154" s="583">
        <v>1</v>
      </c>
      <c r="L154" s="570">
        <v>8</v>
      </c>
      <c r="M154" s="571">
        <v>3108.2373077667357</v>
      </c>
    </row>
    <row r="155" spans="1:13" ht="14.4" customHeight="1" x14ac:dyDescent="0.3">
      <c r="A155" s="566" t="s">
        <v>540</v>
      </c>
      <c r="B155" s="567" t="s">
        <v>1625</v>
      </c>
      <c r="C155" s="567" t="s">
        <v>1628</v>
      </c>
      <c r="D155" s="567" t="s">
        <v>1629</v>
      </c>
      <c r="E155" s="567" t="s">
        <v>1630</v>
      </c>
      <c r="F155" s="570"/>
      <c r="G155" s="570"/>
      <c r="H155" s="583">
        <v>0</v>
      </c>
      <c r="I155" s="570">
        <v>1</v>
      </c>
      <c r="J155" s="570">
        <v>115.768954931781</v>
      </c>
      <c r="K155" s="583">
        <v>1</v>
      </c>
      <c r="L155" s="570">
        <v>1</v>
      </c>
      <c r="M155" s="571">
        <v>115.768954931781</v>
      </c>
    </row>
    <row r="156" spans="1:13" ht="14.4" customHeight="1" x14ac:dyDescent="0.3">
      <c r="A156" s="566" t="s">
        <v>540</v>
      </c>
      <c r="B156" s="567" t="s">
        <v>1625</v>
      </c>
      <c r="C156" s="567" t="s">
        <v>1631</v>
      </c>
      <c r="D156" s="567" t="s">
        <v>1632</v>
      </c>
      <c r="E156" s="567" t="s">
        <v>1095</v>
      </c>
      <c r="F156" s="570"/>
      <c r="G156" s="570"/>
      <c r="H156" s="583">
        <v>0</v>
      </c>
      <c r="I156" s="570">
        <v>1</v>
      </c>
      <c r="J156" s="570">
        <v>144.78986612898001</v>
      </c>
      <c r="K156" s="583">
        <v>1</v>
      </c>
      <c r="L156" s="570">
        <v>1</v>
      </c>
      <c r="M156" s="571">
        <v>144.78986612898001</v>
      </c>
    </row>
    <row r="157" spans="1:13" ht="14.4" customHeight="1" x14ac:dyDescent="0.3">
      <c r="A157" s="566" t="s">
        <v>540</v>
      </c>
      <c r="B157" s="567" t="s">
        <v>1633</v>
      </c>
      <c r="C157" s="567" t="s">
        <v>1634</v>
      </c>
      <c r="D157" s="567" t="s">
        <v>1025</v>
      </c>
      <c r="E157" s="567" t="s">
        <v>1026</v>
      </c>
      <c r="F157" s="570"/>
      <c r="G157" s="570"/>
      <c r="H157" s="583">
        <v>0</v>
      </c>
      <c r="I157" s="570">
        <v>114</v>
      </c>
      <c r="J157" s="570">
        <v>40634.775186808118</v>
      </c>
      <c r="K157" s="583">
        <v>1</v>
      </c>
      <c r="L157" s="570">
        <v>114</v>
      </c>
      <c r="M157" s="571">
        <v>40634.775186808118</v>
      </c>
    </row>
    <row r="158" spans="1:13" ht="14.4" customHeight="1" x14ac:dyDescent="0.3">
      <c r="A158" s="566" t="s">
        <v>540</v>
      </c>
      <c r="B158" s="567" t="s">
        <v>1633</v>
      </c>
      <c r="C158" s="567" t="s">
        <v>1635</v>
      </c>
      <c r="D158" s="567" t="s">
        <v>1025</v>
      </c>
      <c r="E158" s="567" t="s">
        <v>1027</v>
      </c>
      <c r="F158" s="570"/>
      <c r="G158" s="570"/>
      <c r="H158" s="583">
        <v>0</v>
      </c>
      <c r="I158" s="570">
        <v>55</v>
      </c>
      <c r="J158" s="570">
        <v>22770.004112430543</v>
      </c>
      <c r="K158" s="583">
        <v>1</v>
      </c>
      <c r="L158" s="570">
        <v>55</v>
      </c>
      <c r="M158" s="571">
        <v>22770.004112430543</v>
      </c>
    </row>
    <row r="159" spans="1:13" ht="14.4" customHeight="1" x14ac:dyDescent="0.3">
      <c r="A159" s="566" t="s">
        <v>540</v>
      </c>
      <c r="B159" s="567" t="s">
        <v>1633</v>
      </c>
      <c r="C159" s="567" t="s">
        <v>1636</v>
      </c>
      <c r="D159" s="567" t="s">
        <v>1025</v>
      </c>
      <c r="E159" s="567" t="s">
        <v>1028</v>
      </c>
      <c r="F159" s="570"/>
      <c r="G159" s="570"/>
      <c r="H159" s="583">
        <v>0</v>
      </c>
      <c r="I159" s="570">
        <v>7</v>
      </c>
      <c r="J159" s="570">
        <v>3445.3910943124915</v>
      </c>
      <c r="K159" s="583">
        <v>1</v>
      </c>
      <c r="L159" s="570">
        <v>7</v>
      </c>
      <c r="M159" s="571">
        <v>3445.3910943124915</v>
      </c>
    </row>
    <row r="160" spans="1:13" ht="14.4" customHeight="1" x14ac:dyDescent="0.3">
      <c r="A160" s="566" t="s">
        <v>540</v>
      </c>
      <c r="B160" s="567" t="s">
        <v>1643</v>
      </c>
      <c r="C160" s="567" t="s">
        <v>1645</v>
      </c>
      <c r="D160" s="567" t="s">
        <v>1101</v>
      </c>
      <c r="E160" s="567" t="s">
        <v>1102</v>
      </c>
      <c r="F160" s="570"/>
      <c r="G160" s="570"/>
      <c r="H160" s="583">
        <v>0</v>
      </c>
      <c r="I160" s="570">
        <v>1</v>
      </c>
      <c r="J160" s="570">
        <v>315.64</v>
      </c>
      <c r="K160" s="583">
        <v>1</v>
      </c>
      <c r="L160" s="570">
        <v>1</v>
      </c>
      <c r="M160" s="571">
        <v>315.64</v>
      </c>
    </row>
    <row r="161" spans="1:13" ht="14.4" customHeight="1" x14ac:dyDescent="0.3">
      <c r="A161" s="566" t="s">
        <v>540</v>
      </c>
      <c r="B161" s="567" t="s">
        <v>1646</v>
      </c>
      <c r="C161" s="567" t="s">
        <v>1647</v>
      </c>
      <c r="D161" s="567" t="s">
        <v>1648</v>
      </c>
      <c r="E161" s="567" t="s">
        <v>1016</v>
      </c>
      <c r="F161" s="570"/>
      <c r="G161" s="570"/>
      <c r="H161" s="583">
        <v>0</v>
      </c>
      <c r="I161" s="570">
        <v>1</v>
      </c>
      <c r="J161" s="570">
        <v>1242.32</v>
      </c>
      <c r="K161" s="583">
        <v>1</v>
      </c>
      <c r="L161" s="570">
        <v>1</v>
      </c>
      <c r="M161" s="571">
        <v>1242.32</v>
      </c>
    </row>
    <row r="162" spans="1:13" ht="14.4" customHeight="1" x14ac:dyDescent="0.3">
      <c r="A162" s="566" t="s">
        <v>540</v>
      </c>
      <c r="B162" s="567" t="s">
        <v>1874</v>
      </c>
      <c r="C162" s="567" t="s">
        <v>1875</v>
      </c>
      <c r="D162" s="567" t="s">
        <v>1386</v>
      </c>
      <c r="E162" s="567" t="s">
        <v>1387</v>
      </c>
      <c r="F162" s="570"/>
      <c r="G162" s="570"/>
      <c r="H162" s="583">
        <v>0</v>
      </c>
      <c r="I162" s="570">
        <v>6</v>
      </c>
      <c r="J162" s="570">
        <v>99761.400000000009</v>
      </c>
      <c r="K162" s="583">
        <v>1</v>
      </c>
      <c r="L162" s="570">
        <v>6</v>
      </c>
      <c r="M162" s="571">
        <v>99761.400000000009</v>
      </c>
    </row>
    <row r="163" spans="1:13" ht="14.4" customHeight="1" x14ac:dyDescent="0.3">
      <c r="A163" s="566" t="s">
        <v>540</v>
      </c>
      <c r="B163" s="567" t="s">
        <v>1649</v>
      </c>
      <c r="C163" s="567" t="s">
        <v>1650</v>
      </c>
      <c r="D163" s="567" t="s">
        <v>995</v>
      </c>
      <c r="E163" s="567" t="s">
        <v>1082</v>
      </c>
      <c r="F163" s="570"/>
      <c r="G163" s="570"/>
      <c r="H163" s="583">
        <v>0</v>
      </c>
      <c r="I163" s="570">
        <v>137</v>
      </c>
      <c r="J163" s="570">
        <v>18553.049352803675</v>
      </c>
      <c r="K163" s="583">
        <v>1</v>
      </c>
      <c r="L163" s="570">
        <v>137</v>
      </c>
      <c r="M163" s="571">
        <v>18553.049352803675</v>
      </c>
    </row>
    <row r="164" spans="1:13" ht="14.4" customHeight="1" x14ac:dyDescent="0.3">
      <c r="A164" s="566" t="s">
        <v>540</v>
      </c>
      <c r="B164" s="567" t="s">
        <v>1649</v>
      </c>
      <c r="C164" s="567" t="s">
        <v>1651</v>
      </c>
      <c r="D164" s="567" t="s">
        <v>995</v>
      </c>
      <c r="E164" s="567" t="s">
        <v>1652</v>
      </c>
      <c r="F164" s="570"/>
      <c r="G164" s="570"/>
      <c r="H164" s="583">
        <v>0</v>
      </c>
      <c r="I164" s="570">
        <v>1</v>
      </c>
      <c r="J164" s="570">
        <v>47.24</v>
      </c>
      <c r="K164" s="583">
        <v>1</v>
      </c>
      <c r="L164" s="570">
        <v>1</v>
      </c>
      <c r="M164" s="571">
        <v>47.24</v>
      </c>
    </row>
    <row r="165" spans="1:13" ht="14.4" customHeight="1" x14ac:dyDescent="0.3">
      <c r="A165" s="566" t="s">
        <v>540</v>
      </c>
      <c r="B165" s="567" t="s">
        <v>1649</v>
      </c>
      <c r="C165" s="567" t="s">
        <v>1653</v>
      </c>
      <c r="D165" s="567" t="s">
        <v>995</v>
      </c>
      <c r="E165" s="567" t="s">
        <v>1654</v>
      </c>
      <c r="F165" s="570"/>
      <c r="G165" s="570"/>
      <c r="H165" s="583">
        <v>0</v>
      </c>
      <c r="I165" s="570">
        <v>1</v>
      </c>
      <c r="J165" s="570">
        <v>94.48</v>
      </c>
      <c r="K165" s="583">
        <v>1</v>
      </c>
      <c r="L165" s="570">
        <v>1</v>
      </c>
      <c r="M165" s="571">
        <v>94.48</v>
      </c>
    </row>
    <row r="166" spans="1:13" ht="14.4" customHeight="1" x14ac:dyDescent="0.3">
      <c r="A166" s="566" t="s">
        <v>540</v>
      </c>
      <c r="B166" s="567" t="s">
        <v>1663</v>
      </c>
      <c r="C166" s="567" t="s">
        <v>1664</v>
      </c>
      <c r="D166" s="567" t="s">
        <v>1665</v>
      </c>
      <c r="E166" s="567" t="s">
        <v>1666</v>
      </c>
      <c r="F166" s="570">
        <v>2</v>
      </c>
      <c r="G166" s="570">
        <v>175.62</v>
      </c>
      <c r="H166" s="583">
        <v>1</v>
      </c>
      <c r="I166" s="570"/>
      <c r="J166" s="570"/>
      <c r="K166" s="583">
        <v>0</v>
      </c>
      <c r="L166" s="570">
        <v>2</v>
      </c>
      <c r="M166" s="571">
        <v>175.62</v>
      </c>
    </row>
    <row r="167" spans="1:13" ht="14.4" customHeight="1" x14ac:dyDescent="0.3">
      <c r="A167" s="566" t="s">
        <v>540</v>
      </c>
      <c r="B167" s="567" t="s">
        <v>1675</v>
      </c>
      <c r="C167" s="567" t="s">
        <v>1676</v>
      </c>
      <c r="D167" s="567" t="s">
        <v>1099</v>
      </c>
      <c r="E167" s="567" t="s">
        <v>1100</v>
      </c>
      <c r="F167" s="570"/>
      <c r="G167" s="570"/>
      <c r="H167" s="583">
        <v>0</v>
      </c>
      <c r="I167" s="570">
        <v>1</v>
      </c>
      <c r="J167" s="570">
        <v>26.060001999526701</v>
      </c>
      <c r="K167" s="583">
        <v>1</v>
      </c>
      <c r="L167" s="570">
        <v>1</v>
      </c>
      <c r="M167" s="571">
        <v>26.060001999526701</v>
      </c>
    </row>
    <row r="168" spans="1:13" ht="14.4" customHeight="1" x14ac:dyDescent="0.3">
      <c r="A168" s="566" t="s">
        <v>540</v>
      </c>
      <c r="B168" s="567" t="s">
        <v>1675</v>
      </c>
      <c r="C168" s="567" t="s">
        <v>1876</v>
      </c>
      <c r="D168" s="567" t="s">
        <v>1399</v>
      </c>
      <c r="E168" s="567" t="s">
        <v>1400</v>
      </c>
      <c r="F168" s="570"/>
      <c r="G168" s="570"/>
      <c r="H168" s="583">
        <v>0</v>
      </c>
      <c r="I168" s="570">
        <v>1</v>
      </c>
      <c r="J168" s="570">
        <v>46.12</v>
      </c>
      <c r="K168" s="583">
        <v>1</v>
      </c>
      <c r="L168" s="570">
        <v>1</v>
      </c>
      <c r="M168" s="571">
        <v>46.12</v>
      </c>
    </row>
    <row r="169" spans="1:13" ht="14.4" customHeight="1" x14ac:dyDescent="0.3">
      <c r="A169" s="566" t="s">
        <v>540</v>
      </c>
      <c r="B169" s="567" t="s">
        <v>1677</v>
      </c>
      <c r="C169" s="567" t="s">
        <v>1680</v>
      </c>
      <c r="D169" s="567" t="s">
        <v>1094</v>
      </c>
      <c r="E169" s="567" t="s">
        <v>1095</v>
      </c>
      <c r="F169" s="570"/>
      <c r="G169" s="570"/>
      <c r="H169" s="583">
        <v>0</v>
      </c>
      <c r="I169" s="570">
        <v>1</v>
      </c>
      <c r="J169" s="570">
        <v>164.31862469964199</v>
      </c>
      <c r="K169" s="583">
        <v>1</v>
      </c>
      <c r="L169" s="570">
        <v>1</v>
      </c>
      <c r="M169" s="571">
        <v>164.31862469964199</v>
      </c>
    </row>
    <row r="170" spans="1:13" ht="14.4" customHeight="1" x14ac:dyDescent="0.3">
      <c r="A170" s="566" t="s">
        <v>540</v>
      </c>
      <c r="B170" s="567" t="s">
        <v>1877</v>
      </c>
      <c r="C170" s="567" t="s">
        <v>1878</v>
      </c>
      <c r="D170" s="567" t="s">
        <v>1394</v>
      </c>
      <c r="E170" s="567" t="s">
        <v>1879</v>
      </c>
      <c r="F170" s="570"/>
      <c r="G170" s="570"/>
      <c r="H170" s="583">
        <v>0</v>
      </c>
      <c r="I170" s="570">
        <v>1</v>
      </c>
      <c r="J170" s="570">
        <v>81.62</v>
      </c>
      <c r="K170" s="583">
        <v>1</v>
      </c>
      <c r="L170" s="570">
        <v>1</v>
      </c>
      <c r="M170" s="571">
        <v>81.62</v>
      </c>
    </row>
    <row r="171" spans="1:13" ht="14.4" customHeight="1" x14ac:dyDescent="0.3">
      <c r="A171" s="566" t="s">
        <v>540</v>
      </c>
      <c r="B171" s="567" t="s">
        <v>1693</v>
      </c>
      <c r="C171" s="567" t="s">
        <v>1699</v>
      </c>
      <c r="D171" s="567" t="s">
        <v>985</v>
      </c>
      <c r="E171" s="567" t="s">
        <v>986</v>
      </c>
      <c r="F171" s="570"/>
      <c r="G171" s="570"/>
      <c r="H171" s="583">
        <v>0</v>
      </c>
      <c r="I171" s="570">
        <v>1</v>
      </c>
      <c r="J171" s="570">
        <v>77.63</v>
      </c>
      <c r="K171" s="583">
        <v>1</v>
      </c>
      <c r="L171" s="570">
        <v>1</v>
      </c>
      <c r="M171" s="571">
        <v>77.63</v>
      </c>
    </row>
    <row r="172" spans="1:13" ht="14.4" customHeight="1" x14ac:dyDescent="0.3">
      <c r="A172" s="566" t="s">
        <v>540</v>
      </c>
      <c r="B172" s="567" t="s">
        <v>1693</v>
      </c>
      <c r="C172" s="567" t="s">
        <v>1700</v>
      </c>
      <c r="D172" s="567" t="s">
        <v>987</v>
      </c>
      <c r="E172" s="567" t="s">
        <v>988</v>
      </c>
      <c r="F172" s="570"/>
      <c r="G172" s="570"/>
      <c r="H172" s="583">
        <v>0</v>
      </c>
      <c r="I172" s="570">
        <v>2</v>
      </c>
      <c r="J172" s="570">
        <v>166.5599999999998</v>
      </c>
      <c r="K172" s="583">
        <v>1</v>
      </c>
      <c r="L172" s="570">
        <v>2</v>
      </c>
      <c r="M172" s="571">
        <v>166.5599999999998</v>
      </c>
    </row>
    <row r="173" spans="1:13" ht="14.4" customHeight="1" x14ac:dyDescent="0.3">
      <c r="A173" s="566" t="s">
        <v>540</v>
      </c>
      <c r="B173" s="567" t="s">
        <v>1880</v>
      </c>
      <c r="C173" s="567" t="s">
        <v>1881</v>
      </c>
      <c r="D173" s="567" t="s">
        <v>1882</v>
      </c>
      <c r="E173" s="567" t="s">
        <v>584</v>
      </c>
      <c r="F173" s="570"/>
      <c r="G173" s="570"/>
      <c r="H173" s="583">
        <v>0</v>
      </c>
      <c r="I173" s="570">
        <v>3</v>
      </c>
      <c r="J173" s="570">
        <v>627.84037596058101</v>
      </c>
      <c r="K173" s="583">
        <v>1</v>
      </c>
      <c r="L173" s="570">
        <v>3</v>
      </c>
      <c r="M173" s="571">
        <v>627.84037596058101</v>
      </c>
    </row>
    <row r="174" spans="1:13" ht="14.4" customHeight="1" x14ac:dyDescent="0.3">
      <c r="A174" s="566" t="s">
        <v>540</v>
      </c>
      <c r="B174" s="567" t="s">
        <v>1729</v>
      </c>
      <c r="C174" s="567" t="s">
        <v>1883</v>
      </c>
      <c r="D174" s="567" t="s">
        <v>1884</v>
      </c>
      <c r="E174" s="567" t="s">
        <v>1885</v>
      </c>
      <c r="F174" s="570"/>
      <c r="G174" s="570"/>
      <c r="H174" s="583">
        <v>0</v>
      </c>
      <c r="I174" s="570">
        <v>5</v>
      </c>
      <c r="J174" s="570">
        <v>650.19299192616495</v>
      </c>
      <c r="K174" s="583">
        <v>1</v>
      </c>
      <c r="L174" s="570">
        <v>5</v>
      </c>
      <c r="M174" s="571">
        <v>650.19299192616495</v>
      </c>
    </row>
    <row r="175" spans="1:13" ht="14.4" customHeight="1" x14ac:dyDescent="0.3">
      <c r="A175" s="566" t="s">
        <v>540</v>
      </c>
      <c r="B175" s="567" t="s">
        <v>1733</v>
      </c>
      <c r="C175" s="567" t="s">
        <v>1886</v>
      </c>
      <c r="D175" s="567" t="s">
        <v>1252</v>
      </c>
      <c r="E175" s="567" t="s">
        <v>1253</v>
      </c>
      <c r="F175" s="570">
        <v>2</v>
      </c>
      <c r="G175" s="570">
        <v>185.44001617617221</v>
      </c>
      <c r="H175" s="583">
        <v>1</v>
      </c>
      <c r="I175" s="570"/>
      <c r="J175" s="570"/>
      <c r="K175" s="583">
        <v>0</v>
      </c>
      <c r="L175" s="570">
        <v>2</v>
      </c>
      <c r="M175" s="571">
        <v>185.44001617617221</v>
      </c>
    </row>
    <row r="176" spans="1:13" ht="14.4" customHeight="1" x14ac:dyDescent="0.3">
      <c r="A176" s="566" t="s">
        <v>540</v>
      </c>
      <c r="B176" s="567" t="s">
        <v>1733</v>
      </c>
      <c r="C176" s="567" t="s">
        <v>1887</v>
      </c>
      <c r="D176" s="567" t="s">
        <v>1388</v>
      </c>
      <c r="E176" s="567" t="s">
        <v>1888</v>
      </c>
      <c r="F176" s="570"/>
      <c r="G176" s="570"/>
      <c r="H176" s="583">
        <v>0</v>
      </c>
      <c r="I176" s="570">
        <v>1</v>
      </c>
      <c r="J176" s="570">
        <v>64.73</v>
      </c>
      <c r="K176" s="583">
        <v>1</v>
      </c>
      <c r="L176" s="570">
        <v>1</v>
      </c>
      <c r="M176" s="571">
        <v>64.73</v>
      </c>
    </row>
    <row r="177" spans="1:13" ht="14.4" customHeight="1" x14ac:dyDescent="0.3">
      <c r="A177" s="566" t="s">
        <v>540</v>
      </c>
      <c r="B177" s="567" t="s">
        <v>1733</v>
      </c>
      <c r="C177" s="567" t="s">
        <v>1889</v>
      </c>
      <c r="D177" s="567" t="s">
        <v>1890</v>
      </c>
      <c r="E177" s="567" t="s">
        <v>1891</v>
      </c>
      <c r="F177" s="570">
        <v>1</v>
      </c>
      <c r="G177" s="570">
        <v>78.239999999999995</v>
      </c>
      <c r="H177" s="583">
        <v>1</v>
      </c>
      <c r="I177" s="570"/>
      <c r="J177" s="570"/>
      <c r="K177" s="583">
        <v>0</v>
      </c>
      <c r="L177" s="570">
        <v>1</v>
      </c>
      <c r="M177" s="571">
        <v>78.239999999999995</v>
      </c>
    </row>
    <row r="178" spans="1:13" ht="14.4" customHeight="1" x14ac:dyDescent="0.3">
      <c r="A178" s="566" t="s">
        <v>540</v>
      </c>
      <c r="B178" s="567" t="s">
        <v>1733</v>
      </c>
      <c r="C178" s="567" t="s">
        <v>1736</v>
      </c>
      <c r="D178" s="567" t="s">
        <v>1737</v>
      </c>
      <c r="E178" s="567" t="s">
        <v>1738</v>
      </c>
      <c r="F178" s="570">
        <v>1</v>
      </c>
      <c r="G178" s="570">
        <v>67.999799952450601</v>
      </c>
      <c r="H178" s="583">
        <v>1</v>
      </c>
      <c r="I178" s="570"/>
      <c r="J178" s="570"/>
      <c r="K178" s="583">
        <v>0</v>
      </c>
      <c r="L178" s="570">
        <v>1</v>
      </c>
      <c r="M178" s="571">
        <v>67.999799952450601</v>
      </c>
    </row>
    <row r="179" spans="1:13" ht="14.4" customHeight="1" x14ac:dyDescent="0.3">
      <c r="A179" s="566" t="s">
        <v>540</v>
      </c>
      <c r="B179" s="567" t="s">
        <v>1892</v>
      </c>
      <c r="C179" s="567" t="s">
        <v>1893</v>
      </c>
      <c r="D179" s="567" t="s">
        <v>1136</v>
      </c>
      <c r="E179" s="567" t="s">
        <v>1894</v>
      </c>
      <c r="F179" s="570">
        <v>2</v>
      </c>
      <c r="G179" s="570">
        <v>121.0177055832926</v>
      </c>
      <c r="H179" s="583">
        <v>1</v>
      </c>
      <c r="I179" s="570"/>
      <c r="J179" s="570"/>
      <c r="K179" s="583">
        <v>0</v>
      </c>
      <c r="L179" s="570">
        <v>2</v>
      </c>
      <c r="M179" s="571">
        <v>121.0177055832926</v>
      </c>
    </row>
    <row r="180" spans="1:13" ht="14.4" customHeight="1" x14ac:dyDescent="0.3">
      <c r="A180" s="566" t="s">
        <v>540</v>
      </c>
      <c r="B180" s="567" t="s">
        <v>1892</v>
      </c>
      <c r="C180" s="567" t="s">
        <v>1895</v>
      </c>
      <c r="D180" s="567" t="s">
        <v>1896</v>
      </c>
      <c r="E180" s="567" t="s">
        <v>1897</v>
      </c>
      <c r="F180" s="570">
        <v>3</v>
      </c>
      <c r="G180" s="570">
        <v>83.800444241352807</v>
      </c>
      <c r="H180" s="583">
        <v>1</v>
      </c>
      <c r="I180" s="570"/>
      <c r="J180" s="570"/>
      <c r="K180" s="583">
        <v>0</v>
      </c>
      <c r="L180" s="570">
        <v>3</v>
      </c>
      <c r="M180" s="571">
        <v>83.800444241352807</v>
      </c>
    </row>
    <row r="181" spans="1:13" ht="14.4" customHeight="1" x14ac:dyDescent="0.3">
      <c r="A181" s="566" t="s">
        <v>540</v>
      </c>
      <c r="B181" s="567" t="s">
        <v>1898</v>
      </c>
      <c r="C181" s="567" t="s">
        <v>1899</v>
      </c>
      <c r="D181" s="567" t="s">
        <v>1431</v>
      </c>
      <c r="E181" s="567" t="s">
        <v>1432</v>
      </c>
      <c r="F181" s="570"/>
      <c r="G181" s="570"/>
      <c r="H181" s="583">
        <v>0</v>
      </c>
      <c r="I181" s="570">
        <v>1</v>
      </c>
      <c r="J181" s="570">
        <v>12592.49</v>
      </c>
      <c r="K181" s="583">
        <v>1</v>
      </c>
      <c r="L181" s="570">
        <v>1</v>
      </c>
      <c r="M181" s="571">
        <v>12592.49</v>
      </c>
    </row>
    <row r="182" spans="1:13" ht="14.4" customHeight="1" x14ac:dyDescent="0.3">
      <c r="A182" s="566" t="s">
        <v>540</v>
      </c>
      <c r="B182" s="567" t="s">
        <v>1742</v>
      </c>
      <c r="C182" s="567" t="s">
        <v>1743</v>
      </c>
      <c r="D182" s="567" t="s">
        <v>1144</v>
      </c>
      <c r="E182" s="567" t="s">
        <v>1162</v>
      </c>
      <c r="F182" s="570"/>
      <c r="G182" s="570"/>
      <c r="H182" s="583">
        <v>0</v>
      </c>
      <c r="I182" s="570">
        <v>388</v>
      </c>
      <c r="J182" s="570">
        <v>21095.574653200929</v>
      </c>
      <c r="K182" s="583">
        <v>1</v>
      </c>
      <c r="L182" s="570">
        <v>388</v>
      </c>
      <c r="M182" s="571">
        <v>21095.574653200929</v>
      </c>
    </row>
    <row r="183" spans="1:13" ht="14.4" customHeight="1" x14ac:dyDescent="0.3">
      <c r="A183" s="566" t="s">
        <v>540</v>
      </c>
      <c r="B183" s="567" t="s">
        <v>1744</v>
      </c>
      <c r="C183" s="567" t="s">
        <v>1900</v>
      </c>
      <c r="D183" s="567" t="s">
        <v>1901</v>
      </c>
      <c r="E183" s="567" t="s">
        <v>1747</v>
      </c>
      <c r="F183" s="570">
        <v>1</v>
      </c>
      <c r="G183" s="570">
        <v>299.525256660992</v>
      </c>
      <c r="H183" s="583">
        <v>1</v>
      </c>
      <c r="I183" s="570"/>
      <c r="J183" s="570"/>
      <c r="K183" s="583">
        <v>0</v>
      </c>
      <c r="L183" s="570">
        <v>1</v>
      </c>
      <c r="M183" s="571">
        <v>299.525256660992</v>
      </c>
    </row>
    <row r="184" spans="1:13" ht="14.4" customHeight="1" x14ac:dyDescent="0.3">
      <c r="A184" s="566" t="s">
        <v>540</v>
      </c>
      <c r="B184" s="567" t="s">
        <v>1744</v>
      </c>
      <c r="C184" s="567" t="s">
        <v>1745</v>
      </c>
      <c r="D184" s="567" t="s">
        <v>1746</v>
      </c>
      <c r="E184" s="567" t="s">
        <v>1747</v>
      </c>
      <c r="F184" s="570"/>
      <c r="G184" s="570"/>
      <c r="H184" s="583">
        <v>0</v>
      </c>
      <c r="I184" s="570">
        <v>7</v>
      </c>
      <c r="J184" s="570">
        <v>1985.3542696270931</v>
      </c>
      <c r="K184" s="583">
        <v>1</v>
      </c>
      <c r="L184" s="570">
        <v>7</v>
      </c>
      <c r="M184" s="571">
        <v>1985.3542696270931</v>
      </c>
    </row>
    <row r="185" spans="1:13" ht="14.4" customHeight="1" x14ac:dyDescent="0.3">
      <c r="A185" s="566" t="s">
        <v>540</v>
      </c>
      <c r="B185" s="567" t="s">
        <v>1744</v>
      </c>
      <c r="C185" s="567" t="s">
        <v>1748</v>
      </c>
      <c r="D185" s="567" t="s">
        <v>1749</v>
      </c>
      <c r="E185" s="567" t="s">
        <v>1750</v>
      </c>
      <c r="F185" s="570"/>
      <c r="G185" s="570"/>
      <c r="H185" s="583">
        <v>0</v>
      </c>
      <c r="I185" s="570">
        <v>32.6</v>
      </c>
      <c r="J185" s="570">
        <v>7362.866468418898</v>
      </c>
      <c r="K185" s="583">
        <v>1</v>
      </c>
      <c r="L185" s="570">
        <v>32.6</v>
      </c>
      <c r="M185" s="571">
        <v>7362.866468418898</v>
      </c>
    </row>
    <row r="186" spans="1:13" ht="14.4" customHeight="1" x14ac:dyDescent="0.3">
      <c r="A186" s="566" t="s">
        <v>540</v>
      </c>
      <c r="B186" s="567" t="s">
        <v>1902</v>
      </c>
      <c r="C186" s="567" t="s">
        <v>1903</v>
      </c>
      <c r="D186" s="567" t="s">
        <v>1904</v>
      </c>
      <c r="E186" s="567" t="s">
        <v>1905</v>
      </c>
      <c r="F186" s="570"/>
      <c r="G186" s="570"/>
      <c r="H186" s="583">
        <v>0</v>
      </c>
      <c r="I186" s="570">
        <v>7.1666666666666696</v>
      </c>
      <c r="J186" s="570">
        <v>27005.872892059648</v>
      </c>
      <c r="K186" s="583">
        <v>1</v>
      </c>
      <c r="L186" s="570">
        <v>7.1666666666666696</v>
      </c>
      <c r="M186" s="571">
        <v>27005.872892059648</v>
      </c>
    </row>
    <row r="187" spans="1:13" ht="14.4" customHeight="1" x14ac:dyDescent="0.3">
      <c r="A187" s="566" t="s">
        <v>540</v>
      </c>
      <c r="B187" s="567" t="s">
        <v>1754</v>
      </c>
      <c r="C187" s="567" t="s">
        <v>1755</v>
      </c>
      <c r="D187" s="567" t="s">
        <v>1127</v>
      </c>
      <c r="E187" s="567" t="s">
        <v>1756</v>
      </c>
      <c r="F187" s="570">
        <v>1.44</v>
      </c>
      <c r="G187" s="570">
        <v>1106.6407090057633</v>
      </c>
      <c r="H187" s="583">
        <v>1</v>
      </c>
      <c r="I187" s="570"/>
      <c r="J187" s="570"/>
      <c r="K187" s="583">
        <v>0</v>
      </c>
      <c r="L187" s="570">
        <v>1.44</v>
      </c>
      <c r="M187" s="571">
        <v>1106.6407090057633</v>
      </c>
    </row>
    <row r="188" spans="1:13" ht="14.4" customHeight="1" x14ac:dyDescent="0.3">
      <c r="A188" s="566" t="s">
        <v>540</v>
      </c>
      <c r="B188" s="567" t="s">
        <v>1754</v>
      </c>
      <c r="C188" s="567" t="s">
        <v>1757</v>
      </c>
      <c r="D188" s="567" t="s">
        <v>1171</v>
      </c>
      <c r="E188" s="567" t="s">
        <v>731</v>
      </c>
      <c r="F188" s="570"/>
      <c r="G188" s="570"/>
      <c r="H188" s="583">
        <v>0</v>
      </c>
      <c r="I188" s="570">
        <v>44</v>
      </c>
      <c r="J188" s="570">
        <v>13522.385792747567</v>
      </c>
      <c r="K188" s="583">
        <v>1</v>
      </c>
      <c r="L188" s="570">
        <v>44</v>
      </c>
      <c r="M188" s="571">
        <v>13522.385792747567</v>
      </c>
    </row>
    <row r="189" spans="1:13" ht="14.4" customHeight="1" x14ac:dyDescent="0.3">
      <c r="A189" s="566" t="s">
        <v>540</v>
      </c>
      <c r="B189" s="567" t="s">
        <v>1758</v>
      </c>
      <c r="C189" s="567" t="s">
        <v>1759</v>
      </c>
      <c r="D189" s="567" t="s">
        <v>1164</v>
      </c>
      <c r="E189" s="567" t="s">
        <v>1760</v>
      </c>
      <c r="F189" s="570"/>
      <c r="G189" s="570"/>
      <c r="H189" s="583">
        <v>0</v>
      </c>
      <c r="I189" s="570">
        <v>3</v>
      </c>
      <c r="J189" s="570">
        <v>708.609743620009</v>
      </c>
      <c r="K189" s="583">
        <v>1</v>
      </c>
      <c r="L189" s="570">
        <v>3</v>
      </c>
      <c r="M189" s="571">
        <v>708.609743620009</v>
      </c>
    </row>
    <row r="190" spans="1:13" ht="14.4" customHeight="1" x14ac:dyDescent="0.3">
      <c r="A190" s="566" t="s">
        <v>540</v>
      </c>
      <c r="B190" s="567" t="s">
        <v>1758</v>
      </c>
      <c r="C190" s="567" t="s">
        <v>1906</v>
      </c>
      <c r="D190" s="567" t="s">
        <v>1907</v>
      </c>
      <c r="E190" s="567" t="s">
        <v>1162</v>
      </c>
      <c r="F190" s="570"/>
      <c r="G190" s="570"/>
      <c r="H190" s="583">
        <v>0</v>
      </c>
      <c r="I190" s="570">
        <v>6</v>
      </c>
      <c r="J190" s="570">
        <v>451.79999999999995</v>
      </c>
      <c r="K190" s="583">
        <v>1</v>
      </c>
      <c r="L190" s="570">
        <v>6</v>
      </c>
      <c r="M190" s="571">
        <v>451.79999999999995</v>
      </c>
    </row>
    <row r="191" spans="1:13" ht="14.4" customHeight="1" x14ac:dyDescent="0.3">
      <c r="A191" s="566" t="s">
        <v>540</v>
      </c>
      <c r="B191" s="567" t="s">
        <v>1908</v>
      </c>
      <c r="C191" s="567" t="s">
        <v>1909</v>
      </c>
      <c r="D191" s="567" t="s">
        <v>1414</v>
      </c>
      <c r="E191" s="567" t="s">
        <v>1415</v>
      </c>
      <c r="F191" s="570">
        <v>46</v>
      </c>
      <c r="G191" s="570">
        <v>1491.8000000000002</v>
      </c>
      <c r="H191" s="583">
        <v>1</v>
      </c>
      <c r="I191" s="570"/>
      <c r="J191" s="570"/>
      <c r="K191" s="583">
        <v>0</v>
      </c>
      <c r="L191" s="570">
        <v>46</v>
      </c>
      <c r="M191" s="571">
        <v>1491.8000000000002</v>
      </c>
    </row>
    <row r="192" spans="1:13" ht="14.4" customHeight="1" x14ac:dyDescent="0.3">
      <c r="A192" s="566" t="s">
        <v>540</v>
      </c>
      <c r="B192" s="567" t="s">
        <v>1761</v>
      </c>
      <c r="C192" s="567" t="s">
        <v>1910</v>
      </c>
      <c r="D192" s="567" t="s">
        <v>1238</v>
      </c>
      <c r="E192" s="567" t="s">
        <v>1239</v>
      </c>
      <c r="F192" s="570">
        <v>1</v>
      </c>
      <c r="G192" s="570">
        <v>318.14999999999998</v>
      </c>
      <c r="H192" s="583">
        <v>1</v>
      </c>
      <c r="I192" s="570"/>
      <c r="J192" s="570"/>
      <c r="K192" s="583">
        <v>0</v>
      </c>
      <c r="L192" s="570">
        <v>1</v>
      </c>
      <c r="M192" s="571">
        <v>318.14999999999998</v>
      </c>
    </row>
    <row r="193" spans="1:13" ht="14.4" customHeight="1" x14ac:dyDescent="0.3">
      <c r="A193" s="566" t="s">
        <v>540</v>
      </c>
      <c r="B193" s="567" t="s">
        <v>1761</v>
      </c>
      <c r="C193" s="567" t="s">
        <v>1762</v>
      </c>
      <c r="D193" s="567" t="s">
        <v>730</v>
      </c>
      <c r="E193" s="567" t="s">
        <v>731</v>
      </c>
      <c r="F193" s="570"/>
      <c r="G193" s="570"/>
      <c r="H193" s="583">
        <v>0</v>
      </c>
      <c r="I193" s="570">
        <v>3.5999999999999996</v>
      </c>
      <c r="J193" s="570">
        <v>2113.6712542792957</v>
      </c>
      <c r="K193" s="583">
        <v>1</v>
      </c>
      <c r="L193" s="570">
        <v>3.5999999999999996</v>
      </c>
      <c r="M193" s="571">
        <v>2113.6712542792957</v>
      </c>
    </row>
    <row r="194" spans="1:13" ht="14.4" customHeight="1" x14ac:dyDescent="0.3">
      <c r="A194" s="566" t="s">
        <v>540</v>
      </c>
      <c r="B194" s="567" t="s">
        <v>1761</v>
      </c>
      <c r="C194" s="567" t="s">
        <v>1911</v>
      </c>
      <c r="D194" s="567" t="s">
        <v>1242</v>
      </c>
      <c r="E194" s="567" t="s">
        <v>1243</v>
      </c>
      <c r="F194" s="570"/>
      <c r="G194" s="570"/>
      <c r="H194" s="583">
        <v>0</v>
      </c>
      <c r="I194" s="570">
        <v>9.8000000000000007</v>
      </c>
      <c r="J194" s="570">
        <v>7916.3977358400152</v>
      </c>
      <c r="K194" s="583">
        <v>1</v>
      </c>
      <c r="L194" s="570">
        <v>9.8000000000000007</v>
      </c>
      <c r="M194" s="571">
        <v>7916.3977358400152</v>
      </c>
    </row>
    <row r="195" spans="1:13" ht="14.4" customHeight="1" x14ac:dyDescent="0.3">
      <c r="A195" s="566" t="s">
        <v>540</v>
      </c>
      <c r="B195" s="567" t="s">
        <v>1912</v>
      </c>
      <c r="C195" s="567" t="s">
        <v>1913</v>
      </c>
      <c r="D195" s="567" t="s">
        <v>1427</v>
      </c>
      <c r="E195" s="567" t="s">
        <v>1914</v>
      </c>
      <c r="F195" s="570"/>
      <c r="G195" s="570"/>
      <c r="H195" s="583">
        <v>0</v>
      </c>
      <c r="I195" s="570">
        <v>20</v>
      </c>
      <c r="J195" s="570">
        <v>3969.8</v>
      </c>
      <c r="K195" s="583">
        <v>1</v>
      </c>
      <c r="L195" s="570">
        <v>20</v>
      </c>
      <c r="M195" s="571">
        <v>3969.8</v>
      </c>
    </row>
    <row r="196" spans="1:13" ht="14.4" customHeight="1" x14ac:dyDescent="0.3">
      <c r="A196" s="566" t="s">
        <v>540</v>
      </c>
      <c r="B196" s="567" t="s">
        <v>1765</v>
      </c>
      <c r="C196" s="567" t="s">
        <v>1766</v>
      </c>
      <c r="D196" s="567" t="s">
        <v>1767</v>
      </c>
      <c r="E196" s="567" t="s">
        <v>1768</v>
      </c>
      <c r="F196" s="570"/>
      <c r="G196" s="570"/>
      <c r="H196" s="583">
        <v>0</v>
      </c>
      <c r="I196" s="570">
        <v>11.3</v>
      </c>
      <c r="J196" s="570">
        <v>48091.936207451465</v>
      </c>
      <c r="K196" s="583">
        <v>1</v>
      </c>
      <c r="L196" s="570">
        <v>11.3</v>
      </c>
      <c r="M196" s="571">
        <v>48091.936207451465</v>
      </c>
    </row>
    <row r="197" spans="1:13" ht="14.4" customHeight="1" x14ac:dyDescent="0.3">
      <c r="A197" s="566" t="s">
        <v>540</v>
      </c>
      <c r="B197" s="567" t="s">
        <v>1769</v>
      </c>
      <c r="C197" s="567" t="s">
        <v>1770</v>
      </c>
      <c r="D197" s="567" t="s">
        <v>1019</v>
      </c>
      <c r="E197" s="567" t="s">
        <v>1020</v>
      </c>
      <c r="F197" s="570"/>
      <c r="G197" s="570"/>
      <c r="H197" s="583">
        <v>0</v>
      </c>
      <c r="I197" s="570">
        <v>20.300000000000004</v>
      </c>
      <c r="J197" s="570">
        <v>43644.213725696362</v>
      </c>
      <c r="K197" s="583">
        <v>1</v>
      </c>
      <c r="L197" s="570">
        <v>20.300000000000004</v>
      </c>
      <c r="M197" s="571">
        <v>43644.213725696362</v>
      </c>
    </row>
    <row r="198" spans="1:13" ht="14.4" customHeight="1" x14ac:dyDescent="0.3">
      <c r="A198" s="566" t="s">
        <v>540</v>
      </c>
      <c r="B198" s="567" t="s">
        <v>1771</v>
      </c>
      <c r="C198" s="567" t="s">
        <v>1772</v>
      </c>
      <c r="D198" s="567" t="s">
        <v>1167</v>
      </c>
      <c r="E198" s="567" t="s">
        <v>1773</v>
      </c>
      <c r="F198" s="570"/>
      <c r="G198" s="570"/>
      <c r="H198" s="583">
        <v>0</v>
      </c>
      <c r="I198" s="570">
        <v>4</v>
      </c>
      <c r="J198" s="570">
        <v>1255.93279730479</v>
      </c>
      <c r="K198" s="583">
        <v>1</v>
      </c>
      <c r="L198" s="570">
        <v>4</v>
      </c>
      <c r="M198" s="571">
        <v>1255.93279730479</v>
      </c>
    </row>
    <row r="199" spans="1:13" ht="14.4" customHeight="1" x14ac:dyDescent="0.3">
      <c r="A199" s="566" t="s">
        <v>540</v>
      </c>
      <c r="B199" s="567" t="s">
        <v>1771</v>
      </c>
      <c r="C199" s="567" t="s">
        <v>1915</v>
      </c>
      <c r="D199" s="567" t="s">
        <v>1435</v>
      </c>
      <c r="E199" s="567" t="s">
        <v>1916</v>
      </c>
      <c r="F199" s="570"/>
      <c r="G199" s="570"/>
      <c r="H199" s="583">
        <v>0</v>
      </c>
      <c r="I199" s="570">
        <v>56</v>
      </c>
      <c r="J199" s="570">
        <v>15656.412</v>
      </c>
      <c r="K199" s="583">
        <v>1</v>
      </c>
      <c r="L199" s="570">
        <v>56</v>
      </c>
      <c r="M199" s="571">
        <v>15656.412</v>
      </c>
    </row>
    <row r="200" spans="1:13" ht="14.4" customHeight="1" x14ac:dyDescent="0.3">
      <c r="A200" s="566" t="s">
        <v>540</v>
      </c>
      <c r="B200" s="567" t="s">
        <v>1917</v>
      </c>
      <c r="C200" s="567" t="s">
        <v>1918</v>
      </c>
      <c r="D200" s="567" t="s">
        <v>1433</v>
      </c>
      <c r="E200" s="567" t="s">
        <v>1434</v>
      </c>
      <c r="F200" s="570"/>
      <c r="G200" s="570"/>
      <c r="H200" s="583">
        <v>0</v>
      </c>
      <c r="I200" s="570">
        <v>2</v>
      </c>
      <c r="J200" s="570">
        <v>336.09860609460202</v>
      </c>
      <c r="K200" s="583">
        <v>1</v>
      </c>
      <c r="L200" s="570">
        <v>2</v>
      </c>
      <c r="M200" s="571">
        <v>336.09860609460202</v>
      </c>
    </row>
    <row r="201" spans="1:13" ht="14.4" customHeight="1" x14ac:dyDescent="0.3">
      <c r="A201" s="566" t="s">
        <v>540</v>
      </c>
      <c r="B201" s="567" t="s">
        <v>1774</v>
      </c>
      <c r="C201" s="567" t="s">
        <v>1775</v>
      </c>
      <c r="D201" s="567" t="s">
        <v>1180</v>
      </c>
      <c r="E201" s="567" t="s">
        <v>1181</v>
      </c>
      <c r="F201" s="570"/>
      <c r="G201" s="570"/>
      <c r="H201" s="583">
        <v>0</v>
      </c>
      <c r="I201" s="570">
        <v>1</v>
      </c>
      <c r="J201" s="570">
        <v>104.42</v>
      </c>
      <c r="K201" s="583">
        <v>1</v>
      </c>
      <c r="L201" s="570">
        <v>1</v>
      </c>
      <c r="M201" s="571">
        <v>104.42</v>
      </c>
    </row>
    <row r="202" spans="1:13" ht="14.4" customHeight="1" x14ac:dyDescent="0.3">
      <c r="A202" s="566" t="s">
        <v>540</v>
      </c>
      <c r="B202" s="567" t="s">
        <v>1774</v>
      </c>
      <c r="C202" s="567" t="s">
        <v>1778</v>
      </c>
      <c r="D202" s="567" t="s">
        <v>1160</v>
      </c>
      <c r="E202" s="567" t="s">
        <v>1161</v>
      </c>
      <c r="F202" s="570"/>
      <c r="G202" s="570"/>
      <c r="H202" s="583">
        <v>0</v>
      </c>
      <c r="I202" s="570">
        <v>22</v>
      </c>
      <c r="J202" s="570">
        <v>1315.38</v>
      </c>
      <c r="K202" s="583">
        <v>1</v>
      </c>
      <c r="L202" s="570">
        <v>22</v>
      </c>
      <c r="M202" s="571">
        <v>1315.38</v>
      </c>
    </row>
    <row r="203" spans="1:13" ht="14.4" customHeight="1" x14ac:dyDescent="0.3">
      <c r="A203" s="566" t="s">
        <v>540</v>
      </c>
      <c r="B203" s="567" t="s">
        <v>1779</v>
      </c>
      <c r="C203" s="567" t="s">
        <v>1780</v>
      </c>
      <c r="D203" s="567" t="s">
        <v>1166</v>
      </c>
      <c r="E203" s="567" t="s">
        <v>1760</v>
      </c>
      <c r="F203" s="570"/>
      <c r="G203" s="570"/>
      <c r="H203" s="583">
        <v>0</v>
      </c>
      <c r="I203" s="570">
        <v>1</v>
      </c>
      <c r="J203" s="570">
        <v>57.369970706098997</v>
      </c>
      <c r="K203" s="583">
        <v>1</v>
      </c>
      <c r="L203" s="570">
        <v>1</v>
      </c>
      <c r="M203" s="571">
        <v>57.369970706098997</v>
      </c>
    </row>
    <row r="204" spans="1:13" ht="14.4" customHeight="1" x14ac:dyDescent="0.3">
      <c r="A204" s="566" t="s">
        <v>540</v>
      </c>
      <c r="B204" s="567" t="s">
        <v>1779</v>
      </c>
      <c r="C204" s="567" t="s">
        <v>1781</v>
      </c>
      <c r="D204" s="567" t="s">
        <v>1782</v>
      </c>
      <c r="E204" s="567" t="s">
        <v>1783</v>
      </c>
      <c r="F204" s="570"/>
      <c r="G204" s="570"/>
      <c r="H204" s="583">
        <v>0</v>
      </c>
      <c r="I204" s="570">
        <v>50</v>
      </c>
      <c r="J204" s="570">
        <v>4814.6409505032834</v>
      </c>
      <c r="K204" s="583">
        <v>1</v>
      </c>
      <c r="L204" s="570">
        <v>50</v>
      </c>
      <c r="M204" s="571">
        <v>4814.6409505032834</v>
      </c>
    </row>
    <row r="205" spans="1:13" ht="14.4" customHeight="1" x14ac:dyDescent="0.3">
      <c r="A205" s="566" t="s">
        <v>540</v>
      </c>
      <c r="B205" s="567" t="s">
        <v>1786</v>
      </c>
      <c r="C205" s="567" t="s">
        <v>1787</v>
      </c>
      <c r="D205" s="567" t="s">
        <v>1788</v>
      </c>
      <c r="E205" s="567" t="s">
        <v>1789</v>
      </c>
      <c r="F205" s="570"/>
      <c r="G205" s="570"/>
      <c r="H205" s="583">
        <v>0</v>
      </c>
      <c r="I205" s="570">
        <v>38</v>
      </c>
      <c r="J205" s="570">
        <v>6130.4</v>
      </c>
      <c r="K205" s="583">
        <v>1</v>
      </c>
      <c r="L205" s="570">
        <v>38</v>
      </c>
      <c r="M205" s="571">
        <v>6130.4</v>
      </c>
    </row>
    <row r="206" spans="1:13" ht="14.4" customHeight="1" x14ac:dyDescent="0.3">
      <c r="A206" s="566" t="s">
        <v>540</v>
      </c>
      <c r="B206" s="567" t="s">
        <v>1786</v>
      </c>
      <c r="C206" s="567" t="s">
        <v>1790</v>
      </c>
      <c r="D206" s="567" t="s">
        <v>1791</v>
      </c>
      <c r="E206" s="567" t="s">
        <v>1415</v>
      </c>
      <c r="F206" s="570"/>
      <c r="G206" s="570"/>
      <c r="H206" s="583">
        <v>0</v>
      </c>
      <c r="I206" s="570">
        <v>73</v>
      </c>
      <c r="J206" s="570">
        <v>23641.7724519638</v>
      </c>
      <c r="K206" s="583">
        <v>1</v>
      </c>
      <c r="L206" s="570">
        <v>73</v>
      </c>
      <c r="M206" s="571">
        <v>23641.7724519638</v>
      </c>
    </row>
    <row r="207" spans="1:13" ht="14.4" customHeight="1" x14ac:dyDescent="0.3">
      <c r="A207" s="566" t="s">
        <v>540</v>
      </c>
      <c r="B207" s="567" t="s">
        <v>1792</v>
      </c>
      <c r="C207" s="567" t="s">
        <v>1919</v>
      </c>
      <c r="D207" s="567" t="s">
        <v>1920</v>
      </c>
      <c r="E207" s="567" t="s">
        <v>1921</v>
      </c>
      <c r="F207" s="570"/>
      <c r="G207" s="570"/>
      <c r="H207" s="583">
        <v>0</v>
      </c>
      <c r="I207" s="570">
        <v>141</v>
      </c>
      <c r="J207" s="570">
        <v>12931.111451658822</v>
      </c>
      <c r="K207" s="583">
        <v>1</v>
      </c>
      <c r="L207" s="570">
        <v>141</v>
      </c>
      <c r="M207" s="571">
        <v>12931.111451658822</v>
      </c>
    </row>
    <row r="208" spans="1:13" ht="14.4" customHeight="1" x14ac:dyDescent="0.3">
      <c r="A208" s="566" t="s">
        <v>540</v>
      </c>
      <c r="B208" s="567" t="s">
        <v>1922</v>
      </c>
      <c r="C208" s="567" t="s">
        <v>1923</v>
      </c>
      <c r="D208" s="567" t="s">
        <v>1441</v>
      </c>
      <c r="E208" s="567" t="s">
        <v>1442</v>
      </c>
      <c r="F208" s="570"/>
      <c r="G208" s="570"/>
      <c r="H208" s="583">
        <v>0</v>
      </c>
      <c r="I208" s="570">
        <v>29</v>
      </c>
      <c r="J208" s="570">
        <v>86715.558428571545</v>
      </c>
      <c r="K208" s="583">
        <v>1</v>
      </c>
      <c r="L208" s="570">
        <v>29</v>
      </c>
      <c r="M208" s="571">
        <v>86715.558428571545</v>
      </c>
    </row>
    <row r="209" spans="1:13" ht="14.4" customHeight="1" x14ac:dyDescent="0.3">
      <c r="A209" s="566" t="s">
        <v>540</v>
      </c>
      <c r="B209" s="567" t="s">
        <v>1800</v>
      </c>
      <c r="C209" s="567" t="s">
        <v>1801</v>
      </c>
      <c r="D209" s="567" t="s">
        <v>1031</v>
      </c>
      <c r="E209" s="567" t="s">
        <v>1802</v>
      </c>
      <c r="F209" s="570"/>
      <c r="G209" s="570"/>
      <c r="H209" s="583">
        <v>0</v>
      </c>
      <c r="I209" s="570">
        <v>19</v>
      </c>
      <c r="J209" s="570">
        <v>6566.289033397572</v>
      </c>
      <c r="K209" s="583">
        <v>1</v>
      </c>
      <c r="L209" s="570">
        <v>19</v>
      </c>
      <c r="M209" s="571">
        <v>6566.289033397572</v>
      </c>
    </row>
    <row r="210" spans="1:13" ht="14.4" customHeight="1" x14ac:dyDescent="0.3">
      <c r="A210" s="566" t="s">
        <v>540</v>
      </c>
      <c r="B210" s="567" t="s">
        <v>1924</v>
      </c>
      <c r="C210" s="567" t="s">
        <v>1925</v>
      </c>
      <c r="D210" s="567" t="s">
        <v>1926</v>
      </c>
      <c r="E210" s="567" t="s">
        <v>1927</v>
      </c>
      <c r="F210" s="570">
        <v>170</v>
      </c>
      <c r="G210" s="570">
        <v>44301.324923014719</v>
      </c>
      <c r="H210" s="583">
        <v>1</v>
      </c>
      <c r="I210" s="570"/>
      <c r="J210" s="570"/>
      <c r="K210" s="583">
        <v>0</v>
      </c>
      <c r="L210" s="570">
        <v>170</v>
      </c>
      <c r="M210" s="571">
        <v>44301.324923014719</v>
      </c>
    </row>
    <row r="211" spans="1:13" ht="14.4" customHeight="1" x14ac:dyDescent="0.3">
      <c r="A211" s="566" t="s">
        <v>540</v>
      </c>
      <c r="B211" s="567" t="s">
        <v>1807</v>
      </c>
      <c r="C211" s="567" t="s">
        <v>1928</v>
      </c>
      <c r="D211" s="567" t="s">
        <v>1009</v>
      </c>
      <c r="E211" s="567" t="s">
        <v>1385</v>
      </c>
      <c r="F211" s="570"/>
      <c r="G211" s="570"/>
      <c r="H211" s="583">
        <v>0</v>
      </c>
      <c r="I211" s="570">
        <v>42</v>
      </c>
      <c r="J211" s="570">
        <v>48557.040262725357</v>
      </c>
      <c r="K211" s="583">
        <v>1</v>
      </c>
      <c r="L211" s="570">
        <v>42</v>
      </c>
      <c r="M211" s="571">
        <v>48557.040262725357</v>
      </c>
    </row>
    <row r="212" spans="1:13" ht="14.4" customHeight="1" x14ac:dyDescent="0.3">
      <c r="A212" s="566" t="s">
        <v>540</v>
      </c>
      <c r="B212" s="567" t="s">
        <v>1810</v>
      </c>
      <c r="C212" s="567" t="s">
        <v>1929</v>
      </c>
      <c r="D212" s="567" t="s">
        <v>1194</v>
      </c>
      <c r="E212" s="567" t="s">
        <v>1195</v>
      </c>
      <c r="F212" s="570">
        <v>1</v>
      </c>
      <c r="G212" s="570">
        <v>104.930073315957</v>
      </c>
      <c r="H212" s="583">
        <v>1</v>
      </c>
      <c r="I212" s="570"/>
      <c r="J212" s="570"/>
      <c r="K212" s="583">
        <v>0</v>
      </c>
      <c r="L212" s="570">
        <v>1</v>
      </c>
      <c r="M212" s="571">
        <v>104.930073315957</v>
      </c>
    </row>
    <row r="213" spans="1:13" ht="14.4" customHeight="1" x14ac:dyDescent="0.3">
      <c r="A213" s="566" t="s">
        <v>540</v>
      </c>
      <c r="B213" s="567" t="s">
        <v>1820</v>
      </c>
      <c r="C213" s="567" t="s">
        <v>1930</v>
      </c>
      <c r="D213" s="567" t="s">
        <v>1931</v>
      </c>
      <c r="E213" s="567" t="s">
        <v>1932</v>
      </c>
      <c r="F213" s="570"/>
      <c r="G213" s="570"/>
      <c r="H213" s="583">
        <v>0</v>
      </c>
      <c r="I213" s="570">
        <v>1</v>
      </c>
      <c r="J213" s="570">
        <v>56.73</v>
      </c>
      <c r="K213" s="583">
        <v>1</v>
      </c>
      <c r="L213" s="570">
        <v>1</v>
      </c>
      <c r="M213" s="571">
        <v>56.73</v>
      </c>
    </row>
    <row r="214" spans="1:13" ht="14.4" customHeight="1" x14ac:dyDescent="0.3">
      <c r="A214" s="566" t="s">
        <v>540</v>
      </c>
      <c r="B214" s="567" t="s">
        <v>1824</v>
      </c>
      <c r="C214" s="567" t="s">
        <v>1825</v>
      </c>
      <c r="D214" s="567" t="s">
        <v>1013</v>
      </c>
      <c r="E214" s="567" t="s">
        <v>1014</v>
      </c>
      <c r="F214" s="570"/>
      <c r="G214" s="570"/>
      <c r="H214" s="583">
        <v>0</v>
      </c>
      <c r="I214" s="570">
        <v>33</v>
      </c>
      <c r="J214" s="570">
        <v>4769.490818238065</v>
      </c>
      <c r="K214" s="583">
        <v>1</v>
      </c>
      <c r="L214" s="570">
        <v>33</v>
      </c>
      <c r="M214" s="571">
        <v>4769.490818238065</v>
      </c>
    </row>
    <row r="215" spans="1:13" ht="14.4" customHeight="1" x14ac:dyDescent="0.3">
      <c r="A215" s="566" t="s">
        <v>540</v>
      </c>
      <c r="B215" s="567" t="s">
        <v>1824</v>
      </c>
      <c r="C215" s="567" t="s">
        <v>1826</v>
      </c>
      <c r="D215" s="567" t="s">
        <v>1827</v>
      </c>
      <c r="E215" s="567" t="s">
        <v>1014</v>
      </c>
      <c r="F215" s="570">
        <v>5</v>
      </c>
      <c r="G215" s="570">
        <v>541.34493238877997</v>
      </c>
      <c r="H215" s="583">
        <v>1</v>
      </c>
      <c r="I215" s="570"/>
      <c r="J215" s="570"/>
      <c r="K215" s="583">
        <v>0</v>
      </c>
      <c r="L215" s="570">
        <v>5</v>
      </c>
      <c r="M215" s="571">
        <v>541.34493238877997</v>
      </c>
    </row>
    <row r="216" spans="1:13" ht="14.4" customHeight="1" x14ac:dyDescent="0.3">
      <c r="A216" s="566" t="s">
        <v>540</v>
      </c>
      <c r="B216" s="567" t="s">
        <v>1824</v>
      </c>
      <c r="C216" s="567" t="s">
        <v>1828</v>
      </c>
      <c r="D216" s="567" t="s">
        <v>1013</v>
      </c>
      <c r="E216" s="567" t="s">
        <v>1063</v>
      </c>
      <c r="F216" s="570"/>
      <c r="G216" s="570"/>
      <c r="H216" s="583">
        <v>0</v>
      </c>
      <c r="I216" s="570">
        <v>144</v>
      </c>
      <c r="J216" s="570">
        <v>21266.249543821275</v>
      </c>
      <c r="K216" s="583">
        <v>1</v>
      </c>
      <c r="L216" s="570">
        <v>144</v>
      </c>
      <c r="M216" s="571">
        <v>21266.249543821275</v>
      </c>
    </row>
    <row r="217" spans="1:13" ht="14.4" customHeight="1" x14ac:dyDescent="0.3">
      <c r="A217" s="566" t="s">
        <v>540</v>
      </c>
      <c r="B217" s="567" t="s">
        <v>1831</v>
      </c>
      <c r="C217" s="567" t="s">
        <v>1832</v>
      </c>
      <c r="D217" s="567" t="s">
        <v>581</v>
      </c>
      <c r="E217" s="567" t="s">
        <v>582</v>
      </c>
      <c r="F217" s="570">
        <v>6</v>
      </c>
      <c r="G217" s="570">
        <v>972.87999999999988</v>
      </c>
      <c r="H217" s="583">
        <v>1</v>
      </c>
      <c r="I217" s="570"/>
      <c r="J217" s="570"/>
      <c r="K217" s="583">
        <v>0</v>
      </c>
      <c r="L217" s="570">
        <v>6</v>
      </c>
      <c r="M217" s="571">
        <v>972.87999999999988</v>
      </c>
    </row>
    <row r="218" spans="1:13" ht="14.4" customHeight="1" x14ac:dyDescent="0.3">
      <c r="A218" s="566" t="s">
        <v>540</v>
      </c>
      <c r="B218" s="567" t="s">
        <v>1831</v>
      </c>
      <c r="C218" s="567" t="s">
        <v>1933</v>
      </c>
      <c r="D218" s="567" t="s">
        <v>1383</v>
      </c>
      <c r="E218" s="567" t="s">
        <v>1934</v>
      </c>
      <c r="F218" s="570"/>
      <c r="G218" s="570"/>
      <c r="H218" s="583">
        <v>0</v>
      </c>
      <c r="I218" s="570">
        <v>1</v>
      </c>
      <c r="J218" s="570">
        <v>162.04</v>
      </c>
      <c r="K218" s="583">
        <v>1</v>
      </c>
      <c r="L218" s="570">
        <v>1</v>
      </c>
      <c r="M218" s="571">
        <v>162.04</v>
      </c>
    </row>
    <row r="219" spans="1:13" ht="14.4" customHeight="1" x14ac:dyDescent="0.3">
      <c r="A219" s="566" t="s">
        <v>540</v>
      </c>
      <c r="B219" s="567" t="s">
        <v>1935</v>
      </c>
      <c r="C219" s="567" t="s">
        <v>1936</v>
      </c>
      <c r="D219" s="567" t="s">
        <v>1937</v>
      </c>
      <c r="E219" s="567" t="s">
        <v>1938</v>
      </c>
      <c r="F219" s="570"/>
      <c r="G219" s="570"/>
      <c r="H219" s="583">
        <v>0</v>
      </c>
      <c r="I219" s="570">
        <v>1</v>
      </c>
      <c r="J219" s="570">
        <v>151.54</v>
      </c>
      <c r="K219" s="583">
        <v>1</v>
      </c>
      <c r="L219" s="570">
        <v>1</v>
      </c>
      <c r="M219" s="571">
        <v>151.54</v>
      </c>
    </row>
    <row r="220" spans="1:13" ht="14.4" customHeight="1" x14ac:dyDescent="0.3">
      <c r="A220" s="566" t="s">
        <v>540</v>
      </c>
      <c r="B220" s="567" t="s">
        <v>1839</v>
      </c>
      <c r="C220" s="567" t="s">
        <v>1842</v>
      </c>
      <c r="D220" s="567" t="s">
        <v>1052</v>
      </c>
      <c r="E220" s="567" t="s">
        <v>1053</v>
      </c>
      <c r="F220" s="570"/>
      <c r="G220" s="570"/>
      <c r="H220" s="583">
        <v>0</v>
      </c>
      <c r="I220" s="570">
        <v>34</v>
      </c>
      <c r="J220" s="570">
        <v>2908.5299088263378</v>
      </c>
      <c r="K220" s="583">
        <v>1</v>
      </c>
      <c r="L220" s="570">
        <v>34</v>
      </c>
      <c r="M220" s="571">
        <v>2908.5299088263378</v>
      </c>
    </row>
    <row r="221" spans="1:13" ht="14.4" customHeight="1" x14ac:dyDescent="0.3">
      <c r="A221" s="566" t="s">
        <v>540</v>
      </c>
      <c r="B221" s="567" t="s">
        <v>1843</v>
      </c>
      <c r="C221" s="567" t="s">
        <v>1939</v>
      </c>
      <c r="D221" s="567" t="s">
        <v>1057</v>
      </c>
      <c r="E221" s="567" t="s">
        <v>1940</v>
      </c>
      <c r="F221" s="570"/>
      <c r="G221" s="570"/>
      <c r="H221" s="583">
        <v>0</v>
      </c>
      <c r="I221" s="570">
        <v>1</v>
      </c>
      <c r="J221" s="570">
        <v>273.12905333087798</v>
      </c>
      <c r="K221" s="583">
        <v>1</v>
      </c>
      <c r="L221" s="570">
        <v>1</v>
      </c>
      <c r="M221" s="571">
        <v>273.12905333087798</v>
      </c>
    </row>
    <row r="222" spans="1:13" ht="14.4" customHeight="1" x14ac:dyDescent="0.3">
      <c r="A222" s="566" t="s">
        <v>540</v>
      </c>
      <c r="B222" s="567" t="s">
        <v>1941</v>
      </c>
      <c r="C222" s="567" t="s">
        <v>1942</v>
      </c>
      <c r="D222" s="567" t="s">
        <v>1398</v>
      </c>
      <c r="E222" s="567" t="s">
        <v>551</v>
      </c>
      <c r="F222" s="570"/>
      <c r="G222" s="570"/>
      <c r="H222" s="583">
        <v>0</v>
      </c>
      <c r="I222" s="570">
        <v>1</v>
      </c>
      <c r="J222" s="570">
        <v>101.55</v>
      </c>
      <c r="K222" s="583">
        <v>1</v>
      </c>
      <c r="L222" s="570">
        <v>1</v>
      </c>
      <c r="M222" s="571">
        <v>101.55</v>
      </c>
    </row>
    <row r="223" spans="1:13" ht="14.4" customHeight="1" x14ac:dyDescent="0.3">
      <c r="A223" s="566" t="s">
        <v>540</v>
      </c>
      <c r="B223" s="567" t="s">
        <v>1941</v>
      </c>
      <c r="C223" s="567" t="s">
        <v>1943</v>
      </c>
      <c r="D223" s="567" t="s">
        <v>1196</v>
      </c>
      <c r="E223" s="567" t="s">
        <v>1197</v>
      </c>
      <c r="F223" s="570">
        <v>2</v>
      </c>
      <c r="G223" s="570">
        <v>344.52</v>
      </c>
      <c r="H223" s="583">
        <v>1</v>
      </c>
      <c r="I223" s="570"/>
      <c r="J223" s="570"/>
      <c r="K223" s="583">
        <v>0</v>
      </c>
      <c r="L223" s="570">
        <v>2</v>
      </c>
      <c r="M223" s="571">
        <v>344.52</v>
      </c>
    </row>
    <row r="224" spans="1:13" ht="14.4" customHeight="1" x14ac:dyDescent="0.3">
      <c r="A224" s="566" t="s">
        <v>540</v>
      </c>
      <c r="B224" s="567" t="s">
        <v>1845</v>
      </c>
      <c r="C224" s="567" t="s">
        <v>1944</v>
      </c>
      <c r="D224" s="567" t="s">
        <v>1410</v>
      </c>
      <c r="E224" s="567" t="s">
        <v>1409</v>
      </c>
      <c r="F224" s="570"/>
      <c r="G224" s="570"/>
      <c r="H224" s="583">
        <v>0</v>
      </c>
      <c r="I224" s="570">
        <v>8</v>
      </c>
      <c r="J224" s="570">
        <v>1656</v>
      </c>
      <c r="K224" s="583">
        <v>1</v>
      </c>
      <c r="L224" s="570">
        <v>8</v>
      </c>
      <c r="M224" s="571">
        <v>1656</v>
      </c>
    </row>
    <row r="225" spans="1:13" ht="14.4" customHeight="1" x14ac:dyDescent="0.3">
      <c r="A225" s="566" t="s">
        <v>540</v>
      </c>
      <c r="B225" s="567" t="s">
        <v>1845</v>
      </c>
      <c r="C225" s="567" t="s">
        <v>1850</v>
      </c>
      <c r="D225" s="567" t="s">
        <v>1118</v>
      </c>
      <c r="E225" s="567" t="s">
        <v>1119</v>
      </c>
      <c r="F225" s="570"/>
      <c r="G225" s="570"/>
      <c r="H225" s="583">
        <v>0</v>
      </c>
      <c r="I225" s="570">
        <v>1</v>
      </c>
      <c r="J225" s="570">
        <v>202.85986652606499</v>
      </c>
      <c r="K225" s="583">
        <v>1</v>
      </c>
      <c r="L225" s="570">
        <v>1</v>
      </c>
      <c r="M225" s="571">
        <v>202.85986652606499</v>
      </c>
    </row>
    <row r="226" spans="1:13" ht="14.4" customHeight="1" x14ac:dyDescent="0.3">
      <c r="A226" s="566" t="s">
        <v>540</v>
      </c>
      <c r="B226" s="567" t="s">
        <v>1845</v>
      </c>
      <c r="C226" s="567" t="s">
        <v>1945</v>
      </c>
      <c r="D226" s="567" t="s">
        <v>1946</v>
      </c>
      <c r="E226" s="567" t="s">
        <v>1409</v>
      </c>
      <c r="F226" s="570"/>
      <c r="G226" s="570"/>
      <c r="H226" s="583">
        <v>0</v>
      </c>
      <c r="I226" s="570">
        <v>66</v>
      </c>
      <c r="J226" s="570">
        <v>14354.998052661109</v>
      </c>
      <c r="K226" s="583">
        <v>1</v>
      </c>
      <c r="L226" s="570">
        <v>66</v>
      </c>
      <c r="M226" s="571">
        <v>14354.998052661109</v>
      </c>
    </row>
    <row r="227" spans="1:13" ht="14.4" customHeight="1" x14ac:dyDescent="0.3">
      <c r="A227" s="566" t="s">
        <v>540</v>
      </c>
      <c r="B227" s="567" t="s">
        <v>1845</v>
      </c>
      <c r="C227" s="567" t="s">
        <v>1947</v>
      </c>
      <c r="D227" s="567" t="s">
        <v>1408</v>
      </c>
      <c r="E227" s="567" t="s">
        <v>1409</v>
      </c>
      <c r="F227" s="570"/>
      <c r="G227" s="570"/>
      <c r="H227" s="583">
        <v>0</v>
      </c>
      <c r="I227" s="570">
        <v>114</v>
      </c>
      <c r="J227" s="570">
        <v>48447.708858328842</v>
      </c>
      <c r="K227" s="583">
        <v>1</v>
      </c>
      <c r="L227" s="570">
        <v>114</v>
      </c>
      <c r="M227" s="571">
        <v>48447.708858328842</v>
      </c>
    </row>
    <row r="228" spans="1:13" ht="14.4" customHeight="1" x14ac:dyDescent="0.3">
      <c r="A228" s="566" t="s">
        <v>542</v>
      </c>
      <c r="B228" s="567" t="s">
        <v>1649</v>
      </c>
      <c r="C228" s="567" t="s">
        <v>1650</v>
      </c>
      <c r="D228" s="567" t="s">
        <v>995</v>
      </c>
      <c r="E228" s="567" t="s">
        <v>1082</v>
      </c>
      <c r="F228" s="570"/>
      <c r="G228" s="570"/>
      <c r="H228" s="583">
        <v>0</v>
      </c>
      <c r="I228" s="570">
        <v>5</v>
      </c>
      <c r="J228" s="570">
        <v>677.34985063420504</v>
      </c>
      <c r="K228" s="583">
        <v>1</v>
      </c>
      <c r="L228" s="570">
        <v>5</v>
      </c>
      <c r="M228" s="571">
        <v>677.34985063420504</v>
      </c>
    </row>
    <row r="229" spans="1:13" ht="14.4" customHeight="1" x14ac:dyDescent="0.3">
      <c r="A229" s="566" t="s">
        <v>542</v>
      </c>
      <c r="B229" s="567" t="s">
        <v>1649</v>
      </c>
      <c r="C229" s="567" t="s">
        <v>1948</v>
      </c>
      <c r="D229" s="567" t="s">
        <v>1446</v>
      </c>
      <c r="E229" s="567" t="s">
        <v>1949</v>
      </c>
      <c r="F229" s="570">
        <v>1</v>
      </c>
      <c r="G229" s="570">
        <v>52.67</v>
      </c>
      <c r="H229" s="583">
        <v>1</v>
      </c>
      <c r="I229" s="570"/>
      <c r="J229" s="570"/>
      <c r="K229" s="583">
        <v>0</v>
      </c>
      <c r="L229" s="570">
        <v>1</v>
      </c>
      <c r="M229" s="571">
        <v>52.67</v>
      </c>
    </row>
    <row r="230" spans="1:13" ht="14.4" customHeight="1" x14ac:dyDescent="0.3">
      <c r="A230" s="566" t="s">
        <v>542</v>
      </c>
      <c r="B230" s="567" t="s">
        <v>1950</v>
      </c>
      <c r="C230" s="567" t="s">
        <v>1951</v>
      </c>
      <c r="D230" s="567" t="s">
        <v>1451</v>
      </c>
      <c r="E230" s="567" t="s">
        <v>1952</v>
      </c>
      <c r="F230" s="570">
        <v>1</v>
      </c>
      <c r="G230" s="570">
        <v>307.53045102833403</v>
      </c>
      <c r="H230" s="583">
        <v>1</v>
      </c>
      <c r="I230" s="570"/>
      <c r="J230" s="570"/>
      <c r="K230" s="583">
        <v>0</v>
      </c>
      <c r="L230" s="570">
        <v>1</v>
      </c>
      <c r="M230" s="571">
        <v>307.53045102833403</v>
      </c>
    </row>
    <row r="231" spans="1:13" ht="14.4" customHeight="1" x14ac:dyDescent="0.3">
      <c r="A231" s="566" t="s">
        <v>542</v>
      </c>
      <c r="B231" s="567" t="s">
        <v>1729</v>
      </c>
      <c r="C231" s="567" t="s">
        <v>1730</v>
      </c>
      <c r="D231" s="567" t="s">
        <v>1731</v>
      </c>
      <c r="E231" s="567" t="s">
        <v>1732</v>
      </c>
      <c r="F231" s="570"/>
      <c r="G231" s="570"/>
      <c r="H231" s="583">
        <v>0</v>
      </c>
      <c r="I231" s="570">
        <v>3</v>
      </c>
      <c r="J231" s="570">
        <v>108.99</v>
      </c>
      <c r="K231" s="583">
        <v>1</v>
      </c>
      <c r="L231" s="570">
        <v>3</v>
      </c>
      <c r="M231" s="571">
        <v>108.99</v>
      </c>
    </row>
    <row r="232" spans="1:13" ht="14.4" customHeight="1" x14ac:dyDescent="0.3">
      <c r="A232" s="566" t="s">
        <v>542</v>
      </c>
      <c r="B232" s="567" t="s">
        <v>1729</v>
      </c>
      <c r="C232" s="567" t="s">
        <v>1953</v>
      </c>
      <c r="D232" s="567" t="s">
        <v>1884</v>
      </c>
      <c r="E232" s="567" t="s">
        <v>1954</v>
      </c>
      <c r="F232" s="570"/>
      <c r="G232" s="570"/>
      <c r="H232" s="583">
        <v>0</v>
      </c>
      <c r="I232" s="570">
        <v>4</v>
      </c>
      <c r="J232" s="570">
        <v>897.84</v>
      </c>
      <c r="K232" s="583">
        <v>1</v>
      </c>
      <c r="L232" s="570">
        <v>4</v>
      </c>
      <c r="M232" s="571">
        <v>897.84</v>
      </c>
    </row>
    <row r="233" spans="1:13" ht="14.4" customHeight="1" x14ac:dyDescent="0.3">
      <c r="A233" s="566" t="s">
        <v>542</v>
      </c>
      <c r="B233" s="567" t="s">
        <v>1800</v>
      </c>
      <c r="C233" s="567" t="s">
        <v>1801</v>
      </c>
      <c r="D233" s="567" t="s">
        <v>1031</v>
      </c>
      <c r="E233" s="567" t="s">
        <v>1802</v>
      </c>
      <c r="F233" s="570"/>
      <c r="G233" s="570"/>
      <c r="H233" s="583">
        <v>0</v>
      </c>
      <c r="I233" s="570">
        <v>8</v>
      </c>
      <c r="J233" s="570">
        <v>2776.9997815766519</v>
      </c>
      <c r="K233" s="583">
        <v>1</v>
      </c>
      <c r="L233" s="570">
        <v>8</v>
      </c>
      <c r="M233" s="571">
        <v>2776.9997815766519</v>
      </c>
    </row>
    <row r="234" spans="1:13" ht="14.4" customHeight="1" x14ac:dyDescent="0.3">
      <c r="A234" s="566" t="s">
        <v>542</v>
      </c>
      <c r="B234" s="567" t="s">
        <v>1955</v>
      </c>
      <c r="C234" s="567" t="s">
        <v>1956</v>
      </c>
      <c r="D234" s="567" t="s">
        <v>1444</v>
      </c>
      <c r="E234" s="567" t="s">
        <v>1445</v>
      </c>
      <c r="F234" s="570">
        <v>20</v>
      </c>
      <c r="G234" s="570">
        <v>86580.476202361126</v>
      </c>
      <c r="H234" s="583">
        <v>1</v>
      </c>
      <c r="I234" s="570"/>
      <c r="J234" s="570"/>
      <c r="K234" s="583">
        <v>0</v>
      </c>
      <c r="L234" s="570">
        <v>20</v>
      </c>
      <c r="M234" s="571">
        <v>86580.476202361126</v>
      </c>
    </row>
    <row r="235" spans="1:13" ht="14.4" customHeight="1" x14ac:dyDescent="0.3">
      <c r="A235" s="566" t="s">
        <v>542</v>
      </c>
      <c r="B235" s="567" t="s">
        <v>1955</v>
      </c>
      <c r="C235" s="567" t="s">
        <v>1957</v>
      </c>
      <c r="D235" s="567" t="s">
        <v>1487</v>
      </c>
      <c r="E235" s="567" t="s">
        <v>1488</v>
      </c>
      <c r="F235" s="570"/>
      <c r="G235" s="570"/>
      <c r="H235" s="583">
        <v>0</v>
      </c>
      <c r="I235" s="570">
        <v>1</v>
      </c>
      <c r="J235" s="570">
        <v>3737.5</v>
      </c>
      <c r="K235" s="583">
        <v>1</v>
      </c>
      <c r="L235" s="570">
        <v>1</v>
      </c>
      <c r="M235" s="571">
        <v>3737.5</v>
      </c>
    </row>
    <row r="236" spans="1:13" ht="14.4" customHeight="1" x14ac:dyDescent="0.3">
      <c r="A236" s="566" t="s">
        <v>542</v>
      </c>
      <c r="B236" s="567" t="s">
        <v>1924</v>
      </c>
      <c r="C236" s="567" t="s">
        <v>1958</v>
      </c>
      <c r="D236" s="567" t="s">
        <v>1485</v>
      </c>
      <c r="E236" s="567" t="s">
        <v>1486</v>
      </c>
      <c r="F236" s="570"/>
      <c r="G236" s="570"/>
      <c r="H236" s="583">
        <v>0</v>
      </c>
      <c r="I236" s="570">
        <v>70</v>
      </c>
      <c r="J236" s="570">
        <v>53543.627783224583</v>
      </c>
      <c r="K236" s="583">
        <v>1</v>
      </c>
      <c r="L236" s="570">
        <v>70</v>
      </c>
      <c r="M236" s="571">
        <v>53543.627783224583</v>
      </c>
    </row>
    <row r="237" spans="1:13" ht="14.4" customHeight="1" x14ac:dyDescent="0.3">
      <c r="A237" s="566" t="s">
        <v>542</v>
      </c>
      <c r="B237" s="567" t="s">
        <v>1924</v>
      </c>
      <c r="C237" s="567" t="s">
        <v>1925</v>
      </c>
      <c r="D237" s="567" t="s">
        <v>1926</v>
      </c>
      <c r="E237" s="567" t="s">
        <v>1927</v>
      </c>
      <c r="F237" s="570">
        <v>22</v>
      </c>
      <c r="G237" s="570">
        <v>5736.0537749118766</v>
      </c>
      <c r="H237" s="583">
        <v>1</v>
      </c>
      <c r="I237" s="570"/>
      <c r="J237" s="570"/>
      <c r="K237" s="583">
        <v>0</v>
      </c>
      <c r="L237" s="570">
        <v>22</v>
      </c>
      <c r="M237" s="571">
        <v>5736.0537749118766</v>
      </c>
    </row>
    <row r="238" spans="1:13" ht="14.4" customHeight="1" x14ac:dyDescent="0.3">
      <c r="A238" s="566" t="s">
        <v>542</v>
      </c>
      <c r="B238" s="567" t="s">
        <v>1807</v>
      </c>
      <c r="C238" s="567" t="s">
        <v>1809</v>
      </c>
      <c r="D238" s="567" t="s">
        <v>1009</v>
      </c>
      <c r="E238" s="567" t="s">
        <v>1010</v>
      </c>
      <c r="F238" s="570"/>
      <c r="G238" s="570"/>
      <c r="H238" s="583">
        <v>0</v>
      </c>
      <c r="I238" s="570">
        <v>12</v>
      </c>
      <c r="J238" s="570">
        <v>2535.5198239862957</v>
      </c>
      <c r="K238" s="583">
        <v>1</v>
      </c>
      <c r="L238" s="570">
        <v>12</v>
      </c>
      <c r="M238" s="571">
        <v>2535.5198239862957</v>
      </c>
    </row>
    <row r="239" spans="1:13" ht="14.4" customHeight="1" x14ac:dyDescent="0.3">
      <c r="A239" s="566" t="s">
        <v>542</v>
      </c>
      <c r="B239" s="567" t="s">
        <v>1824</v>
      </c>
      <c r="C239" s="567" t="s">
        <v>1959</v>
      </c>
      <c r="D239" s="567" t="s">
        <v>1483</v>
      </c>
      <c r="E239" s="567" t="s">
        <v>1960</v>
      </c>
      <c r="F239" s="570"/>
      <c r="G239" s="570"/>
      <c r="H239" s="583"/>
      <c r="I239" s="570">
        <v>0</v>
      </c>
      <c r="J239" s="570">
        <v>0</v>
      </c>
      <c r="K239" s="583"/>
      <c r="L239" s="570">
        <v>0</v>
      </c>
      <c r="M239" s="571">
        <v>0</v>
      </c>
    </row>
    <row r="240" spans="1:13" ht="14.4" customHeight="1" x14ac:dyDescent="0.3">
      <c r="A240" s="566" t="s">
        <v>542</v>
      </c>
      <c r="B240" s="567" t="s">
        <v>1824</v>
      </c>
      <c r="C240" s="567" t="s">
        <v>1825</v>
      </c>
      <c r="D240" s="567" t="s">
        <v>1013</v>
      </c>
      <c r="E240" s="567" t="s">
        <v>1014</v>
      </c>
      <c r="F240" s="570"/>
      <c r="G240" s="570"/>
      <c r="H240" s="583">
        <v>0</v>
      </c>
      <c r="I240" s="570">
        <v>30</v>
      </c>
      <c r="J240" s="570">
        <v>4335.8995177164343</v>
      </c>
      <c r="K240" s="583">
        <v>1</v>
      </c>
      <c r="L240" s="570">
        <v>30</v>
      </c>
      <c r="M240" s="571">
        <v>4335.8995177164343</v>
      </c>
    </row>
    <row r="241" spans="1:13" ht="14.4" customHeight="1" x14ac:dyDescent="0.3">
      <c r="A241" s="566" t="s">
        <v>542</v>
      </c>
      <c r="B241" s="567" t="s">
        <v>1824</v>
      </c>
      <c r="C241" s="567" t="s">
        <v>1826</v>
      </c>
      <c r="D241" s="567" t="s">
        <v>1827</v>
      </c>
      <c r="E241" s="567" t="s">
        <v>1014</v>
      </c>
      <c r="F241" s="570">
        <v>5</v>
      </c>
      <c r="G241" s="570">
        <v>537.59</v>
      </c>
      <c r="H241" s="583">
        <v>1</v>
      </c>
      <c r="I241" s="570"/>
      <c r="J241" s="570"/>
      <c r="K241" s="583">
        <v>0</v>
      </c>
      <c r="L241" s="570">
        <v>5</v>
      </c>
      <c r="M241" s="571">
        <v>537.59</v>
      </c>
    </row>
    <row r="242" spans="1:13" ht="14.4" customHeight="1" thickBot="1" x14ac:dyDescent="0.35">
      <c r="A242" s="572" t="s">
        <v>542</v>
      </c>
      <c r="B242" s="573" t="s">
        <v>1824</v>
      </c>
      <c r="C242" s="573" t="s">
        <v>1828</v>
      </c>
      <c r="D242" s="573" t="s">
        <v>1013</v>
      </c>
      <c r="E242" s="573" t="s">
        <v>1063</v>
      </c>
      <c r="F242" s="576"/>
      <c r="G242" s="576"/>
      <c r="H242" s="584">
        <v>0</v>
      </c>
      <c r="I242" s="576">
        <v>54</v>
      </c>
      <c r="J242" s="576">
        <v>7961.2132972244226</v>
      </c>
      <c r="K242" s="584">
        <v>1</v>
      </c>
      <c r="L242" s="576">
        <v>54</v>
      </c>
      <c r="M242" s="577">
        <v>7961.2132972244226</v>
      </c>
    </row>
  </sheetData>
  <autoFilter ref="A5:M374"/>
  <mergeCells count="4">
    <mergeCell ref="F4:H4"/>
    <mergeCell ref="I4:K4"/>
    <mergeCell ref="L4:M4"/>
    <mergeCell ref="A1:M1"/>
  </mergeCells>
  <conditionalFormatting sqref="H3 H6:H1048576">
    <cfRule type="cellIs" dxfId="55" priority="4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28</vt:i4>
      </vt:variant>
      <vt:variant>
        <vt:lpstr>Pojmenované oblasti</vt:lpstr>
      </vt:variant>
      <vt:variant>
        <vt:i4>3</vt:i4>
      </vt:variant>
    </vt:vector>
  </HeadingPairs>
  <TitlesOfParts>
    <vt:vector size="31" baseType="lpstr">
      <vt:lpstr>Obsah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ON Výkaz</vt:lpstr>
      <vt:lpstr>ON Hodiny</vt:lpstr>
      <vt:lpstr>ZV Vykáz.-A</vt:lpstr>
      <vt:lpstr>ZV Vykáz.-A Detail</vt:lpstr>
      <vt:lpstr>ZV Vykáz.-H</vt:lpstr>
      <vt:lpstr>ZV Vykáz.-H Detail</vt:lpstr>
      <vt:lpstr>CaseMix</vt:lpstr>
      <vt:lpstr>ALOS</vt:lpstr>
      <vt:lpstr>Total</vt:lpstr>
      <vt:lpstr>ZV Vyžád.</vt:lpstr>
      <vt:lpstr>ZV Vyžád. Detail</vt:lpstr>
      <vt:lpstr>OD TISS</vt:lpstr>
      <vt:lpstr>doměsíce</vt:lpstr>
      <vt:lpstr>ALOS!Oblast_tisku</vt:lpstr>
      <vt:lpstr>CaseMix!Oblast_tisku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62361</cp:lastModifiedBy>
  <cp:lastPrinted>2013-09-05T07:28:04Z</cp:lastPrinted>
  <dcterms:created xsi:type="dcterms:W3CDTF">2013-04-17T20:15:29Z</dcterms:created>
  <dcterms:modified xsi:type="dcterms:W3CDTF">2013-08-31T13:27:45Z</dcterms:modified>
</cp:coreProperties>
</file>