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55" i="371" l="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T49" i="371"/>
  <c r="U49" i="371" s="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T37" i="371"/>
  <c r="U37" i="371" s="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T33" i="371"/>
  <c r="U33" i="371" s="1"/>
  <c r="S33" i="371"/>
  <c r="R33" i="371"/>
  <c r="Q33" i="371"/>
  <c r="T32" i="371"/>
  <c r="V32" i="371" s="1"/>
  <c r="S32" i="371"/>
  <c r="R32" i="371"/>
  <c r="Q32" i="371"/>
  <c r="V31" i="371"/>
  <c r="T31" i="371"/>
  <c r="U31" i="371" s="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V18" i="371"/>
  <c r="U18" i="371"/>
  <c r="T18" i="371"/>
  <c r="S18" i="371"/>
  <c r="R18" i="371"/>
  <c r="Q18" i="371"/>
  <c r="V17" i="371"/>
  <c r="T17" i="371"/>
  <c r="U17" i="371" s="1"/>
  <c r="S17" i="371"/>
  <c r="R17" i="371"/>
  <c r="Q17" i="371"/>
  <c r="T16" i="371"/>
  <c r="V16" i="371" s="1"/>
  <c r="S16" i="371"/>
  <c r="R16" i="371"/>
  <c r="Q16" i="371"/>
  <c r="V15" i="371"/>
  <c r="T15" i="371"/>
  <c r="U15" i="371" s="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4" i="371"/>
  <c r="U16" i="371"/>
  <c r="U20" i="371"/>
  <c r="U22" i="371"/>
  <c r="U24" i="371"/>
  <c r="U26" i="371"/>
  <c r="U30" i="371"/>
  <c r="U32" i="371"/>
  <c r="U34" i="371"/>
  <c r="U36" i="371"/>
  <c r="U44" i="371"/>
  <c r="U46" i="371"/>
  <c r="U48" i="371"/>
  <c r="U50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Q3" i="347" l="1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<sst xmlns="http://schemas.openxmlformats.org/spreadsheetml/2006/main" count="24036" uniqueCount="5160">
  <si>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</si>
  <si>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</si>
  <si>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</si>
  <si>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</si>
  <si>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</si>
  <si>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</si>
  <si>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</si>
  <si>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</si>
  <si>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</si>
  <si>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</si>
  <si>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</si>
  <si>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</si>
  <si>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</si>
  <si>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</si>
  <si>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</si>
  <si>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</si>
  <si>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</si>
  <si>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</si>
  <si>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</si>
  <si>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</si>
  <si>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</si>
  <si>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</si>
  <si>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</si>
  <si>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</si>
  <si>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</si>
  <si>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</si>
  <si>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</si>
  <si>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</si>
  <si>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</si>
  <si>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</si>
  <si>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</si>
  <si>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</si>
  <si>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</si>
  <si>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</si>
  <si>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</si>
  <si>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</si>
  <si>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</si>
  <si>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</si>
  <si>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</si>
  <si>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</si>
  <si>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</si>
  <si>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</si>
  <si>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</si>
  <si>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</si>
  <si>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</si>
  <si>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</si>
  <si>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</si>
  <si>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</si>
  <si>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</si>
  <si>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</si>
  <si>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</si>
  <si>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</si>
  <si>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</si>
  <si>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</si>
  <si>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</si>
  <si>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</si>
  <si>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</si>
  <si>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</si>
  <si>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</si>
  <si>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</si>
  <si>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</si>
  <si>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</si>
  <si>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</si>
  <si>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</si>
  <si>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</si>
  <si>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</si>
  <si>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</si>
  <si>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</si>
  <si>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</si>
  <si>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</si>
  <si>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</si>
  <si>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</si>
  <si>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</si>
  <si>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</si>
  <si>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</si>
  <si>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</si>
  <si>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</si>
  <si>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</si>
  <si>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</si>
  <si>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</si>
  <si>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</si>
  <si>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</si>
  <si>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</si>
  <si>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</si>
  <si>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</si>
  <si>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</si>
  <si>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</si>
  <si>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</si>
  <si>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</si>
  <si>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</si>
  <si>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</si>
  <si>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</si>
  <si>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</si>
  <si>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</si>
  <si>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</si>
  <si>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</si>
  <si>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</si>
  <si>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</si>
  <si>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</si>
  <si>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</si>
  <si>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</si>
  <si>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</si>
  <si>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</si>
  <si>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</si>
  <si>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</si>
  <si>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</si>
  <si>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</si>
  <si>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</si>
  <si>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</si>
  <si>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</si>
  <si>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</si>
  <si>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</si>
  <si>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</si>
  <si>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</si>
  <si>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</si>
  <si>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</si>
  <si>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</si>
  <si>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</si>
  <si>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</si>
  <si>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</si>
  <si>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</si>
  <si>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</si>
  <si>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</si>
  <si>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</si>
  <si>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</si>
  <si>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</si>
  <si>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</si>
  <si>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</si>
  <si>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</si>
  <si>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</si>
  <si>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</si>
  <si>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</si>
  <si>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</si>
  <si>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</si>
  <si>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</si>
  <si>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</si>
  <si>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</si>
  <si>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</si>
  <si>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</si>
  <si>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</si>
  <si>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</si>
  <si>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</si>
  <si>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</si>
  <si>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</si>
  <si>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</si>
  <si>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</si>
  <si>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</si>
  <si>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</si>
  <si>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</si>
  <si>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</si>
  <si>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</si>
  <si>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</si>
  <si>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</si>
  <si>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</si>
  <si>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</si>
  <si>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</si>
  <si>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</si>
  <si>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</si>
  <si>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</si>
  <si>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</si>
  <si>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</si>
  <si>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</si>
  <si>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</si>
  <si>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</si>
  <si>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</si>
  <si>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</si>
  <si>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</si>
  <si>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</si>
  <si>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</si>
  <si>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</si>
  <si>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</si>
  <si>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</si>
  <si>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</si>
  <si>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</si>
  <si>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</si>
  <si>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</si>
  <si>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</si>
  <si>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</si>
  <si>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</si>
  <si>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</si>
  <si>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</si>
  <si>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</si>
  <si>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</si>
  <si>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</si>
  <si>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</si>
  <si>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</si>
  <si>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</si>
  <si>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</si>
  <si>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</si>
  <si>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</si>
  <si>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</si>
  <si>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</si>
  <si>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</si>
  <si>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</si>
  <si>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</si>
  <si>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</si>
  <si>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</si>
  <si>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</si>
  <si>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</si>
  <si>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</si>
  <si>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</si>
  <si>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</si>
  <si>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</si>
  <si>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</si>
  <si>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</si>
  <si>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</si>
  <si>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</si>
  <si>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</si>
  <si>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</si>
  <si>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</si>
  <si>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</si>
  <si>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</si>
  <si>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</si>
  <si>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</si>
  <si>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</si>
  <si>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</si>
  <si>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</si>
  <si>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</si>
  <si>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</si>
  <si>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</si>
  <si>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</si>
  <si>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</si>
  <si>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</si>
  <si>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</si>
  <si>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</si>
  <si>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</si>
  <si>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</si>
  <si>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</si>
  <si>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</si>
  <si>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</si>
  <si>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</si>
  <si>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</si>
  <si>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</si>
  <si>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</si>
  <si>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</si>
  <si>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</si>
  <si>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</si>
  <si>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</si>
  <si>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</si>
  <si>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</si>
  <si>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</si>
  <si>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</si>
  <si>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</si>
  <si>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</si>
  <si>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</si>
  <si>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</si>
  <si>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</si>
  <si>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</si>
  <si>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</si>
  <si>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</si>
  <si>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</si>
  <si>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</si>
  <si>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</si>
  <si>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</si>
  <si>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</si>
  <si>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</si>
  <si>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</si>
  <si>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</si>
  <si>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</si>
  <si>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</si>
  <si>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</si>
  <si>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</si>
  <si>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</si>
  <si>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</si>
  <si>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</si>
  <si>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</si>
  <si>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</si>
  <si>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</si>
  <si>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</si>
  <si>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</si>
  <si>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</si>
  <si>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</si>
  <si>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</si>
  <si>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</si>
  <si>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</si>
  <si>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</si>
  <si>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</si>
  <si>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</si>
  <si>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</si>
  <si>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</si>
  <si>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</si>
  <si>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</si>
  <si>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</si>
  <si>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</si>
  <si>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</si>
  <si>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</si>
  <si>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</si>
  <si>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</si>
  <si>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</si>
  <si>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</si>
  <si>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</si>
  <si>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</si>
  <si>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</si>
  <si>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</si>
  <si>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</si>
  <si>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</si>
  <si>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</si>
  <si>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</si>
  <si>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</si>
  <si>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</si>
  <si>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</si>
  <si>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</si>
  <si>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</si>
  <si>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</si>
  <si>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</si>
  <si>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</si>
  <si>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</si>
  <si>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</si>
  <si>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</si>
  <si>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</si>
  <si>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</si>
  <si>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</si>
  <si>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</si>
  <si>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</si>
  <si>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</si>
  <si>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</si>
  <si>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</si>
  <si>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</si>
  <si>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</si>
  <si>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</si>
  <si>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</si>
  <si>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</si>
  <si>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</si>
  <si>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</si>
  <si>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</si>
  <si>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</si>
  <si>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</si>
  <si>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</si>
  <si>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</si>
  <si>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</si>
  <si>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</si>
  <si>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</si>
  <si>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</si>
  <si>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</si>
  <si>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</si>
  <si>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</si>
  <si>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</si>
  <si>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</si>
  <si>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</si>
  <si>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</si>
  <si>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</si>
  <si>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</si>
  <si>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</si>
  <si>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</si>
  <si>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</si>
  <si>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</si>
  <si>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</si>
  <si>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</si>
  <si>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</si>
  <si>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</si>
  <si>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</si>
  <si>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</si>
  <si>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</si>
  <si>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</si>
  <si>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</si>
  <si>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</si>
  <si>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</si>
  <si>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</si>
  <si>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</si>
  <si>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</si>
  <si>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</si>
  <si>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</si>
  <si>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</si>
  <si>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</si>
  <si>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</si>
  <si>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</si>
  <si>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</si>
  <si>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</si>
  <si>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</si>
  <si>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</si>
  <si>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</si>
  <si>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</si>
  <si>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</si>
  <si>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</si>
  <si>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</si>
  <si>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</si>
  <si>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</si>
  <si>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</si>
  <si>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</si>
  <si>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</si>
  <si>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</si>
  <si>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</si>
  <si>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</si>
  <si>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</si>
  <si>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</si>
  <si>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</si>
  <si>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</si>
  <si>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</si>
  <si>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</si>
  <si>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</si>
  <si>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</si>
  <si>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</si>
  <si>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</si>
  <si>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</si>
  <si>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</si>
  <si>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</si>
  <si>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</si>
  <si>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</si>
  <si>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</si>
  <si>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</si>
  <si>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</si>
  <si>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</si>
  <si>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</si>
  <si>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</si>
  <si>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</si>
  <si>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</si>
  <si>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</si>
  <si>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</si>
  <si>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</si>
  <si>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</si>
  <si>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</si>
  <si>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</si>
  <si>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</si>
  <si>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</si>
  <si>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</si>
  <si>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</si>
  <si>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</si>
  <si>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</si>
  <si>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</si>
  <si>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</si>
  <si>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</si>
  <si>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</si>
  <si>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</si>
  <si>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</si>
  <si>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</si>
  <si>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</si>
  <si>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</si>
  <si>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</si>
  <si>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</si>
  <si>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</si>
  <si>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</si>
  <si>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</si>
  <si>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</si>
  <si>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</si>
  <si>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</si>
  <si>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</si>
  <si>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</si>
  <si>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</si>
  <si>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</si>
  <si>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</si>
  <si>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</si>
  <si>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</si>
  <si>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</si>
  <si>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</si>
  <si>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</si>
  <si>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</si>
  <si>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</si>
  <si>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</si>
  <si>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</si>
  <si>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</si>
  <si>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</si>
  <si>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</si>
  <si>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</si>
  <si>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</si>
  <si>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</si>
  <si>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</si>
  <si>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</si>
  <si>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</si>
  <si>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</si>
  <si>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</si>
  <si>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</si>
  <si>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</si>
  <si>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</si>
  <si>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</si>
  <si>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</si>
  <si>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</si>
  <si>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</si>
  <si>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</si>
  <si>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</si>
  <si>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</si>
  <si>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</si>
  <si>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</si>
  <si>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</si>
  <si>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</si>
  <si>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</si>
  <si>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</si>
  <si>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</si>
  <si>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</si>
  <si>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</si>
  <si>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</si>
  <si>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</si>
  <si>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</si>
  <si>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</si>
  <si>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</si>
  <si>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</si>
  <si>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</si>
  <si>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</si>
  <si>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</si>
  <si>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</si>
  <si>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</si>
  <si>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</si>
  <si>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</si>
  <si>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</si>
  <si>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</si>
  <si>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</si>
  <si>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</si>
  <si>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</si>
  <si>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</si>
  <si>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</si>
  <si>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</si>
  <si>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</si>
  <si>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</si>
  <si>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</si>
  <si>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</si>
  <si>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</si>
  <si>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</si>
  <si>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</si>
  <si>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</si>
  <si>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</si>
  <si>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</si>
  <si>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</si>
  <si>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</si>
  <si>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</si>
  <si>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</si>
  <si>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</si>
  <si>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</si>
  <si>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</si>
  <si>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</si>
  <si>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</si>
  <si>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</si>
  <si>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</si>
  <si>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</si>
  <si>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</si>
  <si>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</si>
  <si>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</si>
  <si>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</si>
  <si>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</si>
  <si>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</si>
  <si>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</si>
  <si>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</si>
  <si>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</si>
  <si>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</si>
  <si>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</si>
  <si>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</si>
  <si>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</si>
  <si>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</si>
  <si>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</si>
  <si>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</si>
  <si>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</si>
  <si>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</si>
  <si>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</si>
  <si>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</si>
  <si>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</si>
  <si>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</si>
  <si>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</si>
  <si>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</si>
  <si>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</si>
  <si>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</si>
  <si>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</si>
  <si>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</si>
  <si>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</si>
  <si>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</si>
  <si>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</si>
  <si>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</si>
  <si>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</si>
  <si>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</si>
  <si>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</si>
  <si>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</si>
  <si>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</si>
  <si>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50113007     léky - krev.deriváty ZUL (LEK)</t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</si>
  <si>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</si>
  <si>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</si>
  <si>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</si>
  <si>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</si>
  <si>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</si>
  <si>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</si>
  <si>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</si>
  <si>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</si>
  <si>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</si>
  <si>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</si>
  <si>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</si>
  <si>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</si>
  <si>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</si>
  <si>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</si>
  <si>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</si>
  <si>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</si>
  <si>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5001</t>
  </si>
  <si>
    <t>vedení klinického pracoviště</t>
  </si>
  <si>
    <t>vedení klinického pracoviště Celkem</t>
  </si>
  <si>
    <t>50113001</t>
  </si>
  <si>
    <t>151403</t>
  </si>
  <si>
    <t>51403</t>
  </si>
  <si>
    <t>AMPRILAN H 5 MG/25 MG</t>
  </si>
  <si>
    <t>POR TBL NOB 30 BLI</t>
  </si>
  <si>
    <t>151754</t>
  </si>
  <si>
    <t>51754</t>
  </si>
  <si>
    <t>OLTAR 4 MG</t>
  </si>
  <si>
    <t>POR TBL NOB 30X4MG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</si>
  <si>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</si>
  <si>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</si>
  <si>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</si>
  <si>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</si>
  <si>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</si>
  <si>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</si>
  <si>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</si>
  <si>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47256</t>
  </si>
  <si>
    <t>GLUKÓZA 5 BRAUN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</si>
  <si>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</si>
  <si>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</si>
  <si>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</si>
  <si>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</si>
  <si>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</si>
  <si>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</si>
  <si>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</si>
  <si>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</si>
  <si>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</si>
  <si>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</si>
  <si>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</si>
  <si>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</si>
  <si>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</si>
  <si>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</si>
  <si>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</si>
  <si>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</si>
  <si>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</si>
  <si>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</si>
  <si>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</si>
  <si>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</si>
  <si>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</si>
  <si>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</si>
  <si>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</si>
  <si>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</si>
  <si>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</si>
  <si>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</si>
  <si>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</si>
  <si>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</si>
  <si>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</si>
  <si>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</si>
  <si>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</si>
  <si>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</si>
  <si>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</si>
  <si>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</si>
  <si>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</si>
  <si>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</si>
  <si>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</si>
  <si>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</si>
  <si>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</si>
  <si>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</si>
  <si>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</si>
  <si>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</si>
  <si>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</si>
  <si>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</si>
  <si>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</si>
  <si>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</si>
  <si>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</si>
  <si>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</si>
  <si>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</si>
  <si>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</si>
  <si>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</si>
  <si>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</si>
  <si>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</si>
  <si>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102537</t>
  </si>
  <si>
    <t>2537</t>
  </si>
  <si>
    <t>HALOPERIDOL</t>
  </si>
  <si>
    <t>TBL 50X1.5MG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</si>
  <si>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</si>
  <si>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</si>
  <si>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</si>
  <si>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</si>
  <si>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</si>
  <si>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</si>
  <si>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</si>
  <si>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</si>
  <si>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</si>
  <si>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</si>
  <si>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</si>
  <si>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</si>
  <si>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</si>
  <si>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</si>
  <si>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</si>
  <si>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</si>
  <si>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</si>
  <si>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</si>
  <si>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</si>
  <si>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</si>
  <si>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</si>
  <si>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</si>
  <si>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</si>
  <si>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</si>
  <si>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</si>
  <si>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</si>
  <si>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</si>
  <si>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</si>
  <si>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</si>
  <si>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</si>
  <si>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</si>
  <si>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</si>
  <si>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</si>
  <si>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</si>
  <si>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</si>
  <si>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</si>
  <si>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</si>
  <si>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</si>
  <si>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</si>
  <si>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</si>
  <si>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</si>
  <si>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</si>
  <si>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</si>
  <si>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</si>
  <si>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</si>
  <si>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</si>
  <si>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</si>
  <si>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</si>
  <si>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</si>
  <si>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</si>
  <si>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</si>
  <si>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</si>
  <si>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</si>
  <si>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</si>
  <si>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</si>
  <si>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</si>
  <si>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</si>
  <si>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</si>
  <si>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</si>
  <si>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</si>
  <si>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</si>
  <si>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</si>
  <si>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</si>
  <si>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</si>
  <si>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</si>
  <si>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</si>
  <si>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</si>
  <si>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</si>
  <si>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</si>
  <si>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</si>
  <si>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</si>
  <si>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</si>
  <si>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</si>
  <si>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</si>
  <si>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</si>
  <si>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</si>
  <si>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</si>
  <si>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</si>
  <si>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</si>
  <si>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</si>
  <si>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</si>
  <si>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</si>
  <si>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</si>
  <si>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</si>
  <si>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</si>
  <si>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</si>
  <si>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</si>
  <si>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</si>
  <si>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</si>
  <si>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</si>
  <si>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</si>
  <si>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</si>
  <si>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149017</t>
  </si>
  <si>
    <t>49017</t>
  </si>
  <si>
    <t>GUTTALAX</t>
  </si>
  <si>
    <t>POR GTT SOL 1X15ML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</si>
  <si>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</si>
  <si>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</si>
  <si>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</si>
  <si>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</si>
  <si>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</si>
  <si>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</si>
  <si>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</si>
  <si>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</si>
  <si>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</si>
  <si>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</si>
  <si>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</si>
  <si>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</si>
  <si>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</si>
  <si>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</si>
  <si>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</si>
  <si>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</si>
  <si>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</si>
  <si>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</si>
  <si>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</si>
  <si>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</si>
  <si>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</si>
  <si>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</si>
  <si>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</si>
  <si>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</si>
  <si>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</si>
  <si>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</si>
  <si>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</si>
  <si>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</si>
  <si>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</si>
  <si>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</si>
  <si>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</si>
  <si>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</si>
  <si>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</si>
  <si>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</si>
  <si>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</si>
  <si>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</si>
  <si>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</si>
  <si>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</si>
  <si>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</si>
  <si>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</si>
  <si>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</si>
  <si>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</si>
  <si>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</si>
  <si>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</si>
  <si>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</si>
  <si>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</si>
  <si>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</si>
  <si>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</si>
  <si>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</si>
  <si>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</si>
  <si>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</si>
  <si>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</si>
  <si>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</si>
  <si>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</si>
  <si>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</si>
  <si>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</si>
  <si>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</si>
  <si>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</si>
  <si>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</si>
  <si>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</si>
  <si>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</si>
  <si>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</si>
  <si>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</si>
  <si>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</si>
  <si>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</si>
  <si>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</si>
  <si>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</si>
  <si>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</si>
  <si>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</si>
  <si>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</si>
  <si>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</si>
  <si>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</si>
  <si>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</si>
  <si>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</si>
  <si>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</si>
  <si>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</si>
  <si>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</si>
  <si>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</si>
  <si>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</si>
  <si>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</si>
  <si>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</si>
  <si>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</si>
  <si>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</si>
  <si>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</si>
  <si>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</si>
  <si>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</si>
  <si>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</si>
  <si>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</si>
  <si>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</si>
  <si>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</si>
  <si>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</si>
  <si>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</si>
  <si>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</si>
  <si>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</si>
  <si>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</si>
  <si>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</si>
  <si>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</si>
  <si>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</si>
  <si>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</si>
  <si>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</si>
  <si>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196696</t>
  </si>
  <si>
    <t>96696</t>
  </si>
  <si>
    <t>INDAP</t>
  </si>
  <si>
    <t>CPS 30X2.5MG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</si>
  <si>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</si>
  <si>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</si>
  <si>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</si>
  <si>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</si>
  <si>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</si>
  <si>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</si>
  <si>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</si>
  <si>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</si>
  <si>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</si>
  <si>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</si>
  <si>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</si>
  <si>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199680</t>
  </si>
  <si>
    <t>ERDOMED</t>
  </si>
  <si>
    <t>POR CPS DUR 60X300MG</t>
  </si>
  <si>
    <t>395210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</si>
  <si>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</si>
  <si>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</si>
  <si>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</si>
  <si>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</si>
  <si>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</si>
  <si>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</si>
  <si>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</si>
  <si>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</si>
  <si>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</si>
  <si>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</si>
  <si>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</si>
  <si>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844960</t>
  </si>
  <si>
    <t>125114</t>
  </si>
  <si>
    <t>TBL 60X100 MG</t>
  </si>
  <si>
    <t>845220</t>
  </si>
  <si>
    <t>101211</t>
  </si>
  <si>
    <t>PRESTARIUM NEO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</si>
  <si>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</si>
  <si>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</si>
  <si>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</si>
  <si>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</si>
  <si>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</si>
  <si>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</si>
  <si>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</si>
  <si>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</si>
  <si>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</si>
  <si>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</si>
  <si>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</si>
  <si>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</si>
  <si>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</si>
  <si>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</si>
  <si>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</si>
  <si>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</si>
  <si>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</si>
  <si>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</si>
  <si>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</si>
  <si>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</si>
  <si>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</si>
  <si>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</si>
  <si>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</si>
  <si>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</si>
  <si>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</si>
  <si>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</si>
  <si>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</si>
  <si>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</si>
  <si>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</si>
  <si>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</si>
  <si>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</si>
  <si>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</si>
  <si>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</si>
  <si>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</si>
  <si>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</si>
  <si>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</si>
  <si>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</si>
  <si>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</si>
  <si>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</si>
  <si>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</si>
  <si>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</si>
  <si>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</si>
  <si>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</si>
  <si>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</si>
  <si>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</si>
  <si>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</si>
  <si>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</si>
  <si>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849254</t>
  </si>
  <si>
    <t>155780</t>
  </si>
  <si>
    <t>POR TBL NOB 20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</si>
  <si>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</si>
  <si>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</si>
  <si>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</si>
  <si>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</si>
  <si>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</si>
  <si>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</si>
  <si>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</si>
  <si>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</si>
  <si>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</si>
  <si>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</si>
  <si>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</si>
  <si>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</si>
  <si>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850104</t>
  </si>
  <si>
    <t>164344</t>
  </si>
  <si>
    <t>MONO MACK DEPOT</t>
  </si>
  <si>
    <t>POR TBL PRO 28X100MG</t>
  </si>
  <si>
    <t>905097</t>
  </si>
  <si>
    <t>23987</t>
  </si>
  <si>
    <t>DZ OCTENISEPT 250 ml</t>
  </si>
  <si>
    <t>DPH 15%</t>
  </si>
  <si>
    <t>51384</t>
  </si>
  <si>
    <t>INF SOL 10X1000MLPLAH</t>
  </si>
  <si>
    <t>100394</t>
  </si>
  <si>
    <t>394</t>
  </si>
  <si>
    <t>ATROPIN BIOTIKA 1MG</t>
  </si>
  <si>
    <t>INJ 10X1ML/1MG</t>
  </si>
  <si>
    <t>100489</t>
  </si>
  <si>
    <t>489</t>
  </si>
  <si>
    <t>KANAVIT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</si>
  <si>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</si>
  <si>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</si>
  <si>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</si>
  <si>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</si>
  <si>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</si>
  <si>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</si>
  <si>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</si>
  <si>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</si>
  <si>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</si>
  <si>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</si>
  <si>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</si>
  <si>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</si>
  <si>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</si>
  <si>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</si>
  <si>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</si>
  <si>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</si>
  <si>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</si>
  <si>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</si>
  <si>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</si>
  <si>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</si>
  <si>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138839</t>
  </si>
  <si>
    <t>DORETA 37,5 MG/325 MG</t>
  </si>
  <si>
    <t>POR TBL FLM 10</t>
  </si>
  <si>
    <t>155824</t>
  </si>
  <si>
    <t>55824</t>
  </si>
  <si>
    <t>INJ 5X5ML/2500MG</t>
  </si>
  <si>
    <t>162858</t>
  </si>
  <si>
    <t>ASPIRIN PROTECT 100</t>
  </si>
  <si>
    <t>POR TBL ENT 28X100MG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</si>
  <si>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</si>
  <si>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</si>
  <si>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</si>
  <si>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</si>
  <si>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</si>
  <si>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</si>
  <si>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</si>
  <si>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</si>
  <si>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</si>
  <si>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</si>
  <si>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</si>
  <si>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</si>
  <si>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</si>
  <si>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</si>
  <si>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</si>
  <si>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</si>
  <si>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</si>
  <si>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194919</t>
  </si>
  <si>
    <t>94919</t>
  </si>
  <si>
    <t>AMBROBENE 7.5MG/ML</t>
  </si>
  <si>
    <t>SOL 1X40ML</t>
  </si>
  <si>
    <t>197186</t>
  </si>
  <si>
    <t>97186</t>
  </si>
  <si>
    <t>EUTHYROX 100</t>
  </si>
  <si>
    <t>TBL 100X100RG</t>
  </si>
  <si>
    <t>848625</t>
  </si>
  <si>
    <t>138841</t>
  </si>
  <si>
    <t>102684</t>
  </si>
  <si>
    <t>2684</t>
  </si>
  <si>
    <t>GEL 1X20GM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</si>
  <si>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</si>
  <si>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</si>
  <si>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</si>
  <si>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</si>
  <si>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</si>
  <si>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</si>
  <si>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</si>
  <si>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</si>
  <si>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</si>
  <si>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</si>
  <si>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INJ 5X10ML 10%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</si>
  <si>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</si>
  <si>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</si>
  <si>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</si>
  <si>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</si>
  <si>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</si>
  <si>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</si>
  <si>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</si>
  <si>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</si>
  <si>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</si>
  <si>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</si>
  <si>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</si>
  <si>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</si>
  <si>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</si>
  <si>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</si>
  <si>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</si>
  <si>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</si>
  <si>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846541</t>
  </si>
  <si>
    <t>112586</t>
  </si>
  <si>
    <t>NEBIVOLOL SANDOZ 5 MG</t>
  </si>
  <si>
    <t>POR TBL NOB 28X5MG</t>
  </si>
  <si>
    <t>100407</t>
  </si>
  <si>
    <t>407</t>
  </si>
  <si>
    <t>CALCIUM BIOTIKA</t>
  </si>
  <si>
    <t>INJ 10X10ML/1GM</t>
  </si>
  <si>
    <t>500701</t>
  </si>
  <si>
    <t>IR  AQUA STERILE OPLACH 1000 ml Pour Bottle Prom.</t>
  </si>
  <si>
    <t>IR OPLACH</t>
  </si>
  <si>
    <t>777144</t>
  </si>
  <si>
    <t>Emspoma Z 500g/proti bolesti</t>
  </si>
  <si>
    <t>108499</t>
  </si>
  <si>
    <t>8499</t>
  </si>
  <si>
    <t>DIPIDOLOR</t>
  </si>
  <si>
    <t>INJ 5X2ML 7.5MG/ML</t>
  </si>
  <si>
    <t>146444</t>
  </si>
  <si>
    <t>46444</t>
  </si>
  <si>
    <t>TRITTICO AC 150</t>
  </si>
  <si>
    <t>TBL RET 60X150MG</t>
  </si>
  <si>
    <t>169755</t>
  </si>
  <si>
    <t>69755</t>
  </si>
  <si>
    <t>ARDEANUTRISOL G 40</t>
  </si>
  <si>
    <t>INF 1X80ML</t>
  </si>
  <si>
    <t>199466</t>
  </si>
  <si>
    <t>BURONIL 25 MG</t>
  </si>
  <si>
    <t>POR TBL OBD 50X25MG</t>
  </si>
  <si>
    <t>848725</t>
  </si>
  <si>
    <t>107677</t>
  </si>
  <si>
    <t>KALIUMCHLORID 7.45% BRAUN</t>
  </si>
  <si>
    <t>INF CNC SOL 20X100ML</t>
  </si>
  <si>
    <t>849767</t>
  </si>
  <si>
    <t>162012</t>
  </si>
  <si>
    <t>POR TBL FLM 90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</si>
  <si>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</si>
  <si>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</si>
  <si>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</si>
  <si>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</si>
  <si>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</si>
  <si>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</si>
  <si>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</si>
  <si>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</si>
  <si>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</si>
  <si>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127953</t>
  </si>
  <si>
    <t>27953</t>
  </si>
  <si>
    <t>LANTUS 100 JEDNOTEK/ML SOLOSTAR</t>
  </si>
  <si>
    <t xml:space="preserve">SDR INJ SOL 5X3ML </t>
  </si>
  <si>
    <t>162047</t>
  </si>
  <si>
    <t>62047</t>
  </si>
  <si>
    <t>LOCOID LIPOCREAM</t>
  </si>
  <si>
    <t>CRM 1X30GM 0.1%</t>
  </si>
  <si>
    <t>845813</t>
  </si>
  <si>
    <t>DECA DURABOLIN  50</t>
  </si>
  <si>
    <t xml:space="preserve">INJ SOL 1X1ML/50MG 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</si>
  <si>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</si>
  <si>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</si>
  <si>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</si>
  <si>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</si>
  <si>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</si>
  <si>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</si>
  <si>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</si>
  <si>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</si>
  <si>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</si>
  <si>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</si>
  <si>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</si>
  <si>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</si>
  <si>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920200</t>
  </si>
  <si>
    <t>DZ BRAUNOL 1 L</t>
  </si>
  <si>
    <t>155911</t>
  </si>
  <si>
    <t>PEROXID VODIKU 3%</t>
  </si>
  <si>
    <t>LIQ  1X100ML</t>
  </si>
  <si>
    <t>988709</t>
  </si>
  <si>
    <t>Masážní emulze Emspoma O hřejivá tuba 200ml</t>
  </si>
  <si>
    <t>921284</t>
  </si>
  <si>
    <t>KL ETHER 180G</t>
  </si>
  <si>
    <t>188518</t>
  </si>
  <si>
    <t>88518</t>
  </si>
  <si>
    <t>AMICLOTON</t>
  </si>
  <si>
    <t>TBL 30</t>
  </si>
  <si>
    <t>144328</t>
  </si>
  <si>
    <t>GARAMYCIN SCHWAMM</t>
  </si>
  <si>
    <t>DRM SPO 1X130MG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</si>
  <si>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</si>
  <si>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</si>
  <si>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</si>
  <si>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</si>
  <si>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</si>
  <si>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187721</t>
  </si>
  <si>
    <t>87721</t>
  </si>
  <si>
    <t>RAPIFEN</t>
  </si>
  <si>
    <t>INJ 5X2ML</t>
  </si>
  <si>
    <t>107678</t>
  </si>
  <si>
    <t>INF CNC SOL 20X20ML</t>
  </si>
  <si>
    <t>989038</t>
  </si>
  <si>
    <t>Menalind Profess.kož.ochr.krém 200ml+čist.ubrousky</t>
  </si>
  <si>
    <t>989039</t>
  </si>
  <si>
    <t>Menalind Profess.čist.pěna 400ml+čist.těl.ml.500ml</t>
  </si>
  <si>
    <t>397174</t>
  </si>
  <si>
    <t>IR  PosiFlush  1x 10 ml  Fresenius Kabi</t>
  </si>
  <si>
    <t>10 ml F1/1 v předplněné stříkačce</t>
  </si>
  <si>
    <t>P</t>
  </si>
  <si>
    <t>49115</t>
  </si>
  <si>
    <t>CONTROLOC 20 MG</t>
  </si>
  <si>
    <t>POR TBL ENT 100X20MG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</si>
  <si>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</si>
  <si>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</si>
  <si>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</si>
  <si>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</si>
  <si>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</si>
  <si>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</si>
  <si>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</si>
  <si>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</si>
  <si>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</si>
  <si>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</si>
  <si>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</si>
  <si>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</si>
  <si>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</si>
  <si>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</si>
  <si>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</si>
  <si>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</si>
  <si>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</si>
  <si>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</si>
  <si>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</si>
  <si>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</si>
  <si>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</si>
  <si>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</si>
  <si>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</si>
  <si>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</si>
  <si>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</si>
  <si>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</si>
  <si>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</si>
  <si>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</si>
  <si>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</si>
  <si>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</si>
  <si>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</si>
  <si>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</si>
  <si>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</si>
  <si>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</si>
  <si>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</si>
  <si>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</si>
  <si>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</si>
  <si>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</si>
  <si>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</si>
  <si>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</si>
  <si>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</si>
  <si>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</si>
  <si>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</si>
  <si>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</si>
  <si>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</si>
  <si>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</si>
  <si>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</si>
  <si>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</si>
  <si>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</si>
  <si>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</si>
  <si>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</si>
  <si>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147740</t>
  </si>
  <si>
    <t>47740</t>
  </si>
  <si>
    <t>RIVOCOR 5</t>
  </si>
  <si>
    <t>POR TBL FLM 30X5MG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</si>
  <si>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</si>
  <si>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</si>
  <si>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</si>
  <si>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</si>
  <si>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</si>
  <si>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</si>
  <si>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</si>
  <si>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</si>
  <si>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</si>
  <si>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</si>
  <si>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</si>
  <si>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</si>
  <si>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</si>
  <si>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</si>
  <si>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</si>
  <si>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</si>
  <si>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</si>
  <si>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</si>
  <si>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</si>
  <si>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</si>
  <si>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</si>
  <si>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</si>
  <si>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</si>
  <si>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</si>
  <si>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</si>
  <si>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</si>
  <si>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</si>
  <si>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</si>
  <si>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</si>
  <si>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</si>
  <si>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</si>
  <si>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</si>
  <si>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</si>
  <si>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</si>
  <si>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</si>
  <si>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</si>
  <si>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</si>
  <si>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</si>
  <si>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</si>
  <si>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</si>
  <si>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</si>
  <si>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</si>
  <si>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</si>
  <si>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</si>
  <si>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</si>
  <si>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</si>
  <si>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</si>
  <si>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</si>
  <si>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</si>
  <si>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</si>
  <si>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</si>
  <si>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</si>
  <si>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</si>
  <si>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</si>
  <si>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</si>
  <si>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</si>
  <si>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</si>
  <si>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</si>
  <si>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</si>
  <si>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</si>
  <si>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</si>
  <si>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</si>
  <si>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</si>
  <si>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</si>
  <si>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</si>
  <si>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</si>
  <si>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</si>
  <si>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844554</t>
  </si>
  <si>
    <t>114065</t>
  </si>
  <si>
    <t>LOZAP 50 ZENTIVA</t>
  </si>
  <si>
    <t>POR TBL FLM 30X50MG</t>
  </si>
  <si>
    <t>847488</t>
  </si>
  <si>
    <t>107869</t>
  </si>
  <si>
    <t>APO-ALLOPURINOL</t>
  </si>
  <si>
    <t>POR TBL NOB 100X100MG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</si>
  <si>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</si>
  <si>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</si>
  <si>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</si>
  <si>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</si>
  <si>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</si>
  <si>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</si>
  <si>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</si>
  <si>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</si>
  <si>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</si>
  <si>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</si>
  <si>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</si>
  <si>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849561</t>
  </si>
  <si>
    <t>125060</t>
  </si>
  <si>
    <t>APO-AMLO 5</t>
  </si>
  <si>
    <t>POR TBL NOB 30X5MG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</si>
  <si>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</si>
  <si>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</si>
  <si>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</si>
  <si>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</si>
  <si>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</si>
  <si>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</si>
  <si>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</si>
  <si>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</si>
  <si>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</si>
  <si>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</si>
  <si>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</si>
  <si>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</si>
  <si>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</si>
  <si>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</si>
  <si>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</si>
  <si>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</si>
  <si>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</si>
  <si>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</si>
  <si>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FOKUSIN</t>
  </si>
  <si>
    <t>POR CPS RDR 90X0.4MG</t>
  </si>
  <si>
    <t>149531</t>
  </si>
  <si>
    <t>49531</t>
  </si>
  <si>
    <t>CONTROLOC I.V.</t>
  </si>
  <si>
    <t>INJ PLV SOL 1X40MG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</si>
  <si>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</si>
  <si>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</si>
  <si>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</si>
  <si>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</si>
  <si>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</si>
  <si>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</si>
  <si>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</si>
  <si>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</si>
  <si>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</si>
  <si>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</si>
  <si>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</si>
  <si>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</si>
  <si>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</si>
  <si>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</si>
  <si>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</si>
  <si>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</si>
  <si>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</si>
  <si>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</si>
  <si>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</si>
  <si>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</si>
  <si>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</si>
  <si>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</si>
  <si>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</si>
  <si>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</si>
  <si>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</si>
  <si>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</si>
  <si>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</si>
  <si>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</si>
  <si>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</si>
  <si>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</si>
  <si>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</si>
  <si>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</si>
  <si>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</si>
  <si>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166760</t>
  </si>
  <si>
    <t>KINITO 50 MG, POTAHOVANÉ TABLETY</t>
  </si>
  <si>
    <t>POR TBL FLM 100X50MG</t>
  </si>
  <si>
    <t>115317</t>
  </si>
  <si>
    <t>15317</t>
  </si>
  <si>
    <t>LOZAP H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</si>
  <si>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</si>
  <si>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</si>
  <si>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</si>
  <si>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</si>
  <si>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</si>
  <si>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</si>
  <si>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</si>
  <si>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POR TBL NOB 30</t>
  </si>
  <si>
    <t>199589</t>
  </si>
  <si>
    <t>99589</t>
  </si>
  <si>
    <t>ZOFRAN 8 MG</t>
  </si>
  <si>
    <t>TBL OBD 10X8MG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</si>
  <si>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</si>
  <si>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</si>
  <si>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</si>
  <si>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</si>
  <si>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</si>
  <si>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</si>
  <si>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</si>
  <si>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50113006</t>
  </si>
  <si>
    <t>195638</t>
  </si>
  <si>
    <t>95638</t>
  </si>
  <si>
    <t>NUTRIFLEX LIPID PLUS</t>
  </si>
  <si>
    <t>INF EML 5X2500ML</t>
  </si>
  <si>
    <t>841761</t>
  </si>
  <si>
    <t>PreOp 200ml</t>
  </si>
  <si>
    <t>133474</t>
  </si>
  <si>
    <t>33474</t>
  </si>
  <si>
    <t>NUTRIDRINK JUICE STYLE S PŘÍCHUTÍ JABLEČNOU</t>
  </si>
  <si>
    <t>POR SOL 1X200ML</t>
  </si>
  <si>
    <t>846765</t>
  </si>
  <si>
    <t>33421</t>
  </si>
  <si>
    <t>NUTRIDRINK COMPACT S PŘÍCHUTÍ KÁVY</t>
  </si>
  <si>
    <t>POR SOL 4X125ML</t>
  </si>
  <si>
    <t>50113013</t>
  </si>
  <si>
    <t>96414</t>
  </si>
  <si>
    <t>GENTAMICIN LEK 80 MG/2 ML</t>
  </si>
  <si>
    <t>INJ SOL 10X2ML/80MG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</si>
  <si>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</si>
  <si>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</si>
  <si>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</si>
  <si>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</si>
  <si>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</si>
  <si>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</si>
  <si>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</si>
  <si>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</si>
  <si>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</si>
  <si>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</si>
  <si>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</si>
  <si>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</si>
  <si>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</si>
  <si>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</si>
  <si>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</si>
  <si>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</si>
  <si>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</si>
  <si>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</si>
  <si>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</si>
  <si>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</si>
  <si>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</si>
  <si>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</si>
  <si>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</si>
  <si>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</si>
  <si>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</si>
  <si>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</si>
  <si>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</si>
  <si>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</si>
  <si>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155759</t>
  </si>
  <si>
    <t>55759</t>
  </si>
  <si>
    <t>PAMYCON NA PRIPRAVU KAPEK</t>
  </si>
  <si>
    <t>PLV 1X1LAHV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</si>
  <si>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</si>
  <si>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</si>
  <si>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</si>
  <si>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</si>
  <si>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</si>
  <si>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</si>
  <si>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</si>
  <si>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</si>
  <si>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</si>
  <si>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</si>
  <si>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</si>
  <si>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</si>
  <si>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</si>
  <si>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</si>
  <si>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</si>
  <si>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</si>
  <si>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</si>
  <si>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</si>
  <si>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</si>
  <si>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</si>
  <si>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</si>
  <si>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</si>
  <si>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</si>
  <si>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</si>
  <si>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</si>
  <si>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</si>
  <si>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</si>
  <si>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</si>
  <si>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</si>
  <si>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</si>
  <si>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</si>
  <si>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</si>
  <si>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</si>
  <si>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</si>
  <si>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</si>
  <si>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</si>
  <si>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</si>
  <si>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</si>
  <si>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</si>
  <si>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</si>
  <si>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129767</t>
  </si>
  <si>
    <t>IMIPENEM/CILASTATIN KABI 500 MG/500 MG</t>
  </si>
  <si>
    <t>INF PLV SOL 10LAH/20ML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</si>
  <si>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</si>
  <si>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</si>
  <si>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</si>
  <si>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</si>
  <si>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</si>
  <si>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</si>
  <si>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</si>
  <si>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</si>
  <si>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842125</t>
  </si>
  <si>
    <t>DZ SOFTASEPT N BAREVNÝ 250 ml</t>
  </si>
  <si>
    <t>840572</t>
  </si>
  <si>
    <t>Sonografický gel Vita 520ml</t>
  </si>
  <si>
    <t>185526</t>
  </si>
  <si>
    <t>85526</t>
  </si>
  <si>
    <t>SUFENTA FORTE I.V.</t>
  </si>
  <si>
    <t>INJ 5X1ML/0.05MG</t>
  </si>
  <si>
    <t>47244</t>
  </si>
  <si>
    <t>109159</t>
  </si>
  <si>
    <t>9159</t>
  </si>
  <si>
    <t>HYLAK FORTE</t>
  </si>
  <si>
    <t>GTT 1X100ML</t>
  </si>
  <si>
    <t>130101</t>
  </si>
  <si>
    <t>30101</t>
  </si>
  <si>
    <t>FENTANYL TORREX 50MCG/ML</t>
  </si>
  <si>
    <t>INJ 5X2ML/100RG</t>
  </si>
  <si>
    <t>144307</t>
  </si>
  <si>
    <t>44307</t>
  </si>
  <si>
    <t>EUPHYLLIN CR N 300</t>
  </si>
  <si>
    <t>CPS RET 50X300MG</t>
  </si>
  <si>
    <t>156992</t>
  </si>
  <si>
    <t>56992</t>
  </si>
  <si>
    <t>CODEIN SLOVAKOFARMA 15MG</t>
  </si>
  <si>
    <t>TBL 10X15MG-BLISTR</t>
  </si>
  <si>
    <t>164934</t>
  </si>
  <si>
    <t>64934</t>
  </si>
  <si>
    <t>CLARINASE REPETABS</t>
  </si>
  <si>
    <t>TBL RET 7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</si>
  <si>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</si>
  <si>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</si>
  <si>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</si>
  <si>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</si>
  <si>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</si>
  <si>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</si>
  <si>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</si>
  <si>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</si>
  <si>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</si>
  <si>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</si>
  <si>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</si>
  <si>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192729</t>
  </si>
  <si>
    <t>92729</t>
  </si>
  <si>
    <t>ACIDUM ASCORBICUM</t>
  </si>
  <si>
    <t>INJ 5X5ML</t>
  </si>
  <si>
    <t>194292</t>
  </si>
  <si>
    <t>94292</t>
  </si>
  <si>
    <t>ZOLPIDEM-RATIOPHARM 10 MG</t>
  </si>
  <si>
    <t>POR TBL FLM 20X10MG</t>
  </si>
  <si>
    <t>199333</t>
  </si>
  <si>
    <t>99333</t>
  </si>
  <si>
    <t>FUROSEMID BIOTIKA FORTE</t>
  </si>
  <si>
    <t>INJ 10X10ML/125MG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</si>
  <si>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</si>
  <si>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</si>
  <si>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</si>
  <si>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</si>
  <si>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</si>
  <si>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</si>
  <si>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</si>
  <si>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</si>
  <si>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</si>
  <si>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900441</t>
  </si>
  <si>
    <t>KL ETHER  LÉKOPISNÝ 1000 ml Fagron, Kulich</t>
  </si>
  <si>
    <t>jednotka 1 ks   UN 1155</t>
  </si>
  <si>
    <t>987465</t>
  </si>
  <si>
    <t>Menalind vlhké ošetř.ubrousky 50ks náhradní náplň</t>
  </si>
  <si>
    <t>988179</t>
  </si>
  <si>
    <t>SUPP.GLYCERINI SANOVA Glycerín.čípky Extra 3g 10ks</t>
  </si>
  <si>
    <t>102546</t>
  </si>
  <si>
    <t>2546</t>
  </si>
  <si>
    <t>MAXITROL</t>
  </si>
  <si>
    <t>SUS OPH 1X5ML</t>
  </si>
  <si>
    <t>109201</t>
  </si>
  <si>
    <t>9201</t>
  </si>
  <si>
    <t>ISOPTIN 40</t>
  </si>
  <si>
    <t>TBL OBD 50X40MG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</si>
  <si>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</si>
  <si>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</si>
  <si>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</si>
  <si>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</si>
  <si>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</si>
  <si>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</si>
  <si>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</si>
  <si>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</si>
  <si>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159357</t>
  </si>
  <si>
    <t>59357</t>
  </si>
  <si>
    <t>RINGERUV ROZTOK BRAUN</t>
  </si>
  <si>
    <t>INF 10X500ML(LDPE)</t>
  </si>
  <si>
    <t>169059</t>
  </si>
  <si>
    <t>69059</t>
  </si>
  <si>
    <t>CEREBROLYSIN</t>
  </si>
  <si>
    <t>INJ 5X10ML</t>
  </si>
  <si>
    <t>841541</t>
  </si>
  <si>
    <t>MENALIND Mycí emulze 500ml</t>
  </si>
  <si>
    <t>849034</t>
  </si>
  <si>
    <t>Emspoma M 200ml/chladivá tuba</t>
  </si>
  <si>
    <t>849276</t>
  </si>
  <si>
    <t>155875</t>
  </si>
  <si>
    <t>TRENTAL</t>
  </si>
  <si>
    <t>INF SOL 5X5ML/100MG</t>
  </si>
  <si>
    <t>900240</t>
  </si>
  <si>
    <t>DZ TRIXO LIND 500ML</t>
  </si>
  <si>
    <t>100874</t>
  </si>
  <si>
    <t>874</t>
  </si>
  <si>
    <t>OPHTHALMO-AZULEN</t>
  </si>
  <si>
    <t>UNG OPH 1X5GM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</si>
  <si>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</si>
  <si>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</si>
  <si>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</si>
  <si>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</si>
  <si>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</si>
  <si>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</si>
  <si>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</si>
  <si>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</si>
  <si>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</si>
  <si>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</si>
  <si>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</si>
  <si>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</si>
  <si>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</si>
  <si>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</si>
  <si>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</si>
  <si>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</si>
  <si>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</si>
  <si>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</si>
  <si>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</si>
  <si>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</si>
  <si>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</si>
  <si>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</si>
  <si>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</si>
  <si>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</si>
  <si>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</si>
  <si>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</si>
  <si>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</si>
  <si>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</si>
  <si>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</si>
  <si>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</si>
  <si>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</si>
  <si>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</si>
  <si>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</si>
  <si>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</si>
  <si>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</si>
  <si>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</si>
  <si>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</si>
  <si>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</si>
  <si>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</si>
  <si>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</si>
  <si>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</si>
  <si>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</si>
  <si>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</si>
  <si>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</si>
  <si>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</si>
  <si>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</si>
  <si>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</si>
  <si>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</si>
  <si>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</si>
  <si>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</si>
  <si>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</si>
  <si>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</si>
  <si>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</si>
  <si>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394712</t>
  </si>
  <si>
    <t>IR  AQUA STERILE OPLACH.1x1000 ml ECOTAINER</t>
  </si>
  <si>
    <t>790011</t>
  </si>
  <si>
    <t>Emspoma M 500g/chladivá</t>
  </si>
  <si>
    <t>841577</t>
  </si>
  <si>
    <t>MENALIND Professional olej.přís. 500ml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</si>
  <si>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</si>
  <si>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</si>
  <si>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</si>
  <si>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</si>
  <si>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</si>
  <si>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</si>
  <si>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</si>
  <si>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198169</t>
  </si>
  <si>
    <t>98169</t>
  </si>
  <si>
    <t>BUSCOPAN</t>
  </si>
  <si>
    <t>INJ 5X1ML/20MG</t>
  </si>
  <si>
    <t>102547</t>
  </si>
  <si>
    <t>2547</t>
  </si>
  <si>
    <t>UNG OPH 1X3.5GM</t>
  </si>
  <si>
    <t>988330</t>
  </si>
  <si>
    <t>HBF Borová mast 30g</t>
  </si>
  <si>
    <t>169595</t>
  </si>
  <si>
    <t>69595</t>
  </si>
  <si>
    <t>ARDEAELYTOSOL L-ARGININCHL.21%</t>
  </si>
  <si>
    <t>102132</t>
  </si>
  <si>
    <t>2132</t>
  </si>
  <si>
    <t>INJ 10X10ML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</si>
  <si>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</si>
  <si>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</si>
  <si>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</si>
  <si>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</si>
  <si>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</si>
  <si>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</si>
  <si>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</si>
  <si>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</si>
  <si>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</si>
  <si>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</si>
  <si>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</si>
  <si>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</si>
  <si>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</si>
  <si>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</si>
  <si>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</si>
  <si>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111243</t>
  </si>
  <si>
    <t>11243</t>
  </si>
  <si>
    <t>GERATAM 1200</t>
  </si>
  <si>
    <t>TBL OBD 100X1200MG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</si>
  <si>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</si>
  <si>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</si>
  <si>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</si>
  <si>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</si>
  <si>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</si>
  <si>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</si>
  <si>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</si>
  <si>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</si>
  <si>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</si>
  <si>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790012</t>
  </si>
  <si>
    <t>Emspoma O 500g/hřejivá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</si>
  <si>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</si>
  <si>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</si>
  <si>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</si>
  <si>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</si>
  <si>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</si>
  <si>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</si>
  <si>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184378</t>
  </si>
  <si>
    <t>84378</t>
  </si>
  <si>
    <t>THIOGAMMA 600 INJECT</t>
  </si>
  <si>
    <t>INJ 5X20ML/600MG</t>
  </si>
  <si>
    <t>395211</t>
  </si>
  <si>
    <t>Aqua Touch Jelly 25x11ml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</si>
  <si>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</si>
  <si>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</si>
  <si>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</si>
  <si>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</si>
  <si>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</si>
  <si>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</si>
  <si>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</si>
  <si>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</si>
  <si>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191217</t>
  </si>
  <si>
    <t>91217</t>
  </si>
  <si>
    <t>VENTER</t>
  </si>
  <si>
    <t>TBL 50X1GM</t>
  </si>
  <si>
    <t>902082</t>
  </si>
  <si>
    <t>IR  NATRIUM CITRICUM 4%2000ml</t>
  </si>
  <si>
    <t>114989</t>
  </si>
  <si>
    <t>14989</t>
  </si>
  <si>
    <t>RIVOTRIL</t>
  </si>
  <si>
    <t>INJ 5X1ML/1MG+SOLV.</t>
  </si>
  <si>
    <t>848411</t>
  </si>
  <si>
    <t>84795</t>
  </si>
  <si>
    <t>ZOLPIDEM-RATHIOPHARM tbl. 100x10mg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</si>
  <si>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</si>
  <si>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</si>
  <si>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</si>
  <si>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</si>
  <si>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</si>
  <si>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</si>
  <si>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</si>
  <si>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</si>
  <si>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</si>
  <si>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185322</t>
  </si>
  <si>
    <t>85322</t>
  </si>
  <si>
    <t>ALDACTONE-AMPULE</t>
  </si>
  <si>
    <t>INJ 10X10ML/200MG</t>
  </si>
  <si>
    <t>168653</t>
  </si>
  <si>
    <t>DEXDOR</t>
  </si>
  <si>
    <t>INF CNC SOL 4X4ML</t>
  </si>
  <si>
    <t>500422</t>
  </si>
  <si>
    <t>Pressyn AR 20 UPS inj.10x2ml</t>
  </si>
  <si>
    <t>191949</t>
  </si>
  <si>
    <t>POR TBL RET 14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</si>
  <si>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</si>
  <si>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</si>
  <si>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</si>
  <si>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</si>
  <si>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</si>
  <si>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200863</t>
  </si>
  <si>
    <t>OPH GTT SOL 1X10ML PLAST</t>
  </si>
  <si>
    <t>395712</t>
  </si>
  <si>
    <t>HBF Calcium panthotenát mast 30g</t>
  </si>
  <si>
    <t>130018</t>
  </si>
  <si>
    <t>30018</t>
  </si>
  <si>
    <t>LETROX 75</t>
  </si>
  <si>
    <t>POR TBL NOB 100X75MCG</t>
  </si>
  <si>
    <t>142547</t>
  </si>
  <si>
    <t>42547</t>
  </si>
  <si>
    <t>POR SIR 1X500ML</t>
  </si>
  <si>
    <t>147741</t>
  </si>
  <si>
    <t>47741</t>
  </si>
  <si>
    <t>RIVOCOR 10</t>
  </si>
  <si>
    <t>POR TBL FLM 30X10MG</t>
  </si>
  <si>
    <t>184399</t>
  </si>
  <si>
    <t>84399</t>
  </si>
  <si>
    <t>NEURONTIN 300MG</t>
  </si>
  <si>
    <t>CPS 50X300MG</t>
  </si>
  <si>
    <t>849559</t>
  </si>
  <si>
    <t>125066</t>
  </si>
  <si>
    <t>POR TBL NOB 100X5MG</t>
  </si>
  <si>
    <t>849712</t>
  </si>
  <si>
    <t>125053</t>
  </si>
  <si>
    <t>APO-AMLO 10</t>
  </si>
  <si>
    <t>POR TBL NOB 100X10MG</t>
  </si>
  <si>
    <t>849713</t>
  </si>
  <si>
    <t>125046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</si>
  <si>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</si>
  <si>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</si>
  <si>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</si>
  <si>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</si>
  <si>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</si>
  <si>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</si>
  <si>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</si>
  <si>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</si>
  <si>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118175</t>
  </si>
  <si>
    <t>18175</t>
  </si>
  <si>
    <t>INJ EML 10X100ML</t>
  </si>
  <si>
    <t>185325</t>
  </si>
  <si>
    <t>85325</t>
  </si>
  <si>
    <t>INJ SOL 5X3ML/15MG</t>
  </si>
  <si>
    <t>199600</t>
  </si>
  <si>
    <t>99600</t>
  </si>
  <si>
    <t>POR TBL FLM 90X10MG</t>
  </si>
  <si>
    <t>109711</t>
  </si>
  <si>
    <t>9711</t>
  </si>
  <si>
    <t>INJ SIC 1X500MG+8ML</t>
  </si>
  <si>
    <t>194882</t>
  </si>
  <si>
    <t>94882</t>
  </si>
  <si>
    <t>INJ SIC 1X250MG+4ML</t>
  </si>
  <si>
    <t>110820</t>
  </si>
  <si>
    <t>10820</t>
  </si>
  <si>
    <t>ZOFRAN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</si>
  <si>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</si>
  <si>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</si>
  <si>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</si>
  <si>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</si>
  <si>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</si>
  <si>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</si>
  <si>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</si>
  <si>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</si>
  <si>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</si>
  <si>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</si>
  <si>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119220</t>
  </si>
  <si>
    <t>MONTELUKAST TEVA 10 MG</t>
  </si>
  <si>
    <t>POR TBL FLM 28X10MG</t>
  </si>
  <si>
    <t>142392</t>
  </si>
  <si>
    <t>42392</t>
  </si>
  <si>
    <t>TRACRIUM 50</t>
  </si>
  <si>
    <t>INJ 5X5ML/50MG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</si>
  <si>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</si>
  <si>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</si>
  <si>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</si>
  <si>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</si>
  <si>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</si>
  <si>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</si>
  <si>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</si>
  <si>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</si>
  <si>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</si>
  <si>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</si>
  <si>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</si>
  <si>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</si>
  <si>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</si>
  <si>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</si>
  <si>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</si>
  <si>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</si>
  <si>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</si>
  <si>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</si>
  <si>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</si>
  <si>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</si>
  <si>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</si>
  <si>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</si>
  <si>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</si>
  <si>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</si>
  <si>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</si>
  <si>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</si>
  <si>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</si>
  <si>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</si>
  <si>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</si>
  <si>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</si>
  <si>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</si>
  <si>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</si>
  <si>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</si>
  <si>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</si>
  <si>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133324</t>
  </si>
  <si>
    <t>33324</t>
  </si>
  <si>
    <t>NUTRIDRINK MULTI FIBRE S JAHOD.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</si>
  <si>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</si>
  <si>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</si>
  <si>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</si>
  <si>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</si>
  <si>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</si>
  <si>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</si>
  <si>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</si>
  <si>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</si>
  <si>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162050</t>
  </si>
  <si>
    <t>62050</t>
  </si>
  <si>
    <t>DUOMOX 500</t>
  </si>
  <si>
    <t>TBL 20X500MG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</si>
  <si>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</si>
  <si>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</si>
  <si>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</si>
  <si>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</si>
  <si>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</si>
  <si>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</si>
  <si>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</si>
  <si>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</si>
  <si>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25746</t>
  </si>
  <si>
    <t>INVANZ 1 G</t>
  </si>
  <si>
    <t>INF PLV SOL 1X1GM</t>
  </si>
  <si>
    <t>111706</t>
  </si>
  <si>
    <t>11706</t>
  </si>
  <si>
    <t>BISEPTOL 480</t>
  </si>
  <si>
    <t>INJ 10X5ML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</si>
  <si>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</si>
  <si>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</si>
  <si>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</si>
  <si>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</si>
  <si>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</si>
  <si>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</si>
  <si>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</si>
  <si>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</si>
  <si>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</si>
  <si>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</si>
  <si>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</si>
  <si>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</si>
  <si>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</si>
  <si>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</si>
  <si>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</si>
  <si>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</si>
  <si>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</si>
  <si>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</si>
  <si>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117170</t>
  </si>
  <si>
    <t>17170</t>
  </si>
  <si>
    <t>BELOGENT KRÉM</t>
  </si>
  <si>
    <t>CRM 1X30GM</t>
  </si>
  <si>
    <t>115887</t>
  </si>
  <si>
    <t>15887</t>
  </si>
  <si>
    <t>LAMISIL SPREJ</t>
  </si>
  <si>
    <t>DRM SPR SOL 1X15ML</t>
  </si>
  <si>
    <t>115892</t>
  </si>
  <si>
    <t>15892</t>
  </si>
  <si>
    <t>LAMISIL</t>
  </si>
  <si>
    <t>DRM CRM 1X15GM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</si>
  <si>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</si>
  <si>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</si>
  <si>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</si>
  <si>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</si>
  <si>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</si>
  <si>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</si>
  <si>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</si>
  <si>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</si>
  <si>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</si>
  <si>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47249</t>
  </si>
  <si>
    <t>INF SOL 10X250ML-PE</t>
  </si>
  <si>
    <t>100498</t>
  </si>
  <si>
    <t>498</t>
  </si>
  <si>
    <t>102486</t>
  </si>
  <si>
    <t>2486</t>
  </si>
  <si>
    <t>KALIUM CHLORATUM LECIVA 7.5%</t>
  </si>
  <si>
    <t>INJ 5X10ML 7.5%</t>
  </si>
  <si>
    <t>905098</t>
  </si>
  <si>
    <t>23989</t>
  </si>
  <si>
    <t>DZ OCTENISEPT 1 l</t>
  </si>
  <si>
    <t>DPH 15 %</t>
  </si>
  <si>
    <t>930065</t>
  </si>
  <si>
    <t>DZ PRONTOSAN ROZTOK 350ml</t>
  </si>
  <si>
    <t>109210</t>
  </si>
  <si>
    <t>9210</t>
  </si>
  <si>
    <t>LEKOPTIN</t>
  </si>
  <si>
    <t>INJ 50X2ML/5MG</t>
  </si>
  <si>
    <t>177200</t>
  </si>
  <si>
    <t>SUXAMETHONIUM JODID VUAB 100 MG</t>
  </si>
  <si>
    <t>850095</t>
  </si>
  <si>
    <t>120406</t>
  </si>
  <si>
    <t>THIOPENTAL VUAB INJ. PLV. SOL. 0,5 G</t>
  </si>
  <si>
    <t>INJ PLV SOL 1X0.5GM</t>
  </si>
  <si>
    <t>900814</t>
  </si>
  <si>
    <t>KL SOL.FORMAL.K FIXACI TKANI,1000G</t>
  </si>
  <si>
    <t>900321</t>
  </si>
  <si>
    <t>KL PRIPRAVEK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</si>
  <si>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</si>
  <si>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</si>
  <si>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</si>
  <si>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</si>
  <si>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</si>
  <si>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</si>
  <si>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</si>
  <si>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192730</t>
  </si>
  <si>
    <t>92730</t>
  </si>
  <si>
    <t>INJ 50X5ML</t>
  </si>
  <si>
    <t>198880</t>
  </si>
  <si>
    <t>98880</t>
  </si>
  <si>
    <t>FYZIOLOGICKÝ ROZTOK VIAFLO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</si>
  <si>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</si>
  <si>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</si>
  <si>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</si>
  <si>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</si>
  <si>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</si>
  <si>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</si>
  <si>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</si>
  <si>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187000</t>
  </si>
  <si>
    <t>87000</t>
  </si>
  <si>
    <t>ARDEAOSMOSOL MA 20 (Mannitol)</t>
  </si>
  <si>
    <t>INF 1X200ML</t>
  </si>
  <si>
    <t>902074</t>
  </si>
  <si>
    <t>85278</t>
  </si>
  <si>
    <t>VOLULYTE 6%</t>
  </si>
  <si>
    <t>846826</t>
  </si>
  <si>
    <t>125002</t>
  </si>
  <si>
    <t>ESMERON INJ.SOL.10X5ML</t>
  </si>
  <si>
    <t>847482</t>
  </si>
  <si>
    <t>Sofnolime - absorpční vápno</t>
  </si>
  <si>
    <t>500989</t>
  </si>
  <si>
    <t>KL MS HYDROG.PEROX. 3% 1000g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</si>
  <si>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</si>
  <si>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</si>
  <si>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</si>
  <si>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</si>
  <si>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</si>
  <si>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</si>
  <si>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</si>
  <si>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</si>
  <si>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Premix 4ml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</si>
  <si>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</si>
  <si>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</si>
  <si>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</si>
  <si>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</si>
  <si>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</si>
  <si>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</si>
  <si>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</si>
  <si>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</si>
  <si>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</si>
  <si>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</si>
  <si>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</si>
  <si>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</si>
  <si>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</si>
  <si>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</si>
  <si>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</si>
  <si>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</si>
  <si>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</si>
  <si>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</si>
  <si>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</si>
  <si>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</si>
  <si>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</si>
  <si>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A10BA02 - Metformin</t>
  </si>
  <si>
    <t>C09BA05 - Ramipril a diuretika</t>
  </si>
  <si>
    <t>A10BB12 - Glimepirid</t>
  </si>
  <si>
    <t>J01FA09 - Klarithromycin</t>
  </si>
  <si>
    <t>A06AD11 - Laktulóza</t>
  </si>
  <si>
    <t>M04AA01 - Alopurinol</t>
  </si>
  <si>
    <t>A10AB05 - Inzulin aspart</t>
  </si>
  <si>
    <t>J01CR02 - Amoxicilin a enzymový inhibitor</t>
  </si>
  <si>
    <t>A10AD05 - Inzulin aspart</t>
  </si>
  <si>
    <t>J01MA02 - Ciprofloxacin</t>
  </si>
  <si>
    <t>A02BC03 - Lansoprazol</t>
  </si>
  <si>
    <t>A04AA01 - Ondansetron</t>
  </si>
  <si>
    <t>R06AE07 - Cetirizin</t>
  </si>
  <si>
    <t>G04CA02 - Tamsulosin</t>
  </si>
  <si>
    <t>H03AA01 - Levothyroxin, sodná sůl</t>
  </si>
  <si>
    <t>A16AA02 - Ademethionin</t>
  </si>
  <si>
    <t>J01DC02 - Cefuroxim</t>
  </si>
  <si>
    <t>B01AA03 - Warfarin</t>
  </si>
  <si>
    <t>J01FF01 - Klindamycin</t>
  </si>
  <si>
    <t>B01AB06 - Nadroparin</t>
  </si>
  <si>
    <t>M01AX17 - Nimesulid</t>
  </si>
  <si>
    <t>B01AC04 - Klopidogrel</t>
  </si>
  <si>
    <t>A03FA - Prokinetika</t>
  </si>
  <si>
    <t>B01AX05 - Fondaparinux</t>
  </si>
  <si>
    <t>R03AC02 - Salbutamol</t>
  </si>
  <si>
    <t>C01BD01 - Amiodaron</t>
  </si>
  <si>
    <t>A02BC02 - Pantoprazol</t>
  </si>
  <si>
    <t>C02CA04 - Doxazosin</t>
  </si>
  <si>
    <t>H02AB04 - Methylprednisolon</t>
  </si>
  <si>
    <t>C03EA01 - Hydrochlorothiazid a kalium šetřící diuretika</t>
  </si>
  <si>
    <t>J01CR01 - Ampicilin a enzymový inhibitor</t>
  </si>
  <si>
    <t>C07AB05 - Betaxolol</t>
  </si>
  <si>
    <t>J01DB04 - Cefazolin</t>
  </si>
  <si>
    <t>C07AB07 - Bisoprolol</t>
  </si>
  <si>
    <t>J01DH51 - Imipenem a enzymový inhibitor</t>
  </si>
  <si>
    <t>C07AG02 - Karvedilol</t>
  </si>
  <si>
    <t>J01FA10 - Azithromycin</t>
  </si>
  <si>
    <t>C08CA01 - Amlodipin</t>
  </si>
  <si>
    <t>J01MA01 - Ofloxacin</t>
  </si>
  <si>
    <t>C08CA08 - Nitrendipin</t>
  </si>
  <si>
    <t>J02AC01 - Flukonazol</t>
  </si>
  <si>
    <t>C09AA02 - Enalapril</t>
  </si>
  <si>
    <t>M03AC04 - Atrakurium</t>
  </si>
  <si>
    <t>C09AA05 - Ramipril</t>
  </si>
  <si>
    <t>N01AB08 - Sevofluran</t>
  </si>
  <si>
    <t>N03AX12 - Gabapentin</t>
  </si>
  <si>
    <t>N01AX10 - Propofol</t>
  </si>
  <si>
    <t>N05BA12 - Alprazolam</t>
  </si>
  <si>
    <t>N06AB04 - Citalopram</t>
  </si>
  <si>
    <t>N05CD08 - Midazolam</t>
  </si>
  <si>
    <t>C09CA01 - Losartan</t>
  </si>
  <si>
    <t>N06AB06 - Sertralin</t>
  </si>
  <si>
    <t>C09DA01 - Losartan a diuretika</t>
  </si>
  <si>
    <t>R03DC03 - Montelukast</t>
  </si>
  <si>
    <t>C10AA05 - Atorvastatin</t>
  </si>
  <si>
    <t>V06XX - Potraviny pro zvláštní lékařské účely (PZLÚ)</t>
  </si>
  <si>
    <t>C10AA07 - Rosuvastatin</t>
  </si>
  <si>
    <t>C10BX03 - Atorvastatin a amlodipin</t>
  </si>
  <si>
    <t>A02BC02</t>
  </si>
  <si>
    <t>POR TBL ENT 100X40MG I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</si>
  <si>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</si>
  <si>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</si>
  <si>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</si>
  <si>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</si>
  <si>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</si>
  <si>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</si>
  <si>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A03FA</t>
  </si>
  <si>
    <t>A04AA01</t>
  </si>
  <si>
    <t>POR TBL FLM 10X8MG</t>
  </si>
  <si>
    <t>A06AD11</t>
  </si>
  <si>
    <t>A10AB05</t>
  </si>
  <si>
    <t>A10AD05</t>
  </si>
  <si>
    <t>A10BA02</t>
  </si>
  <si>
    <t>POR TBL FLM 60X500MG</t>
  </si>
  <si>
    <t>POR TBL FLM 60X850MG</t>
  </si>
  <si>
    <t>A10BB12</t>
  </si>
  <si>
    <t>B01AA03</t>
  </si>
  <si>
    <t>WARFARIN ORION 5 MG</t>
  </si>
  <si>
    <t>B01AB06</t>
  </si>
  <si>
    <t>B01AC04</t>
  </si>
  <si>
    <t>B01AX05</t>
  </si>
  <si>
    <t>ARIXTRA 2,5 MG/0,5 ML</t>
  </si>
  <si>
    <t>C01BD01</t>
  </si>
  <si>
    <t>POR TBL NOB 30X200MG</t>
  </si>
  <si>
    <t>POR TBL NOB 60X200MG</t>
  </si>
  <si>
    <t>C02CA04</t>
  </si>
  <si>
    <t>C03EA01</t>
  </si>
  <si>
    <t>C07AB05</t>
  </si>
  <si>
    <t>C07AB07</t>
  </si>
  <si>
    <t>C08CA01</t>
  </si>
  <si>
    <t>C08CA08</t>
  </si>
  <si>
    <t>C09AA02</t>
  </si>
  <si>
    <t>INJ SOL 5X1ML/1.25MG</t>
  </si>
  <si>
    <t>C09AA05</t>
  </si>
  <si>
    <t>TRITACE 10 MG</t>
  </si>
  <si>
    <t>TRITACE 5 MG</t>
  </si>
  <si>
    <t>C09BA05</t>
  </si>
  <si>
    <t>C09CA01</t>
  </si>
  <si>
    <t>C09DA01</t>
  </si>
  <si>
    <t>C10AA05</t>
  </si>
  <si>
    <t>POR TBL FLM 30X20MG</t>
  </si>
  <si>
    <t>POR TBL FLM 100X20MG</t>
  </si>
  <si>
    <t>POR TBL FLM 30X40MG</t>
  </si>
  <si>
    <t>POR TBL FLM 100X40MG</t>
  </si>
  <si>
    <t>C10AA07</t>
  </si>
  <si>
    <t>G04CA02</t>
  </si>
  <si>
    <t>H02AB04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</si>
  <si>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</si>
  <si>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</si>
  <si>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</si>
  <si>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</si>
  <si>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</si>
  <si>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</si>
  <si>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</si>
  <si>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</si>
  <si>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J01DB04</t>
  </si>
  <si>
    <t>INJ PLV SOL 10X1GM</t>
  </si>
  <si>
    <t>J01DC02</t>
  </si>
  <si>
    <t>POR TBL FLM 10X500MG</t>
  </si>
  <si>
    <t>J01DH51</t>
  </si>
  <si>
    <t>J01FA09</t>
  </si>
  <si>
    <t>POR TBL FLM 14X500MG</t>
  </si>
  <si>
    <t>J01FF01</t>
  </si>
  <si>
    <t>INJ SOL 1X2ML/300MG</t>
  </si>
  <si>
    <t>INJ SOL 1X4ML/600MG</t>
  </si>
  <si>
    <t>J01MA02</t>
  </si>
  <si>
    <t>CIPHIN PRO INFUSIONE 200 MG/100 ML</t>
  </si>
  <si>
    <t>INF SOL 1X100ML/200MG</t>
  </si>
  <si>
    <t>J02AC01</t>
  </si>
  <si>
    <t>MYCOMAX INF</t>
  </si>
  <si>
    <t>INF SOL 100ML/200MG</t>
  </si>
  <si>
    <t>M01AX17</t>
  </si>
  <si>
    <t>POR TBL NOB 30X100MG</t>
  </si>
  <si>
    <t>M04AA01</t>
  </si>
  <si>
    <t>N01AX10</t>
  </si>
  <si>
    <t>N03AX12</t>
  </si>
  <si>
    <t>N05BA12</t>
  </si>
  <si>
    <t>XANAX 0,25 MG</t>
  </si>
  <si>
    <t>POR TBL NOB 30X0.25MG</t>
  </si>
  <si>
    <t>N05CD08</t>
  </si>
  <si>
    <t>POR TBL FLM 10X15MG</t>
  </si>
  <si>
    <t>N06AB04</t>
  </si>
  <si>
    <t>POR TBL FLM 30X10 MG</t>
  </si>
  <si>
    <t>N06AB06</t>
  </si>
  <si>
    <t>ZOLOFT 50 MG</t>
  </si>
  <si>
    <t>POR TBL FLM 28X50MG</t>
  </si>
  <si>
    <t>R03AC02</t>
  </si>
  <si>
    <t>INH SUS PSS 200X100RG</t>
  </si>
  <si>
    <t>R06AE07</t>
  </si>
  <si>
    <t>V06XX</t>
  </si>
  <si>
    <t>A16AA02</t>
  </si>
  <si>
    <t>TRANSMETIL 500 MG INJEKCE</t>
  </si>
  <si>
    <t>INJ PSO LQF 5X500MG</t>
  </si>
  <si>
    <t>C07AG02</t>
  </si>
  <si>
    <t>C10BX03</t>
  </si>
  <si>
    <t>SOLU-MEDROL 62,5 MG/ML</t>
  </si>
  <si>
    <t>INJ PSO LQF 250MG+4ML</t>
  </si>
  <si>
    <t>INJ PSO LQF 125MG+2ML</t>
  </si>
  <si>
    <t>INJ PSO LQF 500MG+8ML</t>
  </si>
  <si>
    <t>INJ PSO LQF 1GM+16ML</t>
  </si>
  <si>
    <t>H03AA01</t>
  </si>
  <si>
    <t>POR TBL NOB 100X75MCG I</t>
  </si>
  <si>
    <t>ZINACEF 1,5 G</t>
  </si>
  <si>
    <t>INF PLV SOL 1X500MG</t>
  </si>
  <si>
    <t>J01FA10</t>
  </si>
  <si>
    <t>J01MA01</t>
  </si>
  <si>
    <t>M03AC04</t>
  </si>
  <si>
    <t>INJ SOL 5X5ML/50MG</t>
  </si>
  <si>
    <t>N01AH03</t>
  </si>
  <si>
    <t>SUFENTA FORTE</t>
  </si>
  <si>
    <t>INJ SOL 5X1ML/50RG</t>
  </si>
  <si>
    <t>POR CPS DUR 50X300MG</t>
  </si>
  <si>
    <t>R03DC03</t>
  </si>
  <si>
    <t>NUTRIDRINK MULTI FIBRE S PŘÍCHUTÍ JAHODOVOU</t>
  </si>
  <si>
    <t>NUTRIDRINK YOGHURT S PŘÍCHUTÍ VANILKA A CITRÓN</t>
  </si>
  <si>
    <t>NUTRISON ADVANCED DIASON LOW ENERGY</t>
  </si>
  <si>
    <t>N01AB08</t>
  </si>
  <si>
    <t>Přehled plnění pozitivního listu - spotřeba léčivých přípravků - orientační přehled</t>
  </si>
  <si>
    <t>HVLP</t>
  </si>
  <si>
    <t>PZT</t>
  </si>
  <si>
    <t>89301501</t>
  </si>
  <si>
    <t>Standardní lůžková péče Celkem</t>
  </si>
  <si>
    <t>89301502</t>
  </si>
  <si>
    <t>Všeobecná ambulance Celkem</t>
  </si>
  <si>
    <t>Gwozdziewicz Marek</t>
  </si>
  <si>
    <t>Hanák Václav</t>
  </si>
  <si>
    <t>Kaláb Martin</t>
  </si>
  <si>
    <t>Klváček Aleš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</si>
  <si>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</si>
  <si>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</si>
  <si>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</si>
  <si>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</si>
  <si>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</si>
  <si>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</si>
  <si>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</si>
  <si>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</si>
  <si>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Amiodaron</t>
  </si>
  <si>
    <t>Amlodipin</t>
  </si>
  <si>
    <t>125058</t>
  </si>
  <si>
    <t>Atorvastatin</t>
  </si>
  <si>
    <t>Bisoprolol</t>
  </si>
  <si>
    <t>Ciprofloxacin</t>
  </si>
  <si>
    <t>Citalopram</t>
  </si>
  <si>
    <t>17424</t>
  </si>
  <si>
    <t>POR TBL FLM 20X10 MG</t>
  </si>
  <si>
    <t>Erdostein</t>
  </si>
  <si>
    <t>95560</t>
  </si>
  <si>
    <t>POR CPS DUR 30X300MG</t>
  </si>
  <si>
    <t>Glimepirid</t>
  </si>
  <si>
    <t>163093</t>
  </si>
  <si>
    <t>AMARYL 4 MG</t>
  </si>
  <si>
    <t>Indapamid</t>
  </si>
  <si>
    <t>158287</t>
  </si>
  <si>
    <t>INDAP 2,5 MG</t>
  </si>
  <si>
    <t>POR TBL NOB 30X2.5MG</t>
  </si>
  <si>
    <t>Klopidogrel</t>
  </si>
  <si>
    <t>Kyselina acetylsalicylová</t>
  </si>
  <si>
    <t>71960</t>
  </si>
  <si>
    <t>ANOPYRIN 100 MG</t>
  </si>
  <si>
    <t>POR TBL NOB 5X10X100MG</t>
  </si>
  <si>
    <t>Metformin</t>
  </si>
  <si>
    <t>18629</t>
  </si>
  <si>
    <t>POR TBL FLM 30X1000MG</t>
  </si>
  <si>
    <t>Metoprolol</t>
  </si>
  <si>
    <t>32225</t>
  </si>
  <si>
    <t>POR TBL PRO 28X25MG</t>
  </si>
  <si>
    <t>45499</t>
  </si>
  <si>
    <t>BETALOC ZOK 100 MG</t>
  </si>
  <si>
    <t>POR TBL PRO 30X100MG</t>
  </si>
  <si>
    <t>49937</t>
  </si>
  <si>
    <t>POR TBL PRO 28X50MG</t>
  </si>
  <si>
    <t>Nadroparin</t>
  </si>
  <si>
    <t>Perindopril</t>
  </si>
  <si>
    <t>101205</t>
  </si>
  <si>
    <t>101225</t>
  </si>
  <si>
    <t>PRESTARIUM NEO FORTE</t>
  </si>
  <si>
    <t>Perindopril a amlodipin</t>
  </si>
  <si>
    <t>124129</t>
  </si>
  <si>
    <t>PRESTANCE 10 MG/10 MG</t>
  </si>
  <si>
    <t>Piracetam</t>
  </si>
  <si>
    <t>11242</t>
  </si>
  <si>
    <t>GERATAM 1200 MG</t>
  </si>
  <si>
    <t>POR TBL FLM 60X1200MG</t>
  </si>
  <si>
    <t>Ramipril</t>
  </si>
  <si>
    <t>132525</t>
  </si>
  <si>
    <t>Různé jiné kombinace železa</t>
  </si>
  <si>
    <t>97402</t>
  </si>
  <si>
    <t>POR TBL FLM 50X100MG</t>
  </si>
  <si>
    <t>Warfarin</t>
  </si>
  <si>
    <t>122632</t>
  </si>
  <si>
    <t>SORTIS 80 MG</t>
  </si>
  <si>
    <t>POR TBL FLM 30X80MG</t>
  </si>
  <si>
    <t>Furosemid</t>
  </si>
  <si>
    <t>13459</t>
  </si>
  <si>
    <t>FUROSEMID - SLOVAKOFARMA FORTE</t>
  </si>
  <si>
    <t>POR TBL NOB 20X250MG</t>
  </si>
  <si>
    <t>98218</t>
  </si>
  <si>
    <t>FURON 40 MG</t>
  </si>
  <si>
    <t>POR TBL NOB 20X40MG</t>
  </si>
  <si>
    <t>POR TBL NOB 50X40MG</t>
  </si>
  <si>
    <t>Hydrochlorothiazid a kalium šetřící diuretika</t>
  </si>
  <si>
    <t>47477</t>
  </si>
  <si>
    <t>Karvedilol</t>
  </si>
  <si>
    <t>151142</t>
  </si>
  <si>
    <t>Levothyroxin, sodná sůl</t>
  </si>
  <si>
    <t>47141</t>
  </si>
  <si>
    <t>LETROX 50</t>
  </si>
  <si>
    <t>POR TBL NOB 100X50RG I</t>
  </si>
  <si>
    <t>EUTHYROX 50 MIKROGRAMŮ</t>
  </si>
  <si>
    <t>POR TBL NOB 100X50RG</t>
  </si>
  <si>
    <t>13778</t>
  </si>
  <si>
    <t>49934</t>
  </si>
  <si>
    <t>POR TBL PRO 30X25MG</t>
  </si>
  <si>
    <t>Nitrendipin</t>
  </si>
  <si>
    <t>Organo-heparinoid</t>
  </si>
  <si>
    <t>HEPAROID LÉČIVA</t>
  </si>
  <si>
    <t>DRM CRM 1X30GM</t>
  </si>
  <si>
    <t>Pantoprazol</t>
  </si>
  <si>
    <t>180640</t>
  </si>
  <si>
    <t>POR TBL ENT 30X40MG II</t>
  </si>
  <si>
    <t>Pregabalin</t>
  </si>
  <si>
    <t>28222</t>
  </si>
  <si>
    <t>LYRICA 150 MG</t>
  </si>
  <si>
    <t>POR CPS DUR 14X150MG</t>
  </si>
  <si>
    <t>56977</t>
  </si>
  <si>
    <t>Rosuvastatin</t>
  </si>
  <si>
    <t>148076</t>
  </si>
  <si>
    <t>Spironolakton</t>
  </si>
  <si>
    <t>POR TBL NOB 100X25MG</t>
  </si>
  <si>
    <t>3550</t>
  </si>
  <si>
    <t>POR TBL NOB 20X25MG</t>
  </si>
  <si>
    <t>Sultamicilin</t>
  </si>
  <si>
    <t>POR TBL FLM 12X375MG</t>
  </si>
  <si>
    <t>Urapidil</t>
  </si>
  <si>
    <t>164412</t>
  </si>
  <si>
    <t>192339</t>
  </si>
  <si>
    <t>POR TBL NOB 50X2MG</t>
  </si>
  <si>
    <t>125045</t>
  </si>
  <si>
    <t>Amoxicilin a enzymový inhibitor</t>
  </si>
  <si>
    <t>Betaxolol</t>
  </si>
  <si>
    <t>Irbesartan</t>
  </si>
  <si>
    <t>194143</t>
  </si>
  <si>
    <t>IFIRMASTA 150 MG</t>
  </si>
  <si>
    <t>POR TBL FLM 30X150MG</t>
  </si>
  <si>
    <t>Kandesartan</t>
  </si>
  <si>
    <t>175280</t>
  </si>
  <si>
    <t>CANOCORD 16 MG</t>
  </si>
  <si>
    <t>POR TBL NOB 28X16MG</t>
  </si>
  <si>
    <t>175282</t>
  </si>
  <si>
    <t>POR TBL NOB 56X16MG</t>
  </si>
  <si>
    <t>158395</t>
  </si>
  <si>
    <t>CLOPIDOGREL ACCORD 75 MG POTAHOVANÉ TABLETY</t>
  </si>
  <si>
    <t>POR TBL FLM 100X75MG</t>
  </si>
  <si>
    <t>155781</t>
  </si>
  <si>
    <t>200214</t>
  </si>
  <si>
    <t>POR TBL NOB 56X100MG</t>
  </si>
  <si>
    <t>POR TBL PRO 30X50MG</t>
  </si>
  <si>
    <t>120791</t>
  </si>
  <si>
    <t>APO-PERINDO 4 MG</t>
  </si>
  <si>
    <t>Sulfamethoxazol a trimethoprim</t>
  </si>
  <si>
    <t>POR TBL NOB 20X480MG</t>
  </si>
  <si>
    <t>Telmisartan a diuretika</t>
  </si>
  <si>
    <t>26576</t>
  </si>
  <si>
    <t>MICARDISPLUS 80/12,5 MG</t>
  </si>
  <si>
    <t>POR TBL NOB 56</t>
  </si>
  <si>
    <t>94113</t>
  </si>
  <si>
    <t>WARFARIN ORION 3 MG</t>
  </si>
  <si>
    <t>POR TBL NOB 100X3MG</t>
  </si>
  <si>
    <t>98932</t>
  </si>
  <si>
    <t>SEDACORON</t>
  </si>
  <si>
    <t>98933</t>
  </si>
  <si>
    <t>42849</t>
  </si>
  <si>
    <t>HIPRES 10</t>
  </si>
  <si>
    <t>49007</t>
  </si>
  <si>
    <t>ATORIS 20</t>
  </si>
  <si>
    <t>95724</t>
  </si>
  <si>
    <t>49008</t>
  </si>
  <si>
    <t>POR TBL FLM 60X20MG</t>
  </si>
  <si>
    <t>3801</t>
  </si>
  <si>
    <t>CONCOR COR 2,5 MG</t>
  </si>
  <si>
    <t>POR TBL FLM 28X2.5MG</t>
  </si>
  <si>
    <t>94164</t>
  </si>
  <si>
    <t>CONCOR 5</t>
  </si>
  <si>
    <t>Digoxin</t>
  </si>
  <si>
    <t>DIGOXIN 0,125 LÉČIVA</t>
  </si>
  <si>
    <t>POR TBL NOB 30X0.125MG</t>
  </si>
  <si>
    <t>Doxazosin</t>
  </si>
  <si>
    <t>103395</t>
  </si>
  <si>
    <t>CARDURA XL 4 MG</t>
  </si>
  <si>
    <t>POR TBL RET 30X4MG PA</t>
  </si>
  <si>
    <t>POR CPS DUR 20X300MG</t>
  </si>
  <si>
    <t>Finasterid</t>
  </si>
  <si>
    <t>109984</t>
  </si>
  <si>
    <t>APO-FINAS</t>
  </si>
  <si>
    <t>56807</t>
  </si>
  <si>
    <t>FURORESE 125</t>
  </si>
  <si>
    <t>POR TBL NOB 30X125MG</t>
  </si>
  <si>
    <t>47475</t>
  </si>
  <si>
    <t>LORADUR</t>
  </si>
  <si>
    <t>47476</t>
  </si>
  <si>
    <t>Chlorid draselný</t>
  </si>
  <si>
    <t>Isosorbid-mononitrát</t>
  </si>
  <si>
    <t>59467</t>
  </si>
  <si>
    <t>175281</t>
  </si>
  <si>
    <t>POR TBL NOB 30X16MG</t>
  </si>
  <si>
    <t>Kandesartan a diuretika</t>
  </si>
  <si>
    <t>158995</t>
  </si>
  <si>
    <t>CANCOMBINO 16 MG/12,5 MG</t>
  </si>
  <si>
    <t>POR TBL NOB 30 I</t>
  </si>
  <si>
    <t>42773</t>
  </si>
  <si>
    <t>CORYOL 6,25 MG</t>
  </si>
  <si>
    <t>POR TBL NOB 30X6.25MG</t>
  </si>
  <si>
    <t>141034</t>
  </si>
  <si>
    <t>TROMBEX 75 MG POTAHOVANÉ TABLETY</t>
  </si>
  <si>
    <t>132657</t>
  </si>
  <si>
    <t>132727</t>
  </si>
  <si>
    <t>143525</t>
  </si>
  <si>
    <t>CLOPIDOGREL ACTAVIS 75 MG</t>
  </si>
  <si>
    <t>POR TBL FLM 28X75MG I</t>
  </si>
  <si>
    <t>EUTHYROX 100 MIKROGRAMŮ</t>
  </si>
  <si>
    <t>POR TBL NOB 100X100RG</t>
  </si>
  <si>
    <t>169527</t>
  </si>
  <si>
    <t>METFORMIN MYLAN 850 MG</t>
  </si>
  <si>
    <t>POR TBL FLM 40X850MG</t>
  </si>
  <si>
    <t>46981</t>
  </si>
  <si>
    <t>BETALOC SR 200 MG</t>
  </si>
  <si>
    <t>Molsidomin</t>
  </si>
  <si>
    <t>76155</t>
  </si>
  <si>
    <t>CORVATON FORTE</t>
  </si>
  <si>
    <t>59805</t>
  </si>
  <si>
    <t>INJ SOL 2X0.6ML</t>
  </si>
  <si>
    <t>13316</t>
  </si>
  <si>
    <t>LUSOPRESS</t>
  </si>
  <si>
    <t>POR TBL NOB 28X20MG</t>
  </si>
  <si>
    <t>Omeprazol</t>
  </si>
  <si>
    <t>132531</t>
  </si>
  <si>
    <t>HELICID 20</t>
  </si>
  <si>
    <t>49114</t>
  </si>
  <si>
    <t>POR TBL ENT 56X20MG</t>
  </si>
  <si>
    <t>180663</t>
  </si>
  <si>
    <t>POR TBL ENT 50X40MG HOSP</t>
  </si>
  <si>
    <t>180676</t>
  </si>
  <si>
    <t>POR TBL ENT 30X40MG I</t>
  </si>
  <si>
    <t>85156</t>
  </si>
  <si>
    <t>PRENESSA 4 MG</t>
  </si>
  <si>
    <t>124087</t>
  </si>
  <si>
    <t>PRESTANCE 5 MG/5 MG</t>
  </si>
  <si>
    <t>28217</t>
  </si>
  <si>
    <t>LYRICA 75 MG</t>
  </si>
  <si>
    <t>POR CPS DUR 56X75MG</t>
  </si>
  <si>
    <t>56973</t>
  </si>
  <si>
    <t>TRITACE 1,25 MG</t>
  </si>
  <si>
    <t>POR TBL NOB 30X1.25MG</t>
  </si>
  <si>
    <t>148072</t>
  </si>
  <si>
    <t>ROSUCARD 20 MG POTAHOVANÉ TABLETY</t>
  </si>
  <si>
    <t>Tamsulosin</t>
  </si>
  <si>
    <t>22727</t>
  </si>
  <si>
    <t>TAMSULOSIN HCL-TEVA 0,4 MG</t>
  </si>
  <si>
    <t>POR CPS RDR 28X0.4MG</t>
  </si>
  <si>
    <t>Valsartan a diuretika</t>
  </si>
  <si>
    <t>134271</t>
  </si>
  <si>
    <t>VALSACOMBI 80 MG/12,5 MG</t>
  </si>
  <si>
    <t>Escitalopram</t>
  </si>
  <si>
    <t>170314</t>
  </si>
  <si>
    <t>ESCIRDEC NEO 10 MG</t>
  </si>
  <si>
    <t>49122</t>
  </si>
  <si>
    <t>101227</t>
  </si>
  <si>
    <t>Prokinetika</t>
  </si>
  <si>
    <t>166759</t>
  </si>
  <si>
    <t>POR TBL FLM 40X50MG</t>
  </si>
  <si>
    <t>Sodná sůl metamizolu</t>
  </si>
  <si>
    <t>NOVALGIN TABLETY</t>
  </si>
  <si>
    <t>POR TBL FLM 20X500MG</t>
  </si>
  <si>
    <t>Hydrochlorothiazid</t>
  </si>
  <si>
    <t>HYDROCHLOROTHIAZID LÉČIVA</t>
  </si>
  <si>
    <t>21562</t>
  </si>
  <si>
    <t>POR TBL ENT 20X100MG</t>
  </si>
  <si>
    <t>Acetylcystein</t>
  </si>
  <si>
    <t>57395</t>
  </si>
  <si>
    <t>POR TBL EFF 10X600MG</t>
  </si>
  <si>
    <t>19594</t>
  </si>
  <si>
    <t>TORVACARD 40</t>
  </si>
  <si>
    <t>POR CPS DUR 10X300MG</t>
  </si>
  <si>
    <t>Gliklazid</t>
  </si>
  <si>
    <t>112664</t>
  </si>
  <si>
    <t>GLYCLADA 30 MG</t>
  </si>
  <si>
    <t>POR TBL RET 30X30MG</t>
  </si>
  <si>
    <t>POR TBL NOB 2X10X100MG</t>
  </si>
  <si>
    <t>Kyselina listová</t>
  </si>
  <si>
    <t>76064</t>
  </si>
  <si>
    <t>ACIDUM FOLICUM LÉČIVA</t>
  </si>
  <si>
    <t>POR TBL OBD 30X10MG</t>
  </si>
  <si>
    <t>Lansoprazol</t>
  </si>
  <si>
    <t>106344</t>
  </si>
  <si>
    <t>LANZUL 15 MG</t>
  </si>
  <si>
    <t>POR CPS ETD 28X15MG</t>
  </si>
  <si>
    <t>Magnesium-laktát</t>
  </si>
  <si>
    <t>184525</t>
  </si>
  <si>
    <t>MAGNESII LACTICI 0,5 TBL. MEDICAMENTA</t>
  </si>
  <si>
    <t>POR TBL NOB 20X0.5GM</t>
  </si>
  <si>
    <t>Nebivolol</t>
  </si>
  <si>
    <t>53761</t>
  </si>
  <si>
    <t>NEBILET</t>
  </si>
  <si>
    <t>111898</t>
  </si>
  <si>
    <t>NITRESAN 10 MG</t>
  </si>
  <si>
    <t>132526</t>
  </si>
  <si>
    <t>HELICID 10</t>
  </si>
  <si>
    <t>POR CPS ETD 28X10MG</t>
  </si>
  <si>
    <t>49112</t>
  </si>
  <si>
    <t>POR TBL ENT 14X20MG I</t>
  </si>
  <si>
    <t>Perindopril a diuretika</t>
  </si>
  <si>
    <t>Propafenon</t>
  </si>
  <si>
    <t>53535</t>
  </si>
  <si>
    <t>PROPAFENON AL 150</t>
  </si>
  <si>
    <t>POR TBL FLM 50X150MG</t>
  </si>
  <si>
    <t>Rilmenidin</t>
  </si>
  <si>
    <t>POR TBL NOB 30X1MG</t>
  </si>
  <si>
    <t>148068</t>
  </si>
  <si>
    <t>ROSUCARD 10 MG POTAHOVANÉ TABLETY</t>
  </si>
  <si>
    <t>Telmisartan</t>
  </si>
  <si>
    <t>167673</t>
  </si>
  <si>
    <t>TOLURA 80 MG</t>
  </si>
  <si>
    <t>POR TBL NOB 28X80MG</t>
  </si>
  <si>
    <t>Theofylin</t>
  </si>
  <si>
    <t>44304</t>
  </si>
  <si>
    <t>POR CPS PRO 20X200MG</t>
  </si>
  <si>
    <t>Verapamil</t>
  </si>
  <si>
    <t>71950</t>
  </si>
  <si>
    <t>ISOPTIN SR 240 MG</t>
  </si>
  <si>
    <t>POR TBL PRO 30X240MG</t>
  </si>
  <si>
    <t>149480</t>
  </si>
  <si>
    <t>ZYLLT 75 MG</t>
  </si>
  <si>
    <t>POR TBL FLM 28X75MG</t>
  </si>
  <si>
    <t>Jiný</t>
  </si>
  <si>
    <t>Kolchicin</t>
  </si>
  <si>
    <t>62380</t>
  </si>
  <si>
    <t>POR TBL OBD 50X500RG</t>
  </si>
  <si>
    <t>21563</t>
  </si>
  <si>
    <t>POR TBL ENT 50X100MG</t>
  </si>
  <si>
    <t>47837</t>
  </si>
  <si>
    <t>POR TBL RET 30X4MG</t>
  </si>
  <si>
    <t>149542</t>
  </si>
  <si>
    <t>Simvastatin</t>
  </si>
  <si>
    <t>13847</t>
  </si>
  <si>
    <t>SIMVASTATIN-RATIOPHARM 20 MG</t>
  </si>
  <si>
    <t>29678</t>
  </si>
  <si>
    <t>Tikagrelor</t>
  </si>
  <si>
    <t>167936</t>
  </si>
  <si>
    <t>BRILIQUE 90 MG</t>
  </si>
  <si>
    <t>POR TBL FLM 60X90MG</t>
  </si>
  <si>
    <t>192342</t>
  </si>
  <si>
    <t>WARFARIN PMCS 5 MG</t>
  </si>
  <si>
    <t>Alopurinol</t>
  </si>
  <si>
    <t>Alprazolam</t>
  </si>
  <si>
    <t>91788</t>
  </si>
  <si>
    <t>NEUROL 0,25</t>
  </si>
  <si>
    <t>125052</t>
  </si>
  <si>
    <t>Atorvastatin a amlodipin</t>
  </si>
  <si>
    <t>30550</t>
  </si>
  <si>
    <t>Celiprolol</t>
  </si>
  <si>
    <t>163143</t>
  </si>
  <si>
    <t>TENOLOC 200</t>
  </si>
  <si>
    <t>POR TBL FLM 30X200MG</t>
  </si>
  <si>
    <t>Dabigatran-etexilát</t>
  </si>
  <si>
    <t>168373</t>
  </si>
  <si>
    <t>PRADAXA 150 MG</t>
  </si>
  <si>
    <t>POR CPS DUR 60X1X150MG</t>
  </si>
  <si>
    <t>29328</t>
  </si>
  <si>
    <t>PRADAXA 110 MG</t>
  </si>
  <si>
    <t>POR CPS DUR 60X1X110MG</t>
  </si>
  <si>
    <t>Draslík</t>
  </si>
  <si>
    <t>Fenofibrát</t>
  </si>
  <si>
    <t>11014</t>
  </si>
  <si>
    <t>LIPANTHYL 267 M</t>
  </si>
  <si>
    <t>POR CPS DUR 90X267MG</t>
  </si>
  <si>
    <t>56804</t>
  </si>
  <si>
    <t>FURORESE 40</t>
  </si>
  <si>
    <t>Hořčík (různé sole v kombinaci)</t>
  </si>
  <si>
    <t>66555</t>
  </si>
  <si>
    <t>MAGNOSOLV</t>
  </si>
  <si>
    <t>POR GRA SOL 30</t>
  </si>
  <si>
    <t>94804</t>
  </si>
  <si>
    <t>MODURETIC</t>
  </si>
  <si>
    <t>76402</t>
  </si>
  <si>
    <t>SORBIMON 20 MG</t>
  </si>
  <si>
    <t>POR TBL NOB 100X20MG</t>
  </si>
  <si>
    <t>Klarithromycin</t>
  </si>
  <si>
    <t>Klenbuterol</t>
  </si>
  <si>
    <t>13359</t>
  </si>
  <si>
    <t>SPIROPENT</t>
  </si>
  <si>
    <t>POR TBL NOB 20X0.02MG</t>
  </si>
  <si>
    <t>47144</t>
  </si>
  <si>
    <t>LETROX 100</t>
  </si>
  <si>
    <t>POR TBL NOB 100X100RG I</t>
  </si>
  <si>
    <t>Losartan</t>
  </si>
  <si>
    <t>114070</t>
  </si>
  <si>
    <t>LOZAP 100 ZENTIVA</t>
  </si>
  <si>
    <t>POR TBL FLM 90X100MG</t>
  </si>
  <si>
    <t>Losartan a diuretika</t>
  </si>
  <si>
    <t>164640</t>
  </si>
  <si>
    <t>GLUCOPHAGE 500 MG</t>
  </si>
  <si>
    <t>Pentoxifylin</t>
  </si>
  <si>
    <t>53480</t>
  </si>
  <si>
    <t>TRENTAL 400</t>
  </si>
  <si>
    <t>POR TBL RET 100X400MG</t>
  </si>
  <si>
    <t>101233</t>
  </si>
  <si>
    <t>POR TBL FLM 90X10 MG</t>
  </si>
  <si>
    <t>85159</t>
  </si>
  <si>
    <t>Pikosíran sodný, kombinace</t>
  </si>
  <si>
    <t>160806</t>
  </si>
  <si>
    <t>PICOPREP PRÁŠEK PRO PŘÍPRAVU PERORÁLNÍHO ROZTOKU</t>
  </si>
  <si>
    <t>POR PLV SOL 2</t>
  </si>
  <si>
    <t>58838</t>
  </si>
  <si>
    <t>PROPANORM 300 MG</t>
  </si>
  <si>
    <t>POR TBL FLM 50X300MG</t>
  </si>
  <si>
    <t>125641</t>
  </si>
  <si>
    <t>POR TBL NOB 90X1MG</t>
  </si>
  <si>
    <t>148074</t>
  </si>
  <si>
    <t>POR TBL FLM 90X20MG</t>
  </si>
  <si>
    <t>119653</t>
  </si>
  <si>
    <t>POR TBL FLM 60X100MG</t>
  </si>
  <si>
    <t>125077</t>
  </si>
  <si>
    <t>APO-SIMVA 10</t>
  </si>
  <si>
    <t>POR TBL FLM 100X10MG</t>
  </si>
  <si>
    <t>158191</t>
  </si>
  <si>
    <t>TELMISARTAN SANDOZ 80 MG</t>
  </si>
  <si>
    <t>POR TBL NOB 30X80MG</t>
  </si>
  <si>
    <t>158198</t>
  </si>
  <si>
    <t>POR TBL NOB 100X80MG</t>
  </si>
  <si>
    <t>29679</t>
  </si>
  <si>
    <t>POR TBL NOB 90</t>
  </si>
  <si>
    <t>132631</t>
  </si>
  <si>
    <t>POR CPS PRO 50X200MG</t>
  </si>
  <si>
    <t>Trimetazidin</t>
  </si>
  <si>
    <t>54034</t>
  </si>
  <si>
    <t>VERAPAMIL AL 240 RETARD</t>
  </si>
  <si>
    <t>POR TBL RET 100X240MG</t>
  </si>
  <si>
    <t>Vildagliptin</t>
  </si>
  <si>
    <t>29199</t>
  </si>
  <si>
    <t>GALVUS 50 MG</t>
  </si>
  <si>
    <t>POR TBL NOB 56X50MG</t>
  </si>
  <si>
    <t>Zolpidem</t>
  </si>
  <si>
    <t>163145</t>
  </si>
  <si>
    <t>HYPNOGEN</t>
  </si>
  <si>
    <t>Kompresivní punčochy a návleky</t>
  </si>
  <si>
    <t>45364</t>
  </si>
  <si>
    <t>PUNČOCHY KOMPRESNÍ STEHENNÍ              II.K.T.</t>
  </si>
  <si>
    <t>MEMORY MEDICAL STOCKINGS  A-G</t>
  </si>
  <si>
    <t>Doxycyklin</t>
  </si>
  <si>
    <t>47718</t>
  </si>
  <si>
    <t>DOXYCYCLIN AL 100</t>
  </si>
  <si>
    <t>POR TBL NOB 10X100MG</t>
  </si>
  <si>
    <t>Bromazepam</t>
  </si>
  <si>
    <t>LEXAURIN 3</t>
  </si>
  <si>
    <t>15658</t>
  </si>
  <si>
    <t>CIPLOX 500</t>
  </si>
  <si>
    <t>Cefuroxim</t>
  </si>
  <si>
    <t>Diosmin, kombinace</t>
  </si>
  <si>
    <t>132547</t>
  </si>
  <si>
    <t>75490</t>
  </si>
  <si>
    <t>KLACID 250</t>
  </si>
  <si>
    <t>POR TBL FLM 14X250MG</t>
  </si>
  <si>
    <t>Midazolam</t>
  </si>
  <si>
    <t>15013</t>
  </si>
  <si>
    <t>DORMICUM 7,5 MG</t>
  </si>
  <si>
    <t>POR TBL FLM 10X7.5MG</t>
  </si>
  <si>
    <t>32859</t>
  </si>
  <si>
    <t>NAC AL 600 ŠUMIVÉ TABLETY</t>
  </si>
  <si>
    <t>POR TBL EFF 50X600MG</t>
  </si>
  <si>
    <t>90959</t>
  </si>
  <si>
    <t>XANAX 0,5 MG</t>
  </si>
  <si>
    <t>POR TBL NOB 30X0.5MG</t>
  </si>
  <si>
    <t>96977</t>
  </si>
  <si>
    <t>XANAX 1 MG</t>
  </si>
  <si>
    <t>154716</t>
  </si>
  <si>
    <t>95583</t>
  </si>
  <si>
    <t>ZOREM 10 MG</t>
  </si>
  <si>
    <t>Amoxicilin</t>
  </si>
  <si>
    <t>POR TBL SUS 20X500MG</t>
  </si>
  <si>
    <t>101172</t>
  </si>
  <si>
    <t>CADUET 5 MG/10 MG</t>
  </si>
  <si>
    <t>30530</t>
  </si>
  <si>
    <t>Azithromycin</t>
  </si>
  <si>
    <t>176913</t>
  </si>
  <si>
    <t>176914</t>
  </si>
  <si>
    <t>3822</t>
  </si>
  <si>
    <t>CONCOR COR 5 MG</t>
  </si>
  <si>
    <t>POR TBL FLM 28X5MG</t>
  </si>
  <si>
    <t>3824</t>
  </si>
  <si>
    <t>CONCOR COR 10 MG</t>
  </si>
  <si>
    <t>Cetirizin</t>
  </si>
  <si>
    <t>55178</t>
  </si>
  <si>
    <t>ZYRTEC</t>
  </si>
  <si>
    <t>POR GTT SOL 1X20ML</t>
  </si>
  <si>
    <t>Cilazapril</t>
  </si>
  <si>
    <t>125441</t>
  </si>
  <si>
    <t>INHIBACE 5 MG</t>
  </si>
  <si>
    <t>POR TBL FLM 100X5MG</t>
  </si>
  <si>
    <t>132534</t>
  </si>
  <si>
    <t>CITALOPRAM-TEVA 20 MG</t>
  </si>
  <si>
    <t>Desloratadin</t>
  </si>
  <si>
    <t>28839</t>
  </si>
  <si>
    <t>AERIUS 0,5 MG/ML</t>
  </si>
  <si>
    <t>POR SOL 1X120ML LŽIČKA</t>
  </si>
  <si>
    <t>Dienogest a estradiol</t>
  </si>
  <si>
    <t>129929</t>
  </si>
  <si>
    <t>QLAIRA</t>
  </si>
  <si>
    <t>POR TBL FLM 3X28</t>
  </si>
  <si>
    <t>125184</t>
  </si>
  <si>
    <t>CIPRALEX 10 MG</t>
  </si>
  <si>
    <t>POR TBL FLM 98X10MG I</t>
  </si>
  <si>
    <t>135928</t>
  </si>
  <si>
    <t>ESOPREX 10 MG</t>
  </si>
  <si>
    <t>20132</t>
  </si>
  <si>
    <t>POR TBL FLM 28X10MG I</t>
  </si>
  <si>
    <t>Ezetimib</t>
  </si>
  <si>
    <t>8673</t>
  </si>
  <si>
    <t>EZETROL 10 MG TABLETY</t>
  </si>
  <si>
    <t>POR TBL NOB 30X10MG A</t>
  </si>
  <si>
    <t>Fusidová kyselina</t>
  </si>
  <si>
    <t>88740</t>
  </si>
  <si>
    <t>FUCITHALMIC</t>
  </si>
  <si>
    <t>OPH GTT SUS 1X5GM/50MG</t>
  </si>
  <si>
    <t>Hydrokortison a antibiotika</t>
  </si>
  <si>
    <t>61980</t>
  </si>
  <si>
    <t>PIMAFUCORT</t>
  </si>
  <si>
    <t>DRM UNG 1X15GM</t>
  </si>
  <si>
    <t>Chinapril a diuretika</t>
  </si>
  <si>
    <t>64790</t>
  </si>
  <si>
    <t>ACCUZIDE 20</t>
  </si>
  <si>
    <t>POR TBL FLM 100</t>
  </si>
  <si>
    <t>76710</t>
  </si>
  <si>
    <t>ACCUZIDE 10</t>
  </si>
  <si>
    <t>Inzulin aspart</t>
  </si>
  <si>
    <t>26789</t>
  </si>
  <si>
    <t>NOVORAPID PENFILL 100 U/ML</t>
  </si>
  <si>
    <t>INJ SOL 5X3ML</t>
  </si>
  <si>
    <t>Inzulin glargin</t>
  </si>
  <si>
    <t>27506</t>
  </si>
  <si>
    <t>LANTUS 100 JEDNOTEK/ML</t>
  </si>
  <si>
    <t>SDR INJ SOL 5X3ML</t>
  </si>
  <si>
    <t>Ivabradin</t>
  </si>
  <si>
    <t>25978</t>
  </si>
  <si>
    <t>PROCORALAN 7,5 MG</t>
  </si>
  <si>
    <t>POR TBL FLM 56X7,5MG</t>
  </si>
  <si>
    <t>Jiná antibiotika pro lokální aplikaci</t>
  </si>
  <si>
    <t>1066</t>
  </si>
  <si>
    <t>FRAMYKOIN</t>
  </si>
  <si>
    <t>DRM UNG 1X10GM</t>
  </si>
  <si>
    <t>Kodein, kombinace kromě psycholeptik</t>
  </si>
  <si>
    <t>109799</t>
  </si>
  <si>
    <t>ULTRACOD</t>
  </si>
  <si>
    <t>Léčiva k terapii onemocnění jater</t>
  </si>
  <si>
    <t>125753</t>
  </si>
  <si>
    <t>ESSENTIALE FORTE N</t>
  </si>
  <si>
    <t>POR CPS DUR 100</t>
  </si>
  <si>
    <t>Levonorgestrel a ethinylestradiol</t>
  </si>
  <si>
    <t>78246</t>
  </si>
  <si>
    <t>MINISISTON</t>
  </si>
  <si>
    <t>POR TBL OBD 3X21(=63)</t>
  </si>
  <si>
    <t>13894</t>
  </si>
  <si>
    <t>POR TBL FLM 90X50MG</t>
  </si>
  <si>
    <t>POR TBL PRO 100X25MG</t>
  </si>
  <si>
    <t>32673</t>
  </si>
  <si>
    <t>METOPROLOL AL 200 RETARD</t>
  </si>
  <si>
    <t>POR TBL PRO 50X200MG</t>
  </si>
  <si>
    <t>46980</t>
  </si>
  <si>
    <t>POR TBL PRO 100X200MG</t>
  </si>
  <si>
    <t>Moxonidin</t>
  </si>
  <si>
    <t>125391</t>
  </si>
  <si>
    <t>CYNT 0,4</t>
  </si>
  <si>
    <t>POR TBL FLM 98X0.4MG</t>
  </si>
  <si>
    <t>Multienzymové přípravky (lipáza, proteáza apod.)</t>
  </si>
  <si>
    <t>14814</t>
  </si>
  <si>
    <t>KREON 10 000</t>
  </si>
  <si>
    <t>POR CPS ETD 50</t>
  </si>
  <si>
    <t>Nitrofurantoin</t>
  </si>
  <si>
    <t>POR CPS ETD 90X20MG SKLO</t>
  </si>
  <si>
    <t>180658</t>
  </si>
  <si>
    <t>POR TBL ENT 100X40MG HOSP</t>
  </si>
  <si>
    <t>180653</t>
  </si>
  <si>
    <t>POR TBL ENT 100X40MG HOSP I</t>
  </si>
  <si>
    <t>47085</t>
  </si>
  <si>
    <t>PENTOMER RETARD 400 MG</t>
  </si>
  <si>
    <t>POR TBL PRO 100X400MG</t>
  </si>
  <si>
    <t>120796</t>
  </si>
  <si>
    <t>POR TBL NOB 100X4MG</t>
  </si>
  <si>
    <t>120810</t>
  </si>
  <si>
    <t>APO-PERINDO 8 MG</t>
  </si>
  <si>
    <t>POR TBL NOB 100X8MG</t>
  </si>
  <si>
    <t>124133</t>
  </si>
  <si>
    <t>Pitofenon a analgetika</t>
  </si>
  <si>
    <t>50335</t>
  </si>
  <si>
    <t>ALGIFEN NEO</t>
  </si>
  <si>
    <t>POR GTT SOL 1X25ML</t>
  </si>
  <si>
    <t>Prednison</t>
  </si>
  <si>
    <t>2963</t>
  </si>
  <si>
    <t>PREDNISON 20 LÉČIVA</t>
  </si>
  <si>
    <t>POR TBL NOB 20X20MG</t>
  </si>
  <si>
    <t>23962</t>
  </si>
  <si>
    <t>AMPRILAN 5</t>
  </si>
  <si>
    <t>56972</t>
  </si>
  <si>
    <t>POR TBL NOB 20X1.25MG</t>
  </si>
  <si>
    <t>56983</t>
  </si>
  <si>
    <t>148070</t>
  </si>
  <si>
    <t>Sertralin</t>
  </si>
  <si>
    <t>Silymarin</t>
  </si>
  <si>
    <t>1147</t>
  </si>
  <si>
    <t>SILYMARIN AL 50</t>
  </si>
  <si>
    <t>POR TBL OBD 100X50MG</t>
  </si>
  <si>
    <t>57339</t>
  </si>
  <si>
    <t>POR TBL NOB 100X25MG(LAHV.)</t>
  </si>
  <si>
    <t>Sumatriptan</t>
  </si>
  <si>
    <t>115449</t>
  </si>
  <si>
    <t>SUMATRIPTAN ACTAVIS 50 MG</t>
  </si>
  <si>
    <t>POR TBL OBD 6X50MG</t>
  </si>
  <si>
    <t>26556</t>
  </si>
  <si>
    <t>MICARDIS 80 MG</t>
  </si>
  <si>
    <t>POR TBL NOB 98X80MG</t>
  </si>
  <si>
    <t>26575</t>
  </si>
  <si>
    <t>POR TBL NOB 98</t>
  </si>
  <si>
    <t>167939</t>
  </si>
  <si>
    <t>POR TBL FLM 56X90MG</t>
  </si>
  <si>
    <t>Tramadol</t>
  </si>
  <si>
    <t>57793</t>
  </si>
  <si>
    <t>TRAMAL KAPKY 100 MG/1 ML</t>
  </si>
  <si>
    <t>POR GTT SOL 1X96ML</t>
  </si>
  <si>
    <t>59673</t>
  </si>
  <si>
    <t>TRALGIT SR 100</t>
  </si>
  <si>
    <t>POR TBL PRO 50X100MG</t>
  </si>
  <si>
    <t>201138</t>
  </si>
  <si>
    <t>TRAMAL RETARD TABLETY 100 MG</t>
  </si>
  <si>
    <t>Vaginální kroužek s progestinem a estrogenem</t>
  </si>
  <si>
    <t>120188</t>
  </si>
  <si>
    <t>NUVARING 0,120 MG/0,015 MG ZA 24 HODIN, VAGINÁLNÍ INZERT</t>
  </si>
  <si>
    <t>VAG INS 3</t>
  </si>
  <si>
    <t>91995</t>
  </si>
  <si>
    <t>POR TBL PRO 100X240MG</t>
  </si>
  <si>
    <t>16286</t>
  </si>
  <si>
    <t>STILNOX</t>
  </si>
  <si>
    <t>132642</t>
  </si>
  <si>
    <t>Apixaban</t>
  </si>
  <si>
    <t>193747</t>
  </si>
  <si>
    <t>ELIQUIS 5 MG</t>
  </si>
  <si>
    <t>POR TBL FLM 168X5MG</t>
  </si>
  <si>
    <t>Orlistat</t>
  </si>
  <si>
    <t>27030</t>
  </si>
  <si>
    <t>XENICAL 120 MG</t>
  </si>
  <si>
    <t>POR CPS DUR 84X120MG</t>
  </si>
  <si>
    <t>Salmeterol a flutikason</t>
  </si>
  <si>
    <t>45964</t>
  </si>
  <si>
    <t>SERETIDE DISKUS 50/250</t>
  </si>
  <si>
    <t>INH PLV 1X60X50/250RG</t>
  </si>
  <si>
    <t>45669</t>
  </si>
  <si>
    <t>PUNČOCHY KOMPRESNÍ STEHENNÍ II.K.T.</t>
  </si>
  <si>
    <t>DEONA COTTON B A-G</t>
  </si>
  <si>
    <t>Obvazový materiál</t>
  </si>
  <si>
    <t>19580</t>
  </si>
  <si>
    <t>OBINADLO ELASTICKÉ UNIVERSÁLNÍ LENKELAST</t>
  </si>
  <si>
    <t>12X5M V NATAŽENÉM STAVU,STŘEDNÍ TAH,1KS</t>
  </si>
  <si>
    <t>19578</t>
  </si>
  <si>
    <t>8X5M V NATAŽENÉM STAVU,STŘEDNÍ TAH,1KS</t>
  </si>
  <si>
    <t>19577</t>
  </si>
  <si>
    <t>6X5M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</si>
  <si>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</si>
  <si>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</si>
  <si>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</si>
  <si>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</si>
  <si>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</si>
  <si>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</si>
  <si>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</si>
  <si>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49560</t>
  </si>
  <si>
    <t>MOLSIHEXAL RETARD</t>
  </si>
  <si>
    <t>POR TBL PRO 30X8MG</t>
  </si>
  <si>
    <t>59754</t>
  </si>
  <si>
    <t>FRONTIN 0,25 MG</t>
  </si>
  <si>
    <t>Nimesulid</t>
  </si>
  <si>
    <t>12895</t>
  </si>
  <si>
    <t>POR GRA SUS 30SÁČ I</t>
  </si>
  <si>
    <t>96599</t>
  </si>
  <si>
    <t>POR TBL NOB 50X200MG</t>
  </si>
  <si>
    <t>32924</t>
  </si>
  <si>
    <t>ZOREM 5 MG</t>
  </si>
  <si>
    <t>49009</t>
  </si>
  <si>
    <t>132620</t>
  </si>
  <si>
    <t>132639</t>
  </si>
  <si>
    <t>193506</t>
  </si>
  <si>
    <t>Diklofenak</t>
  </si>
  <si>
    <t>119672</t>
  </si>
  <si>
    <t>DICLOFENAC DUO PHARMASWISS 75 MG</t>
  </si>
  <si>
    <t>POR CPS RDR 30X75MG</t>
  </si>
  <si>
    <t>103402</t>
  </si>
  <si>
    <t>POR TBL RET 100X4MG</t>
  </si>
  <si>
    <t>Drospirenon a ethinylestradiol</t>
  </si>
  <si>
    <t>66196</t>
  </si>
  <si>
    <t>YADINE</t>
  </si>
  <si>
    <t>POR TBL FLM 3X21</t>
  </si>
  <si>
    <t>Eplerenon</t>
  </si>
  <si>
    <t>85267</t>
  </si>
  <si>
    <t>INSPRA 50 MG</t>
  </si>
  <si>
    <t>POR TBL FLM 90X1X50MG</t>
  </si>
  <si>
    <t>PAMYCON NA PŘÍPRAVU KAPEK</t>
  </si>
  <si>
    <t>DRM PLV SOL 1X1LAH</t>
  </si>
  <si>
    <t>42772</t>
  </si>
  <si>
    <t>POR TBL NOB 28X6.25MG</t>
  </si>
  <si>
    <t>Kodein</t>
  </si>
  <si>
    <t>CODEIN SLOVAKOFARMA 30 MG</t>
  </si>
  <si>
    <t>POR TBL NOB 10X30MG</t>
  </si>
  <si>
    <t>11123</t>
  </si>
  <si>
    <t>METFORMIN-TEVA 850 MG</t>
  </si>
  <si>
    <t>POR TBL FLM 90X850MG</t>
  </si>
  <si>
    <t>111900</t>
  </si>
  <si>
    <t>122112</t>
  </si>
  <si>
    <t>APO-OME 20</t>
  </si>
  <si>
    <t>POR CPS ETD 28X20MG</t>
  </si>
  <si>
    <t>Oxybutynin</t>
  </si>
  <si>
    <t>59104</t>
  </si>
  <si>
    <t>UROXAL 5 MG</t>
  </si>
  <si>
    <t>POR TBL NOB 60X5MG</t>
  </si>
  <si>
    <t>Rivaroxaban</t>
  </si>
  <si>
    <t>168904</t>
  </si>
  <si>
    <t>XARELTO 20 MG</t>
  </si>
  <si>
    <t>132756</t>
  </si>
  <si>
    <t>161095</t>
  </si>
  <si>
    <t>SORVASTA 20 MG</t>
  </si>
  <si>
    <t>Rutosid, kombinace</t>
  </si>
  <si>
    <t>96303</t>
  </si>
  <si>
    <t>ASCORUTIN</t>
  </si>
  <si>
    <t>POR TBL FLM 50</t>
  </si>
  <si>
    <t>Sildenafil</t>
  </si>
  <si>
    <t>26914</t>
  </si>
  <si>
    <t>VIAGRA 100 MG</t>
  </si>
  <si>
    <t>POR TBL FLM 12X100MG</t>
  </si>
  <si>
    <t>Sodná sůl dokusátu, včetně kombinací</t>
  </si>
  <si>
    <t>RCT SOL 2X67.5ML</t>
  </si>
  <si>
    <t>Telmisartan a amlodipin</t>
  </si>
  <si>
    <t>167863</t>
  </si>
  <si>
    <t>TWYNSTA 80 MG/10 MG</t>
  </si>
  <si>
    <t>Tramadol, kombinace</t>
  </si>
  <si>
    <t>138840</t>
  </si>
  <si>
    <t>POR TBL FLM 20</t>
  </si>
  <si>
    <t>138847</t>
  </si>
  <si>
    <t>45387</t>
  </si>
  <si>
    <t>PUNČOCHY KOMPRESNÍ LÝTKOVÉ II.K.T.</t>
  </si>
  <si>
    <t>MAXIS COMFORT A-D</t>
  </si>
  <si>
    <t>155859</t>
  </si>
  <si>
    <t>SUMAMED 500 MG</t>
  </si>
  <si>
    <t>Nifuroxazid</t>
  </si>
  <si>
    <t>46405</t>
  </si>
  <si>
    <t>ERCEFURYL 200 MG CPS.</t>
  </si>
  <si>
    <t>POR CPS DUR 14X200MG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</si>
  <si>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</si>
  <si>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</si>
  <si>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</si>
  <si>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</si>
  <si>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C08DA01 - Verapamil</t>
  </si>
  <si>
    <t>C09CA07 - Telmisartan</t>
  </si>
  <si>
    <t>C07AB02 - Metoprolol</t>
  </si>
  <si>
    <t>N06AB10 - Escitalopram</t>
  </si>
  <si>
    <t>N02AX02 - Tramadol</t>
  </si>
  <si>
    <t>C02AC05 - Moxonidin</t>
  </si>
  <si>
    <t>G04CB01 - Finasterid</t>
  </si>
  <si>
    <t>C09AA04 - Perindopril</t>
  </si>
  <si>
    <t>N03AX16 - Pregabalin</t>
  </si>
  <si>
    <t>B01AE07 - Dabigatran-etexilát</t>
  </si>
  <si>
    <t>C10AB05 - Fenofibrát</t>
  </si>
  <si>
    <t>J01AA02 - Doxycyklin</t>
  </si>
  <si>
    <t>C01BC03 - Propafenon</t>
  </si>
  <si>
    <t>N02CC01 - Sumatriptan</t>
  </si>
  <si>
    <t>R03AK06 - Salmeterol a flutikason</t>
  </si>
  <si>
    <t>C10AA01 - Simvastatin</t>
  </si>
  <si>
    <t>C09BA06 - Chinapril a diuretika</t>
  </si>
  <si>
    <t>C09AA04</t>
  </si>
  <si>
    <t>B01AE07</t>
  </si>
  <si>
    <t>C08DA01</t>
  </si>
  <si>
    <t>C09CA07</t>
  </si>
  <si>
    <t>C10AA01</t>
  </si>
  <si>
    <t>C10AB05</t>
  </si>
  <si>
    <t>N03AX16</t>
  </si>
  <si>
    <t>J01AA02</t>
  </si>
  <si>
    <t>G04CB01</t>
  </si>
  <si>
    <t>C02AC05</t>
  </si>
  <si>
    <t>C07AB02</t>
  </si>
  <si>
    <t>C09BA06</t>
  </si>
  <si>
    <t>N02AX02</t>
  </si>
  <si>
    <t>N02CC01</t>
  </si>
  <si>
    <t>N06AB10</t>
  </si>
  <si>
    <t>R03AK06</t>
  </si>
  <si>
    <t>C01BC03</t>
  </si>
  <si>
    <t>Přehled plnění PL - Preskripce léčivých přípravků - orientační přehled</t>
  </si>
  <si>
    <t>50115001     implant.umělé těl.náhr.-kardiostim. (sk.Z_517)</t>
  </si>
  <si>
    <t>50115062     ostatní ZPr - materiál pro hemodialýzu (sk.Z_525)</t>
  </si>
  <si>
    <t>5015</t>
  </si>
  <si>
    <t>lůžkové oddělení ECMO</t>
  </si>
  <si>
    <t>lůžkové oddělení ECMO Celkem</t>
  </si>
  <si>
    <t>5032</t>
  </si>
  <si>
    <t>(prázdné)</t>
  </si>
  <si>
    <t>(prázdné) Celkem</t>
  </si>
  <si>
    <t>ZA315</t>
  </si>
  <si>
    <t>Kompresa NT   5 x  5 cm / 2 ks sterilní 26501</t>
  </si>
  <si>
    <t>ZA319</t>
  </si>
  <si>
    <t>Náplast durapore 2,50 cm x 9,14 m bal. á 12 ks 1538-1</t>
  </si>
  <si>
    <t>ZA329</t>
  </si>
  <si>
    <t>Obinadlo fixa crep   6 cm x 4 m 1323100102</t>
  </si>
  <si>
    <t>ZA331</t>
  </si>
  <si>
    <t>Obinadlo fixa crep 10 cm x 4 m 1323100104</t>
  </si>
  <si>
    <t>ZA446</t>
  </si>
  <si>
    <t>Vata buničitá přířezy 20 x 30 cm 1230200129</t>
  </si>
  <si>
    <t>ZA454</t>
  </si>
  <si>
    <t>Kompresa AB 10 x 10 cm / 1 ks sterilní NT savá 1230114011</t>
  </si>
  <si>
    <t>ZA464</t>
  </si>
  <si>
    <t>Kompresa NT 10 x 10 cm / 2 ks sterilní 26520</t>
  </si>
  <si>
    <t>ZA466</t>
  </si>
  <si>
    <t>Tyčinka vatová sterilní 14 cm 9679501</t>
  </si>
  <si>
    <t>ZA507</t>
  </si>
  <si>
    <t>Náplast tegaderm 8,5 cm x 10,5 cm bal. á 50 ks s výřezem 1635W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</si>
  <si>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</si>
  <si>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</si>
  <si>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</si>
  <si>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</si>
  <si>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</si>
  <si>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</si>
  <si>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</si>
  <si>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</si>
  <si>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</si>
  <si>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</si>
  <si>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</si>
  <si>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</si>
  <si>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</si>
  <si>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</si>
  <si>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</si>
  <si>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</si>
  <si>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</si>
  <si>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</si>
  <si>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</si>
  <si>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</si>
  <si>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</si>
  <si>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</si>
  <si>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ZC845</t>
  </si>
  <si>
    <t>Kompresa NT 10 x 20 cm / 5 ks sterilní 26621</t>
  </si>
  <si>
    <t>ZC854</t>
  </si>
  <si>
    <t xml:space="preserve">Kompresa NT 7,5 x 7,5 cm / 2 ks sterilní 26510 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</si>
  <si>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</si>
  <si>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</si>
  <si>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</si>
  <si>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</si>
  <si>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</si>
  <si>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</si>
  <si>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ZD482</t>
  </si>
  <si>
    <t>Sprej Opsite 240 ml,á 12 ks 66004980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</si>
  <si>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</si>
  <si>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</si>
  <si>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</si>
  <si>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</si>
  <si>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</si>
  <si>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</si>
  <si>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</si>
  <si>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</si>
  <si>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</si>
  <si>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</si>
  <si>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</si>
  <si>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</si>
  <si>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</si>
  <si>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</si>
  <si>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ZI977</t>
  </si>
  <si>
    <t>Kanystr s gelem V.A.C. 500 ml M6275063</t>
  </si>
  <si>
    <t>ZK352</t>
  </si>
  <si>
    <t>Roztok hyiodine na chronické rány bal. á 50 ml HYIODINE</t>
  </si>
  <si>
    <t>ZK759</t>
  </si>
  <si>
    <t>Náplast water resistant cosmos bal. á 20 ks (10+10) 5351233</t>
  </si>
  <si>
    <t>ZL668</t>
  </si>
  <si>
    <t>Náplast silikon tape 2,5 cm x 5 m bal. á 12 ks 2770-1</t>
  </si>
  <si>
    <t>ZL684</t>
  </si>
  <si>
    <t>Náplast santiband standard poinjekční jednotl. baleno 19 mm x 72 mm 652</t>
  </si>
  <si>
    <t>ZL854</t>
  </si>
  <si>
    <t>Krytí mastný tyl jelonet 10 x 10 cm á 36 ks 66007478</t>
  </si>
  <si>
    <t>ZL996</t>
  </si>
  <si>
    <t>Obinadlo hyrofilní sterilní  8 cm x 5 m  004310182</t>
  </si>
  <si>
    <t>ZL973</t>
  </si>
  <si>
    <t>Pěna renasys-F střední set 66800795</t>
  </si>
  <si>
    <t>ZL974</t>
  </si>
  <si>
    <t>Pěna renasys-F velký set 66800796</t>
  </si>
  <si>
    <t>ZA475</t>
  </si>
  <si>
    <t>Krytí mepilex 7,5 x 7,5 cm bal. á 5 ks 295200</t>
  </si>
  <si>
    <t>ZL999</t>
  </si>
  <si>
    <t>Rychloobvaz 8 x 4 cm / 3 ks ( pro obj. 1 kus = 3 náplasti) 001445510</t>
  </si>
  <si>
    <t>ZI975</t>
  </si>
  <si>
    <t>Pěna velká V.A.C M8275053</t>
  </si>
  <si>
    <t>ZA638</t>
  </si>
  <si>
    <t>Set kardio 1 kart á 35 ks 41026</t>
  </si>
  <si>
    <t>ZF023</t>
  </si>
  <si>
    <t>Krytí allevyn Ag non adhesive 5 x 5 cm bal. á 10 ks 66800082</t>
  </si>
  <si>
    <t>ZA545</t>
  </si>
  <si>
    <t>Krytí hydrogel. NU-GEL s algin. 15 g bal. á 10 ks SYSMNG415EE</t>
  </si>
  <si>
    <t>ZA727</t>
  </si>
  <si>
    <t>Kontejner 30 ml sterilní 331690251750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</si>
  <si>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</si>
  <si>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</si>
  <si>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</si>
  <si>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</si>
  <si>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</si>
  <si>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</si>
  <si>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</si>
  <si>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</si>
  <si>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</si>
  <si>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</si>
  <si>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</si>
  <si>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</si>
  <si>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</si>
  <si>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</si>
  <si>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</si>
  <si>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</si>
  <si>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ZB041</t>
  </si>
  <si>
    <t>Systém hrudní drenáže atrium 1cestný 3600-100</t>
  </si>
  <si>
    <t>ZB249</t>
  </si>
  <si>
    <t>Sáček močový s křížovou výpustí sterilní 2000 ml ZAR-TNU201601</t>
  </si>
  <si>
    <t>ZB295</t>
  </si>
  <si>
    <t>Filtr iso-gard hepa čistý bal. á 20 ks 28012</t>
  </si>
  <si>
    <t>ZB307</t>
  </si>
  <si>
    <t>Sáček náhradní 3,5 l Ureofix s posuvnou svorkou 4417543</t>
  </si>
  <si>
    <t>ZB338</t>
  </si>
  <si>
    <t>Hadička spojovací tlaková unicath pr. 1,0 mm x 200 cm PB 3120 M</t>
  </si>
  <si>
    <t>ZB488</t>
  </si>
  <si>
    <t>Sprej cavilon 28 ml bal. á 12 ks 3346E</t>
  </si>
  <si>
    <t>ZB588</t>
  </si>
  <si>
    <t>Vzduchovod nosní PVC 8,5/11 579211</t>
  </si>
  <si>
    <t>ZB668</t>
  </si>
  <si>
    <t>Hadička tlaková spojovací unicath pr. 1,0 mm x   50 cm PB 3105 M</t>
  </si>
  <si>
    <t>ZB670</t>
  </si>
  <si>
    <t>Hadička spojovací tlaková unicath pr. 3,0 mm x 200 cm PB 3320 M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</si>
  <si>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</si>
  <si>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</si>
  <si>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</si>
  <si>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</si>
  <si>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</si>
  <si>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</si>
  <si>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</si>
  <si>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</si>
  <si>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</si>
  <si>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</si>
  <si>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</si>
  <si>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</si>
  <si>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</si>
  <si>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omnifix 30 ml 4617304F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</si>
  <si>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</si>
  <si>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</si>
  <si>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</si>
  <si>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</si>
  <si>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</si>
  <si>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</si>
  <si>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ZC166</t>
  </si>
  <si>
    <t>Manžeta přetlaková   500 ml 100 ZIT-500 (100 051-018-803)</t>
  </si>
  <si>
    <t>ZC262</t>
  </si>
  <si>
    <t>Převodník tlakový PX2X2 bal. á 10 ks T001741A</t>
  </si>
  <si>
    <t>ZC366</t>
  </si>
  <si>
    <t>Převodník tlakový PX260 bal. 150 cm bal. á 20 ks T100209A</t>
  </si>
  <si>
    <t>ZC498</t>
  </si>
  <si>
    <t>Držák močových sáčků UH 800800100</t>
  </si>
  <si>
    <t>ZC648</t>
  </si>
  <si>
    <t>Elektroda EKG s gelem ovál 51 x 33 mm pro dospělé H-108006</t>
  </si>
  <si>
    <t>ZC733</t>
  </si>
  <si>
    <t>Vzduchovod ústní guedell   80 mm 24105</t>
  </si>
  <si>
    <t>ZC751</t>
  </si>
  <si>
    <t>Čepelka skalpelová 11 BB511</t>
  </si>
  <si>
    <t>ZC798</t>
  </si>
  <si>
    <t>Fonendoskop oboustranný KVS-30L</t>
  </si>
  <si>
    <t>ZD650</t>
  </si>
  <si>
    <t>Aquapak - sterilní voda  340 ml s adaptérem bal. á 20 ks 400340</t>
  </si>
  <si>
    <t>ZD671</t>
  </si>
  <si>
    <t>Převodník tlakový PX2X2 dvojitý bal. á 8 ks T005074A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</si>
  <si>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</si>
  <si>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</si>
  <si>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</si>
  <si>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</si>
  <si>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</si>
  <si>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</si>
  <si>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ZF233</t>
  </si>
  <si>
    <t>Stříkačka arteriální 3 ml line-draw L/S á 200 ks 4043E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</si>
  <si>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</si>
  <si>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</si>
  <si>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</si>
  <si>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</si>
  <si>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</si>
  <si>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</si>
  <si>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</si>
  <si>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</si>
  <si>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</si>
  <si>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</si>
  <si>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ZK798</t>
  </si>
  <si>
    <t xml:space="preserve">Zátka combi modrá 4495152 </t>
  </si>
  <si>
    <t>ZK884</t>
  </si>
  <si>
    <t>Kohout trojcestný discofix modrý 4095111</t>
  </si>
  <si>
    <t>ZA204</t>
  </si>
  <si>
    <t>Drát zaváděcí á 25 ks AW-04432</t>
  </si>
  <si>
    <t>ZB596</t>
  </si>
  <si>
    <t>Mikronebulizér MicroMist 22F 41892</t>
  </si>
  <si>
    <t>ZC748</t>
  </si>
  <si>
    <t>Brýle kyslíkové 210 cm, á 50 ks, 1104</t>
  </si>
  <si>
    <t>ZE253</t>
  </si>
  <si>
    <t>Drainobag 40 malý měch-samost. 5524059</t>
  </si>
  <si>
    <t>ZH093</t>
  </si>
  <si>
    <t>Trokar hrudní F12 bal. á 10 ks 8888-561027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</si>
  <si>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</si>
  <si>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</si>
  <si>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</si>
  <si>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</si>
  <si>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</si>
  <si>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</si>
  <si>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</si>
  <si>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</si>
  <si>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</si>
  <si>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</si>
  <si>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ZK890</t>
  </si>
  <si>
    <t>Nůžky lister 18 cm B397113920067</t>
  </si>
  <si>
    <t>ZH092</t>
  </si>
  <si>
    <t>Trokar hrudní F10 bal. á 10 ks 8888-561019</t>
  </si>
  <si>
    <t>ZB743</t>
  </si>
  <si>
    <t>Manžeta TK k tonometru dospělá dvouhadičková na suchý zip P00171</t>
  </si>
  <si>
    <t>ZA709</t>
  </si>
  <si>
    <t>Katetr močový foley 22CH bal. á 12 ks 1575-02</t>
  </si>
  <si>
    <t>ZC734</t>
  </si>
  <si>
    <t>Vzduchovod ústní guedell   90 mm 24106</t>
  </si>
  <si>
    <t>ZA715</t>
  </si>
  <si>
    <t>Set infuzní intrafix 4062957</t>
  </si>
  <si>
    <t>ZA804</t>
  </si>
  <si>
    <t>Sáček močový ureofix s hod.diurézou 500 ml klasik s výpustí a antiref. ventilem hadička 120 cm 4417930</t>
  </si>
  <si>
    <t>ZB209</t>
  </si>
  <si>
    <t>Set transfúzní BLLP pro přetlakovou transfuzi bez vzdušného filtru hemomed 05123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</si>
  <si>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</si>
  <si>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</si>
  <si>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</si>
  <si>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</si>
  <si>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</si>
  <si>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</si>
  <si>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ZB768</t>
  </si>
  <si>
    <t>Jehla vakuová 216/38 mm zelená 450076</t>
  </si>
  <si>
    <t>ZK476</t>
  </si>
  <si>
    <t>Rukavice operační latexové s pudrem ansell medigrip plus vel. 7,5 302925</t>
  </si>
  <si>
    <t>ZL075</t>
  </si>
  <si>
    <t>Rukavice operační gammex bez pudru PF EnLite vel. 8,5 353387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</si>
  <si>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</si>
  <si>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</si>
  <si>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</si>
  <si>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</si>
  <si>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</si>
  <si>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</si>
  <si>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</si>
  <si>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</si>
  <si>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</si>
  <si>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</si>
  <si>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</si>
  <si>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</si>
  <si>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</si>
  <si>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ABO set monoklonální na 30</t>
  </si>
  <si>
    <t>ZF352</t>
  </si>
  <si>
    <t>Náplast transpore bílá 2,50 cm x 9,14 m bal. á 12 ks 1534-1</t>
  </si>
  <si>
    <t>ZA064</t>
  </si>
  <si>
    <t>Krytí sorbalgon 5 x  5 cm  bal. á 10  ks 999598</t>
  </si>
  <si>
    <t>ZB424</t>
  </si>
  <si>
    <t>Elektroda EKG H34SG 31.1946.21</t>
  </si>
  <si>
    <t>ZB759</t>
  </si>
  <si>
    <t>Zkumavka červená 8 ml gel 455071</t>
  </si>
  <si>
    <t>ZB762</t>
  </si>
  <si>
    <t>Zkumavka červená 6 ml 456092</t>
  </si>
  <si>
    <t>ZD808</t>
  </si>
  <si>
    <t>Kanyla vasofix 22G modrá safety 4269098S-01</t>
  </si>
  <si>
    <t>ZF160</t>
  </si>
  <si>
    <t>Kanyla vasofix 14G oranžová safety 4269225S-01</t>
  </si>
  <si>
    <t>ZA317</t>
  </si>
  <si>
    <t>Krytí s mastí atrauman 5 x  5 cm bal. á 10 ks 499510</t>
  </si>
  <si>
    <t>ZA318</t>
  </si>
  <si>
    <t>Náplast transpore 1,25 cm x 9,14 m 1527-0</t>
  </si>
  <si>
    <t>ZA327</t>
  </si>
  <si>
    <t>Krytí hydrocoll 10 x 10 cm bal. á 10 ks 900744</t>
  </si>
  <si>
    <t>ZA333</t>
  </si>
  <si>
    <t>Krytí aquacel Ag hydrofibre 10 x 10 cm á 10 ks 403708</t>
  </si>
  <si>
    <t>ZA418</t>
  </si>
  <si>
    <t>Náplast metaline pod TS 8 x 9 cm 23094</t>
  </si>
  <si>
    <t>ZA459</t>
  </si>
  <si>
    <t>Kompresa AB 10 x 20 cm / 1 ks sterilní NT savá 1230114021</t>
  </si>
  <si>
    <t>ZA476</t>
  </si>
  <si>
    <t>Krytí mepilex border lite 10 x 10 cm bal. á 5 ks 281300-00</t>
  </si>
  <si>
    <t>ZA518</t>
  </si>
  <si>
    <t>Kompresa NT 7,5 x 7,5 cm nesterilní 06102</t>
  </si>
  <si>
    <t>ZA539</t>
  </si>
  <si>
    <t>Kompresa NT 10 x 10 cm nesterilní 06103</t>
  </si>
  <si>
    <t>ZA542</t>
  </si>
  <si>
    <t>Náplast wet pruf voduvzd. 1,25 cm x 9,14 m bal. á 24 ks K00-3063C</t>
  </si>
  <si>
    <t>ZA589</t>
  </si>
  <si>
    <t>Tampon sterilní stáčený 30 x 30 cm / 5 ks karton á 1500 ks 28007</t>
  </si>
  <si>
    <t>ZA617</t>
  </si>
  <si>
    <t>Tampon TC-OC k ošetření dutiny ústní á 250 ks 12240</t>
  </si>
  <si>
    <t>ZH011</t>
  </si>
  <si>
    <t>Náplast micropore 1,25 cm x 9,14 m bal. á 24 ks 1530-0</t>
  </si>
  <si>
    <t>ZF042</t>
  </si>
  <si>
    <t>Krytí mastný tyl jelonet 10 x 10 cm á 10 ks 7404</t>
  </si>
  <si>
    <t>ZA610</t>
  </si>
  <si>
    <t>Tampon sterilní stáčený 20 x 20 cm / 10 ks karton á 4800 ks 28004</t>
  </si>
  <si>
    <t>ZA492</t>
  </si>
  <si>
    <t>Krytí suprasorb H 10 x 10 cm bal. á 10 ks 20403</t>
  </si>
  <si>
    <t>ZC715</t>
  </si>
  <si>
    <t>Krytí suprasorb X   5 x 5 cm bal. á 5 ks 20540</t>
  </si>
  <si>
    <t>ZA119</t>
  </si>
  <si>
    <t>Trokar hrudní CH18 636.18</t>
  </si>
  <si>
    <t>ZA170</t>
  </si>
  <si>
    <t>Pásek k TS kanyle pěnový 520000</t>
  </si>
  <si>
    <t>ZA689</t>
  </si>
  <si>
    <t>Hadička spojovací tlaková unicath pr. 1,0 mm x 150 cm PB 3115 M</t>
  </si>
  <si>
    <t>ZA728</t>
  </si>
  <si>
    <t>Lopatka lékařská nesterilní 1320100655</t>
  </si>
  <si>
    <t>ZA746</t>
  </si>
  <si>
    <t>Stříkačka omnifix 1 ml 9161406V</t>
  </si>
  <si>
    <t>ZA831</t>
  </si>
  <si>
    <t>Rourka rektální CH20 délka 40 cm 19-20.100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</si>
  <si>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</si>
  <si>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</si>
  <si>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</si>
  <si>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</si>
  <si>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</si>
  <si>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</si>
  <si>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</si>
  <si>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</si>
  <si>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</si>
  <si>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</si>
  <si>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</si>
  <si>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</si>
  <si>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</si>
  <si>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</si>
  <si>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</si>
  <si>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</si>
  <si>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ZB536</t>
  </si>
  <si>
    <t>Kanyla arteriální á 25 ks BED:682245</t>
  </si>
  <si>
    <t>ZB543</t>
  </si>
  <si>
    <t>Souprava odběrová tracheální G05206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</si>
  <si>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</si>
  <si>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</si>
  <si>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</si>
  <si>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</si>
  <si>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</si>
  <si>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</si>
  <si>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ZB798</t>
  </si>
  <si>
    <t>Stříkačka omnifix 20 ml 4606736V</t>
  </si>
  <si>
    <t>ZB988</t>
  </si>
  <si>
    <t>System hrudní drenáže Pleur-evac bal. á 6 ks A-6000-08LF</t>
  </si>
  <si>
    <t>ZC506</t>
  </si>
  <si>
    <t>Kompresa NT 10 x 10 cm / 5 ks sterilní 1325020275</t>
  </si>
  <si>
    <t>ZC640</t>
  </si>
  <si>
    <t>Senzor flotrac s hadicí 213 cm MHD8R</t>
  </si>
  <si>
    <t>ZC769</t>
  </si>
  <si>
    <t>Hadička spojovací HS 1,8 x 450LL 606301</t>
  </si>
  <si>
    <t>ZC772</t>
  </si>
  <si>
    <t>Maska aerosolová pro dospělé 13101</t>
  </si>
  <si>
    <t>ZC777</t>
  </si>
  <si>
    <t>Filtr sací MSF 271-022-001</t>
  </si>
  <si>
    <t>ZC863</t>
  </si>
  <si>
    <t>Hadička spojovací HS 1,8 x 1800LL 606304</t>
  </si>
  <si>
    <t>ZC906</t>
  </si>
  <si>
    <t>Škrtidlo se sponou KVS25500</t>
  </si>
  <si>
    <t>ZD113</t>
  </si>
  <si>
    <t>Manžeta fixační Ute-Fix á 30 ks NKS:40-06</t>
  </si>
  <si>
    <t>ZD212</t>
  </si>
  <si>
    <t>Brýle kyslíkové pro dospělé 1161000/L</t>
  </si>
  <si>
    <t>ZD261</t>
  </si>
  <si>
    <t>Kanyla ET 7.0 mm s manž. bal. á 20 ks 100/199/070</t>
  </si>
  <si>
    <t>ZE018</t>
  </si>
  <si>
    <t xml:space="preserve">Kyveta k hemochr. bal. 45 ks JACT-LR </t>
  </si>
  <si>
    <t>ZE146</t>
  </si>
  <si>
    <t>Micro mist nebulizer bal. á 50 ks 41745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</si>
  <si>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</si>
  <si>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</si>
  <si>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</si>
  <si>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</si>
  <si>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</si>
  <si>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VAD:G-118001- doprodej</t>
  </si>
  <si>
    <t>ZH818</t>
  </si>
  <si>
    <t>Katetr močový foley CH20 180605-000200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</si>
  <si>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</si>
  <si>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</si>
  <si>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</si>
  <si>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</si>
  <si>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</si>
  <si>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</si>
  <si>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</si>
  <si>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</si>
  <si>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</si>
  <si>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</si>
  <si>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</si>
  <si>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</si>
  <si>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</si>
  <si>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</si>
  <si>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</si>
  <si>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</si>
  <si>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ZL249</t>
  </si>
  <si>
    <t>Hadice vrapovaná bal. á 50 m 038-01-228</t>
  </si>
  <si>
    <t>ZL333</t>
  </si>
  <si>
    <t>Systém odsávací uzavřený ET Comfortsoft CH 14 55 cm 72 hod. 02-011-11</t>
  </si>
  <si>
    <t>ZA252</t>
  </si>
  <si>
    <t>Zavaděč perkutánní intro-flex 8,5F bal. á 10 ks I350BF85</t>
  </si>
  <si>
    <t>ZB077</t>
  </si>
  <si>
    <t>Láhev redon drenofast 600 ml-samostatná 28 650</t>
  </si>
  <si>
    <t>ZB263</t>
  </si>
  <si>
    <t>Kanyla TS 9,0 s manžetou bal. á 2 ks 100/523/090</t>
  </si>
  <si>
    <t>ZB298</t>
  </si>
  <si>
    <t>Trokar hrudní F16 bal. á 10 ks 8888561035</t>
  </si>
  <si>
    <t>ZB303</t>
  </si>
  <si>
    <t>Spojka asymetrická 4 x 7 mm 120 420</t>
  </si>
  <si>
    <t>ZB531</t>
  </si>
  <si>
    <t>Hadička vysokotlaká combidyn 200 cm 5215035</t>
  </si>
  <si>
    <t>ZB545</t>
  </si>
  <si>
    <t>Spojka asymetrická 7-10 75111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</si>
  <si>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</si>
  <si>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</si>
  <si>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</si>
  <si>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</si>
  <si>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</si>
  <si>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</si>
  <si>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ZC351</t>
  </si>
  <si>
    <t>Systém odsávací uzavřený CH14 jednocestný 30 cm 72 hod. bal. á 20 ks Z115-14</t>
  </si>
  <si>
    <t>ZD021</t>
  </si>
  <si>
    <t>Láhev 0,50 l šroubový uzávěr 111-888-055</t>
  </si>
  <si>
    <t>ZD454</t>
  </si>
  <si>
    <t>Filtr pro dospělé s HME a portem 038-41-355</t>
  </si>
  <si>
    <t>ZF295</t>
  </si>
  <si>
    <t>Okruh anesteziologický 1,6 m s nízkou poddajností 038-01-130</t>
  </si>
  <si>
    <t>ZG481</t>
  </si>
  <si>
    <t>Systém hrudní drenáže Pleur-evac A-6002-08LF</t>
  </si>
  <si>
    <t>ZJ277</t>
  </si>
  <si>
    <t>Ventil jednorázový expirační V500 á 10 ks MP01060</t>
  </si>
  <si>
    <t>ZL435</t>
  </si>
  <si>
    <t>Trokar hrudní CH20 délka 40 cm vnější pr. 6,6 mm bal. á 10 ks 02.000.30.020</t>
  </si>
  <si>
    <t>ZL436</t>
  </si>
  <si>
    <t>Trokar hrudní CH24 délka 40 cm vnější pr. 8,0 mm bal. á 10 ks 02.000.30.024</t>
  </si>
  <si>
    <t>ZC982</t>
  </si>
  <si>
    <t>Kanyla TS 8,5 s manžetou bal. á 10 ks 100/860/085</t>
  </si>
  <si>
    <t>ZL437</t>
  </si>
  <si>
    <t>Trokar hrudní CH28 délka 40 cm vnější pr. 9,3 mm bal. á 10 ks 02.000.30.028</t>
  </si>
  <si>
    <t>ZL216</t>
  </si>
  <si>
    <t>Senzor fore-sight dual large (dle domluvy p. Pecky na ks) 01-07-2007</t>
  </si>
  <si>
    <t>ZL215</t>
  </si>
  <si>
    <t>Senzor fore-sight dual medium (dle domluvy p. Pecky na ks) 01-07-2005</t>
  </si>
  <si>
    <t>ZL438</t>
  </si>
  <si>
    <t>Trokar hrudní CH32 délka 40 cm vnější pr. 10,6 mm bal. á 10 ks 02.000.30.032</t>
  </si>
  <si>
    <t>ZD724</t>
  </si>
  <si>
    <t>Rourka vrap.s hladkým průsvitem 20011</t>
  </si>
  <si>
    <t>ZB333</t>
  </si>
  <si>
    <t>Spojka paralerní na 3 vaky-par bal. á 20 ks H3051</t>
  </si>
  <si>
    <t>ZJ654</t>
  </si>
  <si>
    <t>Maska pro neinvazivní ventilaci Nova Star vel. M MP01580</t>
  </si>
  <si>
    <t>ZC039</t>
  </si>
  <si>
    <t>Kádinka 250 ml vysoká sklo 632417012250</t>
  </si>
  <si>
    <t>ZC637</t>
  </si>
  <si>
    <t>Arteriofix bal. á 20 ks 20G 5206324</t>
  </si>
  <si>
    <t>ZB819</t>
  </si>
  <si>
    <t>Arteriofix bal. á 20 ks 5206332</t>
  </si>
  <si>
    <t>ZC998</t>
  </si>
  <si>
    <t>Katetr centrální žilní-set CS-04400</t>
  </si>
  <si>
    <t>ZF904</t>
  </si>
  <si>
    <t>Katetr bipolární stimul. 5FR AI07155</t>
  </si>
  <si>
    <t>ZA199</t>
  </si>
  <si>
    <t>Katetr CVC  3 lumen 7Fr s antimikrob.úprav. á 5 ks NM-22703</t>
  </si>
  <si>
    <t>ZA254</t>
  </si>
  <si>
    <t>Katetr SG CCO,CEDV,CSvO2 7,5F 774HF75</t>
  </si>
  <si>
    <t>ZE079</t>
  </si>
  <si>
    <t>Set transfúzní non PVC s odvzdušněním a bakteriálním filtrem ZAR-I-TS</t>
  </si>
  <si>
    <t>ZE420</t>
  </si>
  <si>
    <t>Set hadicový pro aquarius hemofiltr HF19 AQUASET19</t>
  </si>
  <si>
    <t>ZA832</t>
  </si>
  <si>
    <t>Jehla injekční 0,9 x   40 mm žlutá 4657519</t>
  </si>
  <si>
    <t>ZA833</t>
  </si>
  <si>
    <t>Jehla injekční 0,8 x   40 mm zelená 4657527</t>
  </si>
  <si>
    <t>ZB436</t>
  </si>
  <si>
    <t>Jehla eco flac mix, bal.250 ks, 16401</t>
  </si>
  <si>
    <t>ZB769</t>
  </si>
  <si>
    <t>Jehla vakuová 206/38 mm žlutá 450077</t>
  </si>
  <si>
    <t>ZL073</t>
  </si>
  <si>
    <t>Rukavice operační gammex bez pudru PF EnLite vel. 7,5 353385</t>
  </si>
  <si>
    <t>ZL074</t>
  </si>
  <si>
    <t>Rukavice operační gammex bez pudru PF EnLite vel. 8,0 353386</t>
  </si>
  <si>
    <t>DC320</t>
  </si>
  <si>
    <t>AUTOCHECK TM5+/LEVEL3/S7755</t>
  </si>
  <si>
    <t>DA001</t>
  </si>
  <si>
    <t>PROUZKY DIAPHAN pro samotestování 50ks</t>
  </si>
  <si>
    <t>DC240</t>
  </si>
  <si>
    <t>KALIBRACNI ROZTOK S1720</t>
  </si>
  <si>
    <t>DC241</t>
  </si>
  <si>
    <t>KALIBRACNI ROZTOK S1730</t>
  </si>
  <si>
    <t>DF171</t>
  </si>
  <si>
    <t>KALIBRACNI ROZTOK1  S1820 (ABL 825)</t>
  </si>
  <si>
    <t>DB942</t>
  </si>
  <si>
    <t>MEMBR.SOUPRAVA PCO2 D788</t>
  </si>
  <si>
    <t>DB599</t>
  </si>
  <si>
    <t>PROMÝVACÍ ROZTOK S4970</t>
  </si>
  <si>
    <t>DF169</t>
  </si>
  <si>
    <t>PROMYVACI ROZTOK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</si>
  <si>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</si>
  <si>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</si>
  <si>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</si>
  <si>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</si>
  <si>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</si>
  <si>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</si>
  <si>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DC806</t>
  </si>
  <si>
    <t>CISTICI ROZTOK S7375, 175 ml</t>
  </si>
  <si>
    <t>DC853</t>
  </si>
  <si>
    <t>KALIBRACNI PLYN 2</t>
  </si>
  <si>
    <t>DF166</t>
  </si>
  <si>
    <t>KALIBRACNI ROZTOK2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</si>
  <si>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</si>
  <si>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</si>
  <si>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</si>
  <si>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</si>
  <si>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</si>
  <si>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</si>
  <si>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DD354</t>
  </si>
  <si>
    <t>TEG Kaolin</t>
  </si>
  <si>
    <t>DG379</t>
  </si>
  <si>
    <t>Doprava 21%</t>
  </si>
  <si>
    <t>ZA337</t>
  </si>
  <si>
    <t>Náplast softpore 1,25 cm x 9,15 m bal. á 24 ks 1320103111</t>
  </si>
  <si>
    <t>ZA423</t>
  </si>
  <si>
    <t>Obinadlo elastické idealtex 12 cm x 5 m 9310633</t>
  </si>
  <si>
    <t>ZA444</t>
  </si>
  <si>
    <t>Tampon nesterilní stáčený 20 x 19 cm 1320300404</t>
  </si>
  <si>
    <t>ZA465</t>
  </si>
  <si>
    <t>Fólie incizní raucodrape sterilní 45 x 50 cm 23445</t>
  </si>
  <si>
    <t>ZA502</t>
  </si>
  <si>
    <t>Tampon nesterilní stáčený 30 x 60 cm 1320300406</t>
  </si>
  <si>
    <t>ZA504</t>
  </si>
  <si>
    <t>Krytí hypafix transparent ( náhrada za krytí opsite flexifix 10 cm x 10 m ) 7237801</t>
  </si>
  <si>
    <t>ZF080</t>
  </si>
  <si>
    <t>Tampon šitý 12 x 47 cm karton á 300 ks 1230100311</t>
  </si>
  <si>
    <t>ZJ275</t>
  </si>
  <si>
    <t>Krytí aquacel Ag surgical 9 x 25 cm á 10 ks 412011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</si>
  <si>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</si>
  <si>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</si>
  <si>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</si>
  <si>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</si>
  <si>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</si>
  <si>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</si>
  <si>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</si>
  <si>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</si>
  <si>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</si>
  <si>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</si>
  <si>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</si>
  <si>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</si>
  <si>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</si>
  <si>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</si>
  <si>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</si>
  <si>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</si>
  <si>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</si>
  <si>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</si>
  <si>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</si>
  <si>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</si>
  <si>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</si>
  <si>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</si>
  <si>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</si>
  <si>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</si>
  <si>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ZA259</t>
  </si>
  <si>
    <t>Kanyla do safény vessel VSL009WV</t>
  </si>
  <si>
    <t>ZA759</t>
  </si>
  <si>
    <t>Drén redon CH10 50 cm U2111000</t>
  </si>
  <si>
    <t>ZA791</t>
  </si>
  <si>
    <t>Stříkačka janett 140-160 ml JNP1543(MED114408)</t>
  </si>
  <si>
    <t>ZA932</t>
  </si>
  <si>
    <t>Elektroda neutrální ke koagulaci bal. á 50 ks E7509</t>
  </si>
  <si>
    <t>ZB011</t>
  </si>
  <si>
    <t xml:space="preserve">Kanyla aortální glide EZF21TA 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</si>
  <si>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</si>
  <si>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</si>
  <si>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</si>
  <si>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</si>
  <si>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</si>
  <si>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</si>
  <si>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</si>
  <si>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F24 8888-561050</t>
  </si>
  <si>
    <t>ZB164</t>
  </si>
  <si>
    <t xml:space="preserve">Kyveta k hemochr. ACT+  bal. 45 ks JACT+ 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</si>
  <si>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</si>
  <si>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</si>
  <si>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</si>
  <si>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</si>
  <si>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</si>
  <si>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</si>
  <si>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ZB418</t>
  </si>
  <si>
    <t>Kanyla endobronchiální levá 35FG 198-35L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</si>
  <si>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</si>
  <si>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</si>
  <si>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</si>
  <si>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</si>
  <si>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</si>
  <si>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</si>
  <si>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</si>
  <si>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</si>
  <si>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ZB539</t>
  </si>
  <si>
    <t>Kanyla endobronchiální levá 37FG 198-37L</t>
  </si>
  <si>
    <t>ZB540</t>
  </si>
  <si>
    <t>Kanyla endobronchiální levá 39F 198-39L</t>
  </si>
  <si>
    <t>ZB598</t>
  </si>
  <si>
    <t>Spojka přímá symetrická 7 x 7 mm 120 430</t>
  </si>
  <si>
    <t>ZB844</t>
  </si>
  <si>
    <t>Esmarch 6 x 125 KVS 06125</t>
  </si>
  <si>
    <t>ZB852</t>
  </si>
  <si>
    <t>Elektroda defibrilační adhezivní pro dospělé bal. á 10 ks 130 x 100 mm 2059145-010</t>
  </si>
  <si>
    <t>ZB866</t>
  </si>
  <si>
    <t>Drát ocelový Steel 7,4 x 45 cm M624G</t>
  </si>
  <si>
    <t>ZB916</t>
  </si>
  <si>
    <t>Okruh anesteziologický univerzální 1,6 m 2900</t>
  </si>
  <si>
    <t>ZB964</t>
  </si>
  <si>
    <t>Výplň pro chir. svorky 86 mm, pár č.6 DSAFE86</t>
  </si>
  <si>
    <t>ZC291</t>
  </si>
  <si>
    <t>Manžeta přetlaková 1000 ml 100 ZIT-1000 (051-018-804)</t>
  </si>
  <si>
    <t>ZC586</t>
  </si>
  <si>
    <t>Filtr H-V kompaktní kombinovaný sterilní přímý á 25 ks 19401</t>
  </si>
  <si>
    <t>ZC655</t>
  </si>
  <si>
    <t>Kanyla venózní perfuzní jednostupňová TFM026L</t>
  </si>
  <si>
    <t>ZC728</t>
  </si>
  <si>
    <t>Hadice silikon 1,5 x 3 m á 25 m 34.000.00.101</t>
  </si>
  <si>
    <t>ZC744</t>
  </si>
  <si>
    <t>Katetr močový tiemann CH16 s balonkem bal. á 12 ks K02-9816-02</t>
  </si>
  <si>
    <t>ZC752</t>
  </si>
  <si>
    <t>Čepelka skalpelová 15 BB515</t>
  </si>
  <si>
    <t>ZD945</t>
  </si>
  <si>
    <t>Filtr bakteriální a virový 1544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</si>
  <si>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</si>
  <si>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</si>
  <si>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</si>
  <si>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</si>
  <si>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</si>
  <si>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</si>
  <si>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</si>
  <si>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</si>
  <si>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ZG916</t>
  </si>
  <si>
    <t>Elektroda neutrální bipolární pro dospělé á 100 ks 2510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</si>
  <si>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</si>
  <si>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</si>
  <si>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</si>
  <si>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</si>
  <si>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</si>
  <si>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</si>
  <si>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</si>
  <si>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</si>
  <si>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</si>
  <si>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bal. á 50 ks JH10.04246</t>
  </si>
  <si>
    <t>ZA160</t>
  </si>
  <si>
    <t>Katetr MAC s antibak.úpravou 9Fr/10 cm SI-21142</t>
  </si>
  <si>
    <t>ZA257</t>
  </si>
  <si>
    <t>Kanyla retrográdní kardioplegická SRT014MIBB</t>
  </si>
  <si>
    <t>ZB324</t>
  </si>
  <si>
    <t>Plegie cílená á 20 ks 30012</t>
  </si>
  <si>
    <t>ZB357</t>
  </si>
  <si>
    <t>Pásek adapter coronary perfusion typ Y 10004</t>
  </si>
  <si>
    <t>ZB790</t>
  </si>
  <si>
    <t>Hadice k flokaru ats suction line 9108481</t>
  </si>
  <si>
    <t>ZB853</t>
  </si>
  <si>
    <t>Kanyla venózní perfuzní jednostupňová TFM030L</t>
  </si>
  <si>
    <t>ZB932</t>
  </si>
  <si>
    <t>Systém cpap valve aproximate 85006 X5 bal. á 5 ks 125-20</t>
  </si>
  <si>
    <t>ZB952</t>
  </si>
  <si>
    <t>Plegie cílená á 20 ks 30010</t>
  </si>
  <si>
    <t>ZC641</t>
  </si>
  <si>
    <t>Kanyla endobronchiální levá 39 S125-39</t>
  </si>
  <si>
    <t>ZC721</t>
  </si>
  <si>
    <t>Filtr prachový pro kanystr ADU bal. á 40 ks 427001400</t>
  </si>
  <si>
    <t>ZC940</t>
  </si>
  <si>
    <t>Pumpa centrifugální 050-300-000</t>
  </si>
  <si>
    <t>ZD920</t>
  </si>
  <si>
    <t>Klip horizon S-WIDE 30 x 6 bal. á 180 ks HZ1201</t>
  </si>
  <si>
    <t>ZE548</t>
  </si>
  <si>
    <t>Kanyla arteriální femorální fem-flex 18 Fr FEMII018A</t>
  </si>
  <si>
    <t>ZE555</t>
  </si>
  <si>
    <t>Kanyla venózní femorální VFEM022</t>
  </si>
  <si>
    <t>ZE556</t>
  </si>
  <si>
    <t>Kanyla venózní femorální VFEM020</t>
  </si>
  <si>
    <t>ZE952</t>
  </si>
  <si>
    <t>Kanyla arteriální femorální fem-flex FEMI016A</t>
  </si>
  <si>
    <t>ZG002</t>
  </si>
  <si>
    <t>Sání perikardiální SU 29602</t>
  </si>
  <si>
    <t>ZL514</t>
  </si>
  <si>
    <t xml:space="preserve">Hadička k měření tlaku bal. á 20 ks JH10.65874 </t>
  </si>
  <si>
    <t>ZL623</t>
  </si>
  <si>
    <t>Klipovač horizon open S-WIDE 20 cm zahnutý HZ137082</t>
  </si>
  <si>
    <t>ZB451</t>
  </si>
  <si>
    <t>Trokar hrudní F32 8888-561076</t>
  </si>
  <si>
    <t>ZA945</t>
  </si>
  <si>
    <t>Plyn kalibrační B k CDI   507 TY 27 S 008</t>
  </si>
  <si>
    <t>ZE550</t>
  </si>
  <si>
    <t>Kanyla arteriální s dilatátorem fem-flex á 5 ks TFA02025</t>
  </si>
  <si>
    <t>ZE715</t>
  </si>
  <si>
    <t>Hadice silikon 1 x 1,8 mm á 25 m MPI:880001</t>
  </si>
  <si>
    <t>ZB296</t>
  </si>
  <si>
    <t>Mikroskalpel Stab Blade/Tip 22,5° Straig 72-2202</t>
  </si>
  <si>
    <t>KI209</t>
  </si>
  <si>
    <t xml:space="preserve">Kleště ablační bipolární Cardioblate - Gemini 4926 </t>
  </si>
  <si>
    <t>ZB009</t>
  </si>
  <si>
    <t>Plyn kalibrační A k CDI   506 TY 79 R 344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</si>
  <si>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</si>
  <si>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</si>
  <si>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</si>
  <si>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</si>
  <si>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ZB309</t>
  </si>
  <si>
    <t>Kanyla ET 7.5 mm s manž. bal. á 20 ks 100/199/075</t>
  </si>
  <si>
    <t>ZI016</t>
  </si>
  <si>
    <t>Tkáňové lepidlo BioGlue 5 ml BG3515-5-G</t>
  </si>
  <si>
    <t>KH172</t>
  </si>
  <si>
    <t xml:space="preserve">spojka Retroguard 3/8 x 3/8 718828200002 </t>
  </si>
  <si>
    <t>ZG134</t>
  </si>
  <si>
    <t>Katetr močový nelaton CH14 pro měření teploty 179360-000140</t>
  </si>
  <si>
    <t>ZB398</t>
  </si>
  <si>
    <t>Maska supraglotická č. 4 8204</t>
  </si>
  <si>
    <t>ZL515</t>
  </si>
  <si>
    <t>Spojka Y 1/2-3/8-3/8 á 25 ks MEYK1H5440</t>
  </si>
  <si>
    <t>ZJ746</t>
  </si>
  <si>
    <t>Spojka 3/8 - 1/4 bal. á 25 ks MEGK1H4300</t>
  </si>
  <si>
    <t>KC601</t>
  </si>
  <si>
    <t>acrobat SUV sada 87XO4-9000S</t>
  </si>
  <si>
    <t>ZL012</t>
  </si>
  <si>
    <t>Adaptér w/w 5206634</t>
  </si>
  <si>
    <t>ZE215</t>
  </si>
  <si>
    <t>Punch aortální jednorázový 15 cm délka 2,8 mm bal. á 6 ks DP- 28K</t>
  </si>
  <si>
    <t>ZF158</t>
  </si>
  <si>
    <t>Hlavice průboj. aort. 4 mm FB184R</t>
  </si>
  <si>
    <t>ZB542</t>
  </si>
  <si>
    <t>Adaptér m/m 5206642</t>
  </si>
  <si>
    <t>ZF483</t>
  </si>
  <si>
    <t>Kanyla tracheoskopická VivaSight 37F DL DLVT37L</t>
  </si>
  <si>
    <t>ZF486</t>
  </si>
  <si>
    <t>Kanyla tracheoskopická VivaSight 39F DL DLVT39L</t>
  </si>
  <si>
    <t>ZB698</t>
  </si>
  <si>
    <t>Kanyla koronární 4,0 mm bal. á 10 ks 225797</t>
  </si>
  <si>
    <t>ZA764</t>
  </si>
  <si>
    <t>Kanyla venózní dvoustupňová 32-40Fr TR3240OA</t>
  </si>
  <si>
    <t>ZF480</t>
  </si>
  <si>
    <t>Kanyla tracheoskopická VivaSight 35F DL DLVT35L</t>
  </si>
  <si>
    <t>KC706</t>
  </si>
  <si>
    <t>ring annulo.tricuspid 4900T34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</si>
  <si>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</si>
  <si>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</si>
  <si>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</si>
  <si>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</si>
  <si>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</si>
  <si>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</si>
  <si>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</si>
  <si>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</si>
  <si>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</si>
  <si>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</si>
  <si>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</si>
  <si>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</si>
  <si>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ZH558</t>
  </si>
  <si>
    <t>Šroub samořezný unilock sternální 14 mm 04.501.114</t>
  </si>
  <si>
    <t>ZH559</t>
  </si>
  <si>
    <t>Šroub samořezný unilock sternální 16 mm 04.501.116</t>
  </si>
  <si>
    <t>ZI132</t>
  </si>
  <si>
    <t>Dlaha sternální 2,4 mm pro tělo sterna 460.045</t>
  </si>
  <si>
    <t>ZJ546</t>
  </si>
  <si>
    <t>Dlaha sternální ZipFix  balení á 5 ks 08.501.001.05S</t>
  </si>
  <si>
    <t>ZG540</t>
  </si>
  <si>
    <t>Dlaha sternální 2,4 mm pro tělo sterna 460.038</t>
  </si>
  <si>
    <t>KC712</t>
  </si>
  <si>
    <t>ring holder mitral 4450M34</t>
  </si>
  <si>
    <t>ZH560</t>
  </si>
  <si>
    <t>Šroub samořezný unilock sternální 18 mm 04.501.118</t>
  </si>
  <si>
    <t>ZF684</t>
  </si>
  <si>
    <t>Dlaha sternální uzamykatelná 2,4 mm 460.023</t>
  </si>
  <si>
    <t>ZI644</t>
  </si>
  <si>
    <t xml:space="preserve">Dlaha sternální uzamykatelná 2,4 mm rovná 460.046 </t>
  </si>
  <si>
    <t>ZG541</t>
  </si>
  <si>
    <t>Dlaha sternální 2,4 mm pro tělo sterna 460.039</t>
  </si>
  <si>
    <t>KC607</t>
  </si>
  <si>
    <t>mhv regent SJM, 23AGFN-756</t>
  </si>
  <si>
    <t>KI338</t>
  </si>
  <si>
    <t>kroužek anuloplastický MC3 Trikuspidální 32mm 4900T32</t>
  </si>
  <si>
    <t>KI332</t>
  </si>
  <si>
    <t>kroužek anuloplastický Physio Mitrální 36mm 4450M36</t>
  </si>
  <si>
    <t>KC707</t>
  </si>
  <si>
    <t>ring annulo.tricuspid 4900T36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</si>
  <si>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</si>
  <si>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</si>
  <si>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</si>
  <si>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</si>
  <si>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</si>
  <si>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</si>
  <si>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ZB325</t>
  </si>
  <si>
    <t>Shunt intracoronary 1,50 mm á 5 ks 31150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</si>
  <si>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</si>
  <si>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</si>
  <si>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</si>
  <si>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</si>
  <si>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</si>
  <si>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</si>
  <si>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</si>
  <si>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</si>
  <si>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</si>
  <si>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</si>
  <si>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</si>
  <si>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</si>
  <si>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ZA191</t>
  </si>
  <si>
    <t>Katetr 3 lumen 7Fr MAC bal. á 5 ks ML-00703</t>
  </si>
  <si>
    <t>ZA211</t>
  </si>
  <si>
    <t>Shunt sensor (čidlo pro CDI500) 510H</t>
  </si>
  <si>
    <t>ZB583</t>
  </si>
  <si>
    <t>Shunt intracoronary 1,75 mm á 5 ks 31175</t>
  </si>
  <si>
    <t>ZC218</t>
  </si>
  <si>
    <t>Katetr dialyzační 2 lumen  14,0Fr 15 cm CS-22142-F</t>
  </si>
  <si>
    <t>ZC626</t>
  </si>
  <si>
    <t>Balón kontrapulzační 30CC/7,5Fr IAB-05830-LWS</t>
  </si>
  <si>
    <t>ZE312</t>
  </si>
  <si>
    <t>Shunt intracoronary 1,25 mm á 5 ks 31125</t>
  </si>
  <si>
    <t>ZH575</t>
  </si>
  <si>
    <t>Katetr urologický cystofix FG 15 4440153</t>
  </si>
  <si>
    <t>KD633</t>
  </si>
  <si>
    <t>trokar xcel 11 x 100 mm D11LT-X</t>
  </si>
  <si>
    <t>ZC966</t>
  </si>
  <si>
    <t>Set vavd-sada připoj. hadic 500050 bal. á 10 ks JH10.22807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</si>
  <si>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</si>
  <si>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</si>
  <si>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</si>
  <si>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</si>
  <si>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</si>
  <si>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</si>
  <si>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</si>
  <si>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</si>
  <si>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</si>
  <si>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</si>
  <si>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ZA248</t>
  </si>
  <si>
    <t>Šití prolen bl 2/0 bal. á 12 ks W8977</t>
  </si>
  <si>
    <t>ZA853</t>
  </si>
  <si>
    <t>Šití prolen bl 5/0 bal. á 12 ks W8830</t>
  </si>
  <si>
    <t>ZB145</t>
  </si>
  <si>
    <t>Šití premicron zelený 3/0 bal. á 36 ks C0026815</t>
  </si>
  <si>
    <t>ZB280</t>
  </si>
  <si>
    <t>Šití prolen bl 2/0 bal. á 12 ks W8937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</si>
  <si>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</si>
  <si>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</si>
  <si>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</si>
  <si>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</si>
  <si>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</si>
  <si>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</si>
  <si>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</si>
  <si>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</si>
  <si>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</si>
  <si>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</si>
  <si>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</si>
  <si>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</si>
  <si>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ZF434</t>
  </si>
  <si>
    <t>Šití terylene 1USP 22006</t>
  </si>
  <si>
    <t>ZJ183</t>
  </si>
  <si>
    <t>Šití optime 0 kožní bal. á 36 ks 18S35F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</si>
  <si>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</si>
  <si>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</si>
  <si>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</si>
  <si>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</si>
  <si>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</si>
  <si>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</si>
  <si>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</si>
  <si>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</si>
  <si>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</si>
  <si>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</si>
  <si>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</si>
  <si>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</si>
  <si>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ZB617</t>
  </si>
  <si>
    <t>Šití prolen bl 4/0 bal. á 12 ks W8761</t>
  </si>
  <si>
    <t>ZB981</t>
  </si>
  <si>
    <t>Šití premicron bal. á 36 ks C0026905</t>
  </si>
  <si>
    <t>ZD449</t>
  </si>
  <si>
    <t>Šití prolen 3/0 se40j. bal. á 12 ks W8851</t>
  </si>
  <si>
    <t>ZI468</t>
  </si>
  <si>
    <t>Šití cardioflon 3/0 19R20A</t>
  </si>
  <si>
    <t>ZI869</t>
  </si>
  <si>
    <t>Šití cardioflon 2/0 19R30A</t>
  </si>
  <si>
    <t>ZJ181</t>
  </si>
  <si>
    <t>Šití optime 2/0 kožní bal. á 36 ks 18S30K</t>
  </si>
  <si>
    <t>ZB285</t>
  </si>
  <si>
    <t>Šití prolen bl 6/0 bal. á 12 ks W8814</t>
  </si>
  <si>
    <t>ZB053</t>
  </si>
  <si>
    <t>Šití premicron bal. á 36 ks C0026904</t>
  </si>
  <si>
    <t>ZH802</t>
  </si>
  <si>
    <t>Šití prolen 5/0 s 2 jehlami bal. á 36 ks 8580H</t>
  </si>
  <si>
    <t>ZB514</t>
  </si>
  <si>
    <t>Šití tip cleaner bal. á 36 ks 4315</t>
  </si>
  <si>
    <t>ZI466</t>
  </si>
  <si>
    <t>Šití premicron bal. á 36 ks + podložka teflonová 6x3 mm C0027995</t>
  </si>
  <si>
    <t>ZH325</t>
  </si>
  <si>
    <t>Šití cardioflon 0 19R35A</t>
  </si>
  <si>
    <t>ZE847</t>
  </si>
  <si>
    <t>Šití cardioxyl 1/2 zakřivení jehla 25 vlákno 90 bal. á 12 ks 73P30P</t>
  </si>
  <si>
    <t>ZJ660</t>
  </si>
  <si>
    <t>Šití optime 2/0 18S30S</t>
  </si>
  <si>
    <t>ZK086</t>
  </si>
  <si>
    <t>Šití optime 2/0 přířezy bal. á 24 ks 18R30A</t>
  </si>
  <si>
    <t>ZA360</t>
  </si>
  <si>
    <t>Jehla sterican 0,5 x 25 mm oranžová 9186158</t>
  </si>
  <si>
    <t>ZK199</t>
  </si>
  <si>
    <t>Jehla redon ostře zahnutá CH 10 BN913R</t>
  </si>
  <si>
    <t>ZA258</t>
  </si>
  <si>
    <t>Jehla na plegii AR014VC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</si>
  <si>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</si>
  <si>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</si>
  <si>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</si>
  <si>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</si>
  <si>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</si>
  <si>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</si>
  <si>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</si>
  <si>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</si>
  <si>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</si>
  <si>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</si>
  <si>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</si>
  <si>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</si>
  <si>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</si>
  <si>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</si>
  <si>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ZB153</t>
  </si>
  <si>
    <t>Vosk kostní Knochenwasch 2,5G 1029754</t>
  </si>
  <si>
    <t>ZD033</t>
  </si>
  <si>
    <t>Protéza cévní hemashield 28/15 175128</t>
  </si>
  <si>
    <t>ZH839</t>
  </si>
  <si>
    <t>Protéza cévní hemashield gold 8/20cm IGK0008-20</t>
  </si>
  <si>
    <t>ZC999</t>
  </si>
  <si>
    <t>Protéza cévní hemashield 30/15 VS02.175130P0</t>
  </si>
  <si>
    <t>ZC263</t>
  </si>
  <si>
    <t>Protéza cévní hemashield 24/15 175124</t>
  </si>
  <si>
    <t>ZH586</t>
  </si>
  <si>
    <t>Protéza cévní hemashield 16/15 cm 175116P0</t>
  </si>
  <si>
    <t>ZC839</t>
  </si>
  <si>
    <t>Protéza cévní hemashield 26/15 175126P</t>
  </si>
  <si>
    <t>ZF382</t>
  </si>
  <si>
    <t>Protéza cévní hemashield 12/15 175112</t>
  </si>
  <si>
    <t>ZF133</t>
  </si>
  <si>
    <t>Protéza cévní hemashield 14x15 175114P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</si>
  <si>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</si>
  <si>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</si>
  <si>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</si>
  <si>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</si>
  <si>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</si>
  <si>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</si>
  <si>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</si>
  <si>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</si>
  <si>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</si>
  <si>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</si>
  <si>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</si>
  <si>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</si>
  <si>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50115040</t>
  </si>
  <si>
    <t>505 SZM laboratorní sklo a materiál (112 02 140)</t>
  </si>
  <si>
    <t>50115070</t>
  </si>
  <si>
    <t>513 SZM katetry, stenty, porty (112 02 101)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</si>
  <si>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</si>
  <si>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</si>
  <si>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</si>
  <si>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</si>
  <si>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</si>
  <si>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</si>
  <si>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</si>
  <si>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</si>
  <si>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Spotřeba zdravotnického materiálu - orientační přehled</t>
  </si>
  <si>
    <t>ON Data</t>
  </si>
  <si>
    <t>107 - Pracoviště kardiologie</t>
  </si>
  <si>
    <t>505 - Pracoviště kardiochirurgie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</si>
  <si>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</si>
  <si>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</si>
  <si>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</si>
  <si>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</si>
  <si>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</si>
  <si>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</si>
  <si>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</si>
  <si>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</si>
  <si>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</si>
  <si>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</si>
  <si>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</si>
  <si>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</si>
  <si>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</si>
  <si>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</si>
  <si>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</si>
  <si>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</si>
  <si>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</si>
  <si>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</si>
  <si>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</si>
  <si>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</si>
  <si>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</si>
  <si>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</si>
  <si>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</si>
  <si>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</si>
  <si>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</si>
  <si>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</si>
  <si>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</si>
  <si>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</si>
  <si>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</si>
  <si>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</si>
  <si>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</si>
  <si>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</si>
  <si>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</si>
  <si>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</si>
  <si>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</si>
  <si>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</si>
  <si>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</si>
  <si>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</si>
  <si>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</si>
  <si>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</si>
  <si>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</si>
  <si>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</si>
  <si>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</si>
  <si>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</si>
  <si>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</si>
  <si>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</si>
  <si>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</si>
  <si>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17271</t>
  </si>
  <si>
    <t>VYSOCE SPECIALIZOVANÉ ECHOKARDIOGRAFICKÉ VYŠETŘENÍ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</si>
  <si>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</si>
  <si>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</si>
  <si>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</si>
  <si>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</si>
  <si>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</si>
  <si>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</si>
  <si>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</si>
  <si>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</si>
  <si>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09545</t>
  </si>
  <si>
    <t>REGULAČNÍ POPLATEK ZA POHOTOVOSTNÍ SLUŽBU -- POPLA</t>
  </si>
  <si>
    <t>11021</t>
  </si>
  <si>
    <t>KOMPLEXNÍ VYŠETŘENÍ INTERNISTOU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</si>
  <si>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</si>
  <si>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</si>
  <si>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</si>
  <si>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</si>
  <si>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</si>
  <si>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</si>
  <si>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</si>
  <si>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</si>
  <si>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</si>
  <si>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</si>
  <si>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</si>
  <si>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</si>
  <si>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</si>
  <si>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</si>
  <si>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</si>
  <si>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</si>
  <si>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</si>
  <si>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16 - KLINIKA PLICNÍCH NEMOCÍ A TUBERKULÓZY</t>
  </si>
  <si>
    <t>17 - NEUROLOGICKÁ KLINIKA</t>
  </si>
  <si>
    <t>18 - KLINIKA PSYCHIATRIE</t>
  </si>
  <si>
    <t>30 - ODDĚLENÍ GERIATRIE</t>
  </si>
  <si>
    <t>31 - TRAUMATOLOGICKÉ ODDĚLENÍ</t>
  </si>
  <si>
    <t>50 - KARDIOCHIRURGICKÁ KLINIKA</t>
  </si>
  <si>
    <t>59 - ODD. INTENZIVNÍ PÉČE CHIRURGICKÝCH OBORŮ</t>
  </si>
  <si>
    <t>01</t>
  </si>
  <si>
    <t>51013</t>
  </si>
  <si>
    <t>51022</t>
  </si>
  <si>
    <t>CÍLENÉ VYŠETŘENÍ CHIRURGEM</t>
  </si>
  <si>
    <t>55022</t>
  </si>
  <si>
    <t>CÍLENÉ VYŠETŘENÍ KARDIOCHIRURGEM</t>
  </si>
  <si>
    <t>02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</si>
  <si>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</si>
  <si>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</si>
  <si>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</si>
  <si>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</si>
  <si>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</si>
  <si>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</si>
  <si>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</si>
  <si>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</si>
  <si>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</si>
  <si>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30</t>
  </si>
  <si>
    <t>31</t>
  </si>
  <si>
    <t>17520</t>
  </si>
  <si>
    <t>KARDIOVERSE ELEKTRICKÁ (NIKOLIV PŘI RESUSCITACI)</t>
  </si>
  <si>
    <t>55213</t>
  </si>
  <si>
    <t>PRIMOIMPLANTACE KARDIOSTIMULÁTORU PRO DVOUDUTINOVO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</si>
  <si>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</si>
  <si>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</si>
  <si>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</si>
  <si>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</si>
  <si>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</si>
  <si>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</si>
  <si>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</si>
  <si>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</si>
  <si>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55211</t>
  </si>
  <si>
    <t>IMPLANTACE KARDIOSTIMULÁTORU PRO JEDNODUTINOVOU KA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</si>
  <si>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</si>
  <si>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</si>
  <si>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</si>
  <si>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</si>
  <si>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</si>
  <si>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</si>
  <si>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</si>
  <si>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57251</t>
  </si>
  <si>
    <t>KLÍNOVITÁ RESEKCE PLIC NEBO ENUKLEACE TUMORU</t>
  </si>
  <si>
    <t>APENDEKTOMIE NEBO OPERAČNÍ DRENÁŽ PERIAPENDIKULÁRN</t>
  </si>
  <si>
    <t>5F5</t>
  </si>
  <si>
    <t>1</t>
  </si>
  <si>
    <t>0001093</t>
  </si>
  <si>
    <t>PENICILIN G 1,0 DRASELNÁ SOĹ BIOTIKA</t>
  </si>
  <si>
    <t>0003708</t>
  </si>
  <si>
    <t>ZYVOXID 2 MG/ML INFUZNÍ ROZTOK</t>
  </si>
  <si>
    <t>0003952</t>
  </si>
  <si>
    <t>AMIKIN 500 MG</t>
  </si>
  <si>
    <t>0008807</t>
  </si>
  <si>
    <t>0008808</t>
  </si>
  <si>
    <t>0011706</t>
  </si>
  <si>
    <t>0014583</t>
  </si>
  <si>
    <t>TIENAM 500 MG/500 MG I.V.</t>
  </si>
  <si>
    <t>0016600</t>
  </si>
  <si>
    <t>0017810</t>
  </si>
  <si>
    <t>0049193</t>
  </si>
  <si>
    <t>CEFTAX 1000</t>
  </si>
  <si>
    <t>0053922</t>
  </si>
  <si>
    <t>0058092</t>
  </si>
  <si>
    <t>0059830</t>
  </si>
  <si>
    <t>CIPRINOL 200 MG/100 ML</t>
  </si>
  <si>
    <t>0065989</t>
  </si>
  <si>
    <t>0066020</t>
  </si>
  <si>
    <t>AUGMENTIN 1,2 G</t>
  </si>
  <si>
    <t>0068998</t>
  </si>
  <si>
    <t>AMPICILIN 1,0 BIOTIKA</t>
  </si>
  <si>
    <t>0072972</t>
  </si>
  <si>
    <t>0075634</t>
  </si>
  <si>
    <t>PROTHROMPLEX TOTAL NF</t>
  </si>
  <si>
    <t>0076360</t>
  </si>
  <si>
    <t>0077024</t>
  </si>
  <si>
    <t>ULTRAVIST 300</t>
  </si>
  <si>
    <t>0083050</t>
  </si>
  <si>
    <t>SEFOTAK 1 G</t>
  </si>
  <si>
    <t>0083487</t>
  </si>
  <si>
    <t>MERONEM 500 MG</t>
  </si>
  <si>
    <t>0092290</t>
  </si>
  <si>
    <t>EDICIN 1 G</t>
  </si>
  <si>
    <t>0093173</t>
  </si>
  <si>
    <t>ANTITHROMBIN III IMMUNO</t>
  </si>
  <si>
    <t>0096414</t>
  </si>
  <si>
    <t>0098212</t>
  </si>
  <si>
    <t>0104051</t>
  </si>
  <si>
    <t>HUMAN ALBUMIN 200 G/L BAXTER</t>
  </si>
  <si>
    <t>0162187</t>
  </si>
  <si>
    <t>0164246</t>
  </si>
  <si>
    <t>CEFTAZIDIM STRAGEN 1 G</t>
  </si>
  <si>
    <t>2</t>
  </si>
  <si>
    <t>0007955</t>
  </si>
  <si>
    <t>0107959</t>
  </si>
  <si>
    <t>0207921</t>
  </si>
  <si>
    <t>3</t>
  </si>
  <si>
    <t>0026096</t>
  </si>
  <si>
    <t>ROURKA ENDOBRONCHIÁLNÍ DOUBLE LUMEN LEVÝ BRONCHUS</t>
  </si>
  <si>
    <t>0043082</t>
  </si>
  <si>
    <t>CHLOPEŇ SRDEČNÍ BIOLOGICKÁ - BOVINNÍ AORTÁLNÍ</t>
  </si>
  <si>
    <t>0043119</t>
  </si>
  <si>
    <t>ŠTĚP ALLOGENNÍ KOSTNÍ ZMRAZENÝ</t>
  </si>
  <si>
    <t>0043155</t>
  </si>
  <si>
    <t>CHLOPEŇ SRDEČNÍ BIOLOGICKÁ - BOVINNÍ AORTÁLNÍ MAGN</t>
  </si>
  <si>
    <t>0043159</t>
  </si>
  <si>
    <t>CHLOPEŇ SRDEČNÍ BIOLOGICKÁ - PRASEČÍ AORTÁLNÍ</t>
  </si>
  <si>
    <t>0043168</t>
  </si>
  <si>
    <t>CHLOPEŇ SRDEČNÍ BIOLOGICKÁ - PRASEČÍ EPIC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</si>
  <si>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</si>
  <si>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</si>
  <si>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</si>
  <si>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</si>
  <si>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</si>
  <si>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</si>
  <si>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</si>
  <si>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</si>
  <si>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</si>
  <si>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</si>
  <si>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</si>
  <si>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</si>
  <si>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</si>
  <si>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</si>
  <si>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</si>
  <si>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</si>
  <si>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</si>
  <si>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</si>
  <si>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</si>
  <si>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</si>
  <si>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</si>
  <si>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</si>
  <si>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</si>
  <si>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</si>
  <si>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</si>
  <si>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</si>
  <si>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</si>
  <si>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</si>
  <si>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</si>
  <si>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</si>
  <si>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0048599</t>
  </si>
  <si>
    <t>OXYGENÁTOR-SADA: HEPARIN.KANYLA DVOUSTUP.VENOZNÍ</t>
  </si>
  <si>
    <t>0048601</t>
  </si>
  <si>
    <t xml:space="preserve">OBĚH MIMOTĚLNÍ - OXYGENÁTOR SADA - HEPARIN.KANYLA </t>
  </si>
  <si>
    <t>0048606</t>
  </si>
  <si>
    <t>KATETR ABLAČNÍ ATS CRYOMAZE FROSTBYTE,60CM1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</si>
  <si>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</si>
  <si>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</si>
  <si>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</si>
  <si>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</si>
  <si>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</si>
  <si>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</si>
  <si>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</si>
  <si>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</si>
  <si>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</si>
  <si>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</si>
  <si>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</si>
  <si>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</si>
  <si>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0050249</t>
  </si>
  <si>
    <t>SET AUTOTRANSFÚZNÍ AT 1 9005101</t>
  </si>
  <si>
    <t>0050251</t>
  </si>
  <si>
    <t>SET AUTOTRANSFÚZNÍ-HADICE SACÍ 9108481</t>
  </si>
  <si>
    <t>0050252</t>
  </si>
  <si>
    <t>SET AUTOTRANSFÚZNÍ-VAK REINFUZNÍ</t>
  </si>
  <si>
    <t>0051199</t>
  </si>
  <si>
    <t>KROUŽEK ANULOPLASTICKÝ MEMO 3D, VELIKOST SMD24 - S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</si>
  <si>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</si>
  <si>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</si>
  <si>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</si>
  <si>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</si>
  <si>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</si>
  <si>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</si>
  <si>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0053941</t>
  </si>
  <si>
    <t>PROTÉZA CÉVNÍ PLETENÁ HEMASHIELD GOLD 0951XX</t>
  </si>
  <si>
    <t>0056268</t>
  </si>
  <si>
    <t>KROUŽEK ANULOPLASTICKÝ 4450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</si>
  <si>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</si>
  <si>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</si>
  <si>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</si>
  <si>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</si>
  <si>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</si>
  <si>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</si>
  <si>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</si>
  <si>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</si>
  <si>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</si>
  <si>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</si>
  <si>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</si>
  <si>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</si>
  <si>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</si>
  <si>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</si>
  <si>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</si>
  <si>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</si>
  <si>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</si>
  <si>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</si>
  <si>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0059540</t>
  </si>
  <si>
    <t>OXYGENÁTOR-SADA:KANYLA JEDNOSTUPŇOVÁ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</si>
  <si>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</si>
  <si>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</si>
  <si>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</si>
  <si>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</si>
  <si>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</si>
  <si>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</si>
  <si>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0059546</t>
  </si>
  <si>
    <t>OXYGENÁTOR-SADA:KANYLA ARTEGRÁDNÍ AORTÁLNÍ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</si>
  <si>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</si>
  <si>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</si>
  <si>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</si>
  <si>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</si>
  <si>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</si>
  <si>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</si>
  <si>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</si>
  <si>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</si>
  <si>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</si>
  <si>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</si>
  <si>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</si>
  <si>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</si>
  <si>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</si>
  <si>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</si>
  <si>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</si>
  <si>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</si>
  <si>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</si>
  <si>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</si>
  <si>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</si>
  <si>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0092098</t>
  </si>
  <si>
    <t>SET ZAVÁDĚCÍ FLOWGUARD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</si>
  <si>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</si>
  <si>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</si>
  <si>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</si>
  <si>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</si>
  <si>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</si>
  <si>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</si>
  <si>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</si>
  <si>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</si>
  <si>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</si>
  <si>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</si>
  <si>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</si>
  <si>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</si>
  <si>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</si>
  <si>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0161532</t>
  </si>
  <si>
    <t>CHLOPEŇ SRDEČNÍ BIOLOGICKÁ - BOVINNÍ AORTÁLNÍ MITR</t>
  </si>
  <si>
    <t>0161533</t>
  </si>
  <si>
    <t>CHLOPEŇ SRDEČNÍ BIOLOGICKÁ - BOVINNÍ TRIFECTA</t>
  </si>
  <si>
    <t>0043156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</si>
  <si>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</si>
  <si>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</si>
  <si>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</si>
  <si>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</si>
  <si>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</si>
  <si>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</si>
  <si>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</si>
  <si>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</si>
  <si>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</si>
  <si>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</si>
  <si>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0048338</t>
  </si>
  <si>
    <t>LEPIDLO BIOLOGICKÉ CRYOLIFE BG-3010</t>
  </si>
  <si>
    <t>0191951</t>
  </si>
  <si>
    <t>KARDIOSTIMULÁTOR JEDNODUTINOVÝ G20 SR, G20SRA1</t>
  </si>
  <si>
    <t>0057221</t>
  </si>
  <si>
    <t>KATETR TERMODIL.DIAG.AH-XXXXX..AH-XXXXX,X,XX</t>
  </si>
  <si>
    <t>0046247</t>
  </si>
  <si>
    <t>OBĚH MIMOTĚLNÍ - BIO-PROBE INSERT</t>
  </si>
  <si>
    <t>0081986</t>
  </si>
  <si>
    <t>RENASYS G PŘEVAZOVÝ SET MALÝ S</t>
  </si>
  <si>
    <t>0082145</t>
  </si>
  <si>
    <t>RENASYS GO SBĚRNÁ NÁDOBA</t>
  </si>
  <si>
    <t>09227</t>
  </si>
  <si>
    <t>I. V. APLIKACE KRVE NEBO KREVNÍCH DERIVÁTŮ</t>
  </si>
  <si>
    <t>17710</t>
  </si>
  <si>
    <t>PUNKCE PERIKARDU- PROVÁDÍ-LI SE ZA KONTROLY NĚKTER</t>
  </si>
  <si>
    <t>51012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</si>
  <si>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</si>
  <si>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</si>
  <si>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</si>
  <si>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</si>
  <si>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</si>
  <si>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</si>
  <si>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</si>
  <si>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</si>
  <si>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</si>
  <si>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</si>
  <si>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</si>
  <si>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</si>
  <si>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</si>
  <si>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</si>
  <si>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</si>
  <si>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</si>
  <si>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</si>
  <si>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</si>
  <si>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</si>
  <si>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</si>
  <si>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</si>
  <si>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</si>
  <si>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90887</t>
  </si>
  <si>
    <t>07546</t>
  </si>
  <si>
    <t>(DRG) OTEVŘENÝ PŘÍSTUP</t>
  </si>
  <si>
    <t>07550</t>
  </si>
  <si>
    <t>(DRG) ENDOVASKULÁRNÍ PŘÍSTUP PERKUTÁNNÍ NEBO S?PRE</t>
  </si>
  <si>
    <t>07561</t>
  </si>
  <si>
    <t>(DRG) REKUPERACE KRVE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</si>
  <si>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</si>
  <si>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</si>
  <si>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</si>
  <si>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</si>
  <si>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</si>
  <si>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</si>
  <si>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</si>
  <si>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</si>
  <si>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</si>
  <si>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</si>
  <si>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</si>
  <si>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</si>
  <si>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</si>
  <si>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</si>
  <si>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</si>
  <si>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</si>
  <si>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</si>
  <si>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</si>
  <si>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</si>
  <si>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</si>
  <si>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</si>
  <si>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</si>
  <si>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</si>
  <si>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</si>
  <si>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07017</t>
  </si>
  <si>
    <t xml:space="preserve">(DRG) NÁHRADA KOŘENE AORTY A PŘÍPADNĚ ASCENDENTNÍ </t>
  </si>
  <si>
    <t>07156</t>
  </si>
  <si>
    <t>(DRG) NÁHRADA ASCENDENTNÍ AORTY PROTÉZOU PRO AKUTN</t>
  </si>
  <si>
    <t>07256</t>
  </si>
  <si>
    <t>(DRG) ZAVEDENÍ IABK v souvislosti kardiochirurgick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</si>
  <si>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</si>
  <si>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</si>
  <si>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</si>
  <si>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</si>
  <si>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</si>
  <si>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</si>
  <si>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</si>
  <si>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</si>
  <si>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</si>
  <si>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</si>
  <si>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</si>
  <si>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</si>
  <si>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</si>
  <si>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</si>
  <si>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07061</t>
  </si>
  <si>
    <t>(DRG) EMBOLECTOMIE Z A. PULMONALIS</t>
  </si>
  <si>
    <t>07242</t>
  </si>
  <si>
    <t>(DRG) PERIKARDEKTOMIE PARCIÁLNÍ PRO KONSTRIKCI NEB</t>
  </si>
  <si>
    <t>07111</t>
  </si>
  <si>
    <t>(DRG) OPERACE PRO PORANĚNÍ HORNÍ NEBO DOLNÍ DUTÉ Ž</t>
  </si>
  <si>
    <t>07147</t>
  </si>
  <si>
    <t>(DRG) RESEKCE HYPERTROFICKÉHO SEPTA KOMOR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</si>
  <si>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</si>
  <si>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</si>
  <si>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</si>
  <si>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</si>
  <si>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</si>
  <si>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</si>
  <si>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</si>
  <si>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</si>
  <si>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</si>
  <si>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</si>
  <si>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</si>
  <si>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</si>
  <si>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</si>
  <si>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</si>
  <si>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07543</t>
  </si>
  <si>
    <t>(DRG) PRIMOOPERACE</t>
  </si>
  <si>
    <t>09544</t>
  </si>
  <si>
    <t>REGULAČNÍ POPLATEK ZA KAŽDÝ DEN LŮŽKOVÉ PÉČE -- PO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</si>
  <si>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</si>
  <si>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</si>
  <si>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</si>
  <si>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</si>
  <si>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</si>
  <si>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</si>
  <si>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78111</t>
  </si>
  <si>
    <t>ANESTÉZIE INTRAVENOZNÍ Á 20 MIN.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</si>
  <si>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</si>
  <si>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</si>
  <si>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</si>
  <si>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</si>
  <si>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</si>
  <si>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</si>
  <si>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</si>
  <si>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</si>
  <si>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</si>
  <si>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</si>
  <si>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</si>
  <si>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</si>
  <si>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</si>
  <si>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</si>
  <si>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</si>
  <si>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</si>
  <si>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</si>
  <si>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</si>
  <si>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07564</t>
  </si>
  <si>
    <t>(DRG) EMERGENTNÍ OPERACE KVCH</t>
  </si>
  <si>
    <t>07562</t>
  </si>
  <si>
    <t>(DRG) PLÁNOVANÁ OPERACE KVCH</t>
  </si>
  <si>
    <t>55220</t>
  </si>
  <si>
    <t>JEDNODUCHÝ VÝKON NA SRDCI - PRIMOOPERACE</t>
  </si>
  <si>
    <t>78117</t>
  </si>
  <si>
    <t>07552</t>
  </si>
  <si>
    <t>(DRG) OPERAČNÍ VÝKON BEZ MIMOTĚLNÍHO OBĚHU</t>
  </si>
  <si>
    <t>55021</t>
  </si>
  <si>
    <t>KOMPLEXNÍ VYŠETŘENÍ KARDIOCHIRURGEM</t>
  </si>
  <si>
    <t>90888</t>
  </si>
  <si>
    <t>55260</t>
  </si>
  <si>
    <t>KREVNÍ KARDIOPLEGIE</t>
  </si>
  <si>
    <t>07563</t>
  </si>
  <si>
    <t>(DRG) URGENTNÍ OPERACE KVCH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</si>
  <si>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</si>
  <si>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</si>
  <si>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</si>
  <si>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</si>
  <si>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</si>
  <si>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</si>
  <si>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</si>
  <si>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</si>
  <si>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</si>
  <si>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</si>
  <si>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</si>
  <si>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</si>
  <si>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</si>
  <si>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</si>
  <si>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</si>
  <si>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</si>
  <si>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</si>
  <si>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</si>
  <si>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</si>
  <si>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</si>
  <si>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</si>
  <si>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</si>
  <si>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</si>
  <si>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78310</t>
  </si>
  <si>
    <t xml:space="preserve">NEODKLADNÁ KARDIOPULMONÁLNÍ RESUSCITACE ROZŠÍŘENÁ </t>
  </si>
  <si>
    <t>78320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</si>
  <si>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</si>
  <si>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</si>
  <si>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</si>
  <si>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</si>
  <si>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</si>
  <si>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</si>
  <si>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</si>
  <si>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</si>
  <si>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</si>
  <si>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</si>
  <si>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</si>
  <si>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</si>
  <si>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</si>
  <si>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</si>
  <si>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</si>
  <si>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</si>
  <si>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</si>
  <si>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</si>
  <si>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</si>
  <si>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</si>
  <si>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</si>
  <si>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</si>
  <si>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</si>
  <si>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</si>
  <si>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</si>
  <si>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</si>
  <si>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</si>
  <si>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</si>
  <si>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</si>
  <si>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</si>
  <si>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</si>
  <si>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</si>
  <si>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(DRG) NÁHRADA AORTÁLNÍ CHLOPNĚ A KOŘENE AORTY A PŘ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</si>
  <si>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</si>
  <si>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</si>
  <si>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</si>
  <si>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</si>
  <si>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</si>
  <si>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</si>
  <si>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</si>
  <si>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(DRG) RESEKCE NÁDORU SÍNÍ NEBO MEZISÍŇOVÉ PŘEPÁŽKY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</si>
  <si>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</si>
  <si>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</si>
  <si>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</si>
  <si>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</si>
  <si>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</si>
  <si>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</si>
  <si>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</si>
  <si>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07118</t>
  </si>
  <si>
    <t>(DRG) UZÁVĚR POINFARKTOVÉHO DEFEKTU MEZIKOMOROVÉ P</t>
  </si>
  <si>
    <t>07039</t>
  </si>
  <si>
    <t>07119</t>
  </si>
  <si>
    <t>(DRG) OPERACE PRO POINFARKTOVOU RUPTURU (VČETNĚ HR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</si>
  <si>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</si>
  <si>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</si>
  <si>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</si>
  <si>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</si>
  <si>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</si>
  <si>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</si>
  <si>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</si>
  <si>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</si>
  <si>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</si>
  <si>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</si>
  <si>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</si>
  <si>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</si>
  <si>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</si>
  <si>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</si>
  <si>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</si>
  <si>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</si>
  <si>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</si>
  <si>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</si>
  <si>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</si>
  <si>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</si>
  <si>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</si>
  <si>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</si>
  <si>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</si>
  <si>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</si>
  <si>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</si>
  <si>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66815</t>
  </si>
  <si>
    <t>AUTOGENNÍ ŠTĚP</t>
  </si>
  <si>
    <t>5T5</t>
  </si>
  <si>
    <t>0011592</t>
  </si>
  <si>
    <t>METRONIDAZOL B. BRAUN 5 MG/ML</t>
  </si>
  <si>
    <t>0011785</t>
  </si>
  <si>
    <t>AMIKIN 1 G</t>
  </si>
  <si>
    <t>0025746</t>
  </si>
  <si>
    <t>0026902</t>
  </si>
  <si>
    <t>VFEND 200 MG</t>
  </si>
  <si>
    <t>0031547</t>
  </si>
  <si>
    <t>0056801</t>
  </si>
  <si>
    <t>HAEMOCOMPLETTAN P</t>
  </si>
  <si>
    <t>0083417</t>
  </si>
  <si>
    <t>MERONEM 1 G</t>
  </si>
  <si>
    <t>0094155</t>
  </si>
  <si>
    <t>ABAKTAL 400 MG/5 ML</t>
  </si>
  <si>
    <t>0096413</t>
  </si>
  <si>
    <t>GENTAMICIN LEK 40 MG/2 ML</t>
  </si>
  <si>
    <t>0097000</t>
  </si>
  <si>
    <t>METRONIDAZOLE 0.5%-POLPHARMA</t>
  </si>
  <si>
    <t>0119095</t>
  </si>
  <si>
    <t>FLEXBUMIN 200 G/L</t>
  </si>
  <si>
    <t>0137499</t>
  </si>
  <si>
    <t>0162180</t>
  </si>
  <si>
    <t>CIPROFLOXACIN KABI 200 MG/100 ML INFUZNÍ ROZTOK</t>
  </si>
  <si>
    <t>0164350</t>
  </si>
  <si>
    <t>TAZOCIN 4 G/0,5 G</t>
  </si>
  <si>
    <t>0166269</t>
  </si>
  <si>
    <t>VANCOMYCIN MYLAN 1000 MG</t>
  </si>
  <si>
    <t>0162496</t>
  </si>
  <si>
    <t>0107931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</si>
  <si>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</si>
  <si>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</si>
  <si>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</si>
  <si>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</si>
  <si>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</si>
  <si>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</si>
  <si>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0043970</t>
  </si>
  <si>
    <t>SYSTÉM MONITOROVACÍ INTRAKRANIÁLNÍ TKÁŇOVÁ O2 NERO</t>
  </si>
  <si>
    <t>0043979</t>
  </si>
  <si>
    <t>ČIDLO PRO MĚŘENÍ NITROLEBNÍHO TLAKU NEUROVENT</t>
  </si>
  <si>
    <t>0043984</t>
  </si>
  <si>
    <t>0048591</t>
  </si>
  <si>
    <t>0048989</t>
  </si>
  <si>
    <t>ELEKTRODA KOAGULAČNÍ JEDNORÁZOVÁ GN211</t>
  </si>
  <si>
    <t>0053801</t>
  </si>
  <si>
    <t>ECMO - OXYGENÁTOR,PLS-SYSTÉM DLOUHODOBÉ ŽIVOTNÍ PO</t>
  </si>
  <si>
    <t>0056292</t>
  </si>
  <si>
    <t>KATETR BALONKOVÝ FOGARTY 120805F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</si>
  <si>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</si>
  <si>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</si>
  <si>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</si>
  <si>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</si>
  <si>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</si>
  <si>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0058516</t>
  </si>
  <si>
    <t>PROTÉZA CÉVNÍ</t>
  </si>
  <si>
    <t>0048852</t>
  </si>
  <si>
    <t>0081995</t>
  </si>
  <si>
    <t>RENASYS SBĚRNÁ NÁDOBA S GELEM A FILTREM VELKÁ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</si>
  <si>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</si>
  <si>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</si>
  <si>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</si>
  <si>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</si>
  <si>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</si>
  <si>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</si>
  <si>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</si>
  <si>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</si>
  <si>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</si>
  <si>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</si>
  <si>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</si>
  <si>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</si>
  <si>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</si>
  <si>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</si>
  <si>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</si>
  <si>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</si>
  <si>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</si>
  <si>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</si>
  <si>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</si>
  <si>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</si>
  <si>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</si>
  <si>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</si>
  <si>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61167</t>
  </si>
  <si>
    <t>TRANSPOZICE FASCIOKUTÁNNÍHO LALOKU</t>
  </si>
  <si>
    <t>62710</t>
  </si>
  <si>
    <t>SÍŤOVÁNÍ (MESHOVÁNÍ) ŠTĚPU DO ROZSAHU 5 % Z POVRCH</t>
  </si>
  <si>
    <t>62310</t>
  </si>
  <si>
    <t>NEKREKTOMIE DO 1% POVRCHU TĚLA</t>
  </si>
  <si>
    <t>61165</t>
  </si>
  <si>
    <t>ROZPROSTŘENÍ NEBO MODELACE LALOKU</t>
  </si>
  <si>
    <t>62640</t>
  </si>
  <si>
    <t>ODBĚR DERMOEPIDERMÁLNÍHO ŠTĚPU: 1 - 5 % Z PLOCHY P</t>
  </si>
  <si>
    <t>62440</t>
  </si>
  <si>
    <t>ŠTĚP PŘI POPÁLENÍ (A OSTATNÍCH KOŽNÍCH ZTRÁTÁCH) D</t>
  </si>
  <si>
    <t>62330</t>
  </si>
  <si>
    <t>NEKREKTOMIE 5 - 10 % POVRCHU TĚLA - TANGENCIÁLNÍ N</t>
  </si>
  <si>
    <t>708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</si>
  <si>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</si>
  <si>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</si>
  <si>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</si>
  <si>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</si>
  <si>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</si>
  <si>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</si>
  <si>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</si>
  <si>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</si>
  <si>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</si>
  <si>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</si>
  <si>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</si>
  <si>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</si>
  <si>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</si>
  <si>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</si>
  <si>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</si>
  <si>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</si>
  <si>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</si>
  <si>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</si>
  <si>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</si>
  <si>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</si>
  <si>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</si>
  <si>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</si>
  <si>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</si>
  <si>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</si>
  <si>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</si>
  <si>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</si>
  <si>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</si>
  <si>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</si>
  <si>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</si>
  <si>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</si>
  <si>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</si>
  <si>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</si>
  <si>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</si>
  <si>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</si>
  <si>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</si>
  <si>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</si>
  <si>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</si>
  <si>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</si>
  <si>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</si>
  <si>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</si>
  <si>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</si>
  <si>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</si>
  <si>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</si>
  <si>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</si>
  <si>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</si>
  <si>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</si>
  <si>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</si>
  <si>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</si>
  <si>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</si>
  <si>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05102</t>
  </si>
  <si>
    <t xml:space="preserve">JINÉ PERKUTÁNNÍ KARDIOVASKULÁRNÍ VÝKONY PŘI AKUTNÍM INFARKTU MYOKARDU S CC                          </t>
  </si>
  <si>
    <t>05112</t>
  </si>
  <si>
    <t xml:space="preserve">IMPLANTACE TRVALÉHO KARDIOSTIMULÁTORU BEZ AKUTNÍHO INFARKTU MYOKARDU. SELHÁNÍ SRDCE NEBO ŠOKU S CC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</si>
  <si>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</si>
  <si>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</si>
  <si>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</si>
  <si>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</si>
  <si>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</si>
  <si>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</si>
  <si>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</si>
  <si>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MYOKARDU BEZ CC                       </t>
  </si>
  <si>
    <t>05231</t>
  </si>
  <si>
    <t xml:space="preserve">PERKUTÁNNÍ KORONÁRNÍ ANGIOPLASTIKA. &lt;=2 POTAHOVANÉ STENTY PŘI AKUTNÍM INFARKTU MYOKARDU BEZ CC      </t>
  </si>
  <si>
    <t>05302</t>
  </si>
  <si>
    <t xml:space="preserve">SRDEČNÍ KATETRIZACE PŘI AKUTNÍM INFARKTU MYOKARDU S CC 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</si>
  <si>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</si>
  <si>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</si>
  <si>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</si>
  <si>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</si>
  <si>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</si>
  <si>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</si>
  <si>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05332</t>
  </si>
  <si>
    <t xml:space="preserve">AKUTNÍ INFARKT MYOKARDU S CC  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</si>
  <si>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</si>
  <si>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</si>
  <si>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</si>
  <si>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</si>
  <si>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</si>
  <si>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</si>
  <si>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</si>
  <si>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</si>
  <si>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</si>
  <si>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</si>
  <si>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</si>
  <si>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</si>
  <si>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</si>
  <si>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</si>
  <si>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</si>
  <si>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</si>
  <si>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</si>
  <si>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</si>
  <si>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</si>
  <si>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</si>
  <si>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</si>
  <si>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</si>
  <si>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</si>
  <si>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</si>
  <si>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</si>
  <si>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</si>
  <si>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</si>
  <si>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</si>
  <si>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</si>
  <si>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</si>
  <si>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88872</t>
  </si>
  <si>
    <t xml:space="preserve">ROZSÁHLÉ VÝKONY. KTERÉ SE NETÝKAJÍ HLAVNÍ DIAGNÓZY S CC                                             </t>
  </si>
  <si>
    <t>Porovnání jednotlivých IR DRG skupin</t>
  </si>
  <si>
    <t>22 - KLINIKA NUKLEÁRNÍ MEDICÍNY</t>
  </si>
  <si>
    <t>28 - ODDĚLENÍ LÉKAŘSKÉ GENETIKY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</si>
  <si>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</si>
  <si>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</si>
  <si>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</si>
  <si>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</si>
  <si>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</si>
  <si>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</si>
  <si>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</si>
  <si>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</si>
  <si>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</si>
  <si>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</si>
  <si>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</si>
  <si>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</si>
  <si>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</si>
  <si>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</si>
  <si>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</si>
  <si>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</si>
  <si>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</si>
  <si>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</si>
  <si>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</si>
  <si>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</si>
  <si>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22</t>
  </si>
  <si>
    <t>0002027</t>
  </si>
  <si>
    <t>0002034</t>
  </si>
  <si>
    <t>47023</t>
  </si>
  <si>
    <t>KONTROLNÍ VYŠETŘENÍ LÉKAŘEM SE SPECIALIZOVANOU ZPŮ</t>
  </si>
  <si>
    <t>47125</t>
  </si>
  <si>
    <t>KARDIOANGIOGRAFIE FIRST PASS</t>
  </si>
  <si>
    <t>47269</t>
  </si>
  <si>
    <t>TOMOGRAFICKÁ SCINTIGRAFIE - SPECT</t>
  </si>
  <si>
    <t>47273</t>
  </si>
  <si>
    <t>KVANTIFIKACE DYNAMICKÝCH A TOMOGRAFICKÝCH SCINTIGR</t>
  </si>
  <si>
    <t>28</t>
  </si>
  <si>
    <t>816</t>
  </si>
  <si>
    <t>94119</t>
  </si>
  <si>
    <t>IZOLACE A UCHOVÁNÍ LIDSKÉ DNA (RNA)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</si>
  <si>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</si>
  <si>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</si>
  <si>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</si>
  <si>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</si>
  <si>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</si>
  <si>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</si>
  <si>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</si>
  <si>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</si>
  <si>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</si>
  <si>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</si>
  <si>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</si>
  <si>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</si>
  <si>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</si>
  <si>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</si>
  <si>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</si>
  <si>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</si>
  <si>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</si>
  <si>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</si>
  <si>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</si>
  <si>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</si>
  <si>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</si>
  <si>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</si>
  <si>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</si>
  <si>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</si>
  <si>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</si>
  <si>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</si>
  <si>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</si>
  <si>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</si>
  <si>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</si>
  <si>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</si>
  <si>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</si>
  <si>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</si>
  <si>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</si>
  <si>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</si>
  <si>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</si>
  <si>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</si>
  <si>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</si>
  <si>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</si>
  <si>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</si>
  <si>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</si>
  <si>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</si>
  <si>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</si>
  <si>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</si>
  <si>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</si>
  <si>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</si>
  <si>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</si>
  <si>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</si>
  <si>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</si>
  <si>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</si>
  <si>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</si>
  <si>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</si>
  <si>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</si>
  <si>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</si>
  <si>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</si>
  <si>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</si>
  <si>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</si>
  <si>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</si>
  <si>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</si>
  <si>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</si>
  <si>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</si>
  <si>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</si>
  <si>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</si>
  <si>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</si>
  <si>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</si>
  <si>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</si>
  <si>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</si>
  <si>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</si>
  <si>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</si>
  <si>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</si>
  <si>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</si>
  <si>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</si>
  <si>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</si>
  <si>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</si>
  <si>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</si>
  <si>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</si>
  <si>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</si>
  <si>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</si>
  <si>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</si>
  <si>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</si>
  <si>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</si>
  <si>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</si>
  <si>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</si>
  <si>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</si>
  <si>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</si>
  <si>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</si>
  <si>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</si>
  <si>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</si>
  <si>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</si>
  <si>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</si>
  <si>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</si>
  <si>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</si>
  <si>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</si>
  <si>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</si>
  <si>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</si>
  <si>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</si>
  <si>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</si>
  <si>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</si>
  <si>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</si>
  <si>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</si>
  <si>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</si>
  <si>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</si>
  <si>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</si>
  <si>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</si>
  <si>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</si>
  <si>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</si>
  <si>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</si>
  <si>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</si>
  <si>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</si>
  <si>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</si>
  <si>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</si>
  <si>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</si>
  <si>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</si>
  <si>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</si>
  <si>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</si>
  <si>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</si>
  <si>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</si>
  <si>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</si>
  <si>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</si>
  <si>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</si>
  <si>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</si>
  <si>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</si>
  <si>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</si>
  <si>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</si>
  <si>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</si>
  <si>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</si>
  <si>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</si>
  <si>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</si>
  <si>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</si>
  <si>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</si>
  <si>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</si>
  <si>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</si>
  <si>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</si>
  <si>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</si>
  <si>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</si>
  <si>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</si>
  <si>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</si>
  <si>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</si>
  <si>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</si>
  <si>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</si>
  <si>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</si>
  <si>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</si>
  <si>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</si>
  <si>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</si>
  <si>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</si>
  <si>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</si>
  <si>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</si>
  <si>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</si>
  <si>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</si>
  <si>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</si>
  <si>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</si>
  <si>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</si>
  <si>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</si>
  <si>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</si>
  <si>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</si>
  <si>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</si>
  <si>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</si>
  <si>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</si>
  <si>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</si>
  <si>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</si>
  <si>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</si>
  <si>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</si>
  <si>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</si>
  <si>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</si>
  <si>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</si>
  <si>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</si>
  <si>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</si>
  <si>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</si>
  <si>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</si>
  <si>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</si>
  <si>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</si>
  <si>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93179</t>
  </si>
  <si>
    <t>PLAZMATICKÁ RENINOVÁ AKTIVITA (PRA)</t>
  </si>
  <si>
    <t>813</t>
  </si>
  <si>
    <t>94123</t>
  </si>
  <si>
    <t>PCR ANALÝZA LIDSKÉ DNA</t>
  </si>
  <si>
    <t>94215</t>
  </si>
  <si>
    <t>DOT BLOTTING DNA</t>
  </si>
  <si>
    <t>34</t>
  </si>
  <si>
    <t>809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</si>
  <si>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</si>
  <si>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</si>
  <si>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</si>
  <si>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</si>
  <si>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</si>
  <si>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</si>
  <si>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</si>
  <si>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0077018</t>
  </si>
  <si>
    <t>ULTRAVIST 370</t>
  </si>
  <si>
    <t>0077019</t>
  </si>
  <si>
    <t>0095607</t>
  </si>
  <si>
    <t>MICROPAQUE</t>
  </si>
  <si>
    <t>0038482</t>
  </si>
  <si>
    <t>DRÁT VODÍCÍ GUIDE WIRE M</t>
  </si>
  <si>
    <t>0038483</t>
  </si>
  <si>
    <t>0038503</t>
  </si>
  <si>
    <t>SOUPRAVA ZAVÁDĚCÍ INTRODUCER</t>
  </si>
  <si>
    <t>0053905</t>
  </si>
  <si>
    <t>KATETR DILATAČNÍ XXL                 14-5XX</t>
  </si>
  <si>
    <t>0054358</t>
  </si>
  <si>
    <t>KATETR DIAGNOSTICKÝ SUPER TORQUE 5F,6F 533525-686</t>
  </si>
  <si>
    <t>0057769</t>
  </si>
  <si>
    <t>DILATÁTOR COPE-SADDEKNI SFA ACCESS</t>
  </si>
  <si>
    <t>0057823</t>
  </si>
  <si>
    <t>KATETR ANGIOGRAFICKÝ TORCON,PRŮMĚR 4.1 AŽ 7 FRENCH</t>
  </si>
  <si>
    <t>0057827</t>
  </si>
  <si>
    <t>KATETR ANGIOGRAFICKÝ VYSOKOTLAKÝ, PRŮMĚR 4 A 5 FR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</si>
  <si>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</si>
  <si>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</si>
  <si>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</si>
  <si>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</si>
  <si>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</si>
  <si>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</si>
  <si>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0151038</t>
  </si>
  <si>
    <t>FILTR VENAKAVÁLNÍ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</si>
  <si>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</si>
  <si>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</si>
  <si>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</si>
  <si>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</si>
  <si>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</si>
  <si>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</si>
  <si>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</si>
  <si>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</si>
  <si>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</si>
  <si>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</si>
  <si>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</si>
  <si>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</si>
  <si>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</si>
  <si>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</si>
  <si>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</si>
  <si>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</si>
  <si>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</si>
  <si>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</si>
  <si>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</si>
  <si>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</si>
  <si>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</si>
  <si>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</si>
  <si>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</si>
  <si>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</si>
  <si>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</si>
  <si>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</si>
  <si>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</si>
  <si>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</si>
  <si>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</si>
  <si>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</si>
  <si>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</si>
  <si>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</si>
  <si>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</si>
  <si>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</si>
  <si>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</si>
  <si>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</si>
  <si>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</si>
  <si>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</si>
  <si>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</si>
  <si>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</si>
  <si>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</si>
  <si>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</si>
  <si>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</si>
  <si>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</si>
  <si>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</si>
  <si>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</si>
  <si>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</si>
  <si>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</si>
  <si>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</si>
  <si>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</si>
  <si>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</si>
  <si>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</si>
  <si>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</si>
  <si>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</si>
  <si>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</si>
  <si>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</si>
  <si>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</si>
  <si>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</si>
  <si>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</si>
  <si>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</si>
  <si>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</si>
  <si>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</si>
  <si>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</si>
  <si>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</si>
  <si>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</si>
  <si>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</si>
  <si>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</si>
  <si>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</si>
  <si>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</si>
  <si>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</si>
  <si>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</si>
  <si>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</si>
  <si>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</si>
  <si>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</si>
  <si>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</si>
  <si>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</si>
  <si>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</si>
  <si>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</si>
  <si>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</si>
  <si>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</si>
  <si>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</si>
  <si>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</si>
  <si>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</si>
  <si>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</si>
  <si>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</si>
  <si>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</si>
  <si>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</si>
  <si>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</si>
  <si>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</si>
  <si>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</si>
  <si>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</si>
  <si>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</si>
  <si>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</si>
  <si>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</si>
  <si>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</si>
  <si>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</si>
  <si>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</si>
  <si>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</si>
  <si>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</si>
  <si>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</si>
  <si>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</si>
  <si>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</si>
  <si>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</si>
  <si>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</si>
  <si>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</si>
  <si>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</si>
  <si>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</si>
  <si>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</si>
  <si>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</si>
  <si>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</si>
  <si>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</si>
  <si>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</si>
  <si>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</si>
  <si>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</si>
  <si>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</si>
  <si>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</si>
  <si>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</si>
  <si>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</si>
  <si>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87611</t>
  </si>
  <si>
    <t>TECHNICKÁ KOMPONENTA MIKROSKOPICKÉHO VYŠETŘENÍ PIT</t>
  </si>
  <si>
    <t>87211</t>
  </si>
  <si>
    <t>ZMRAZOVACÍ HISTOLOGICKÉ  VYŠETŘENÍ PITEVNÍHO MATER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</si>
  <si>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</si>
  <si>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</si>
  <si>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</si>
  <si>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</si>
  <si>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</si>
  <si>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</si>
  <si>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</si>
  <si>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</si>
  <si>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</si>
  <si>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</si>
  <si>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</si>
  <si>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</si>
  <si>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</si>
  <si>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</si>
  <si>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</si>
  <si>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</si>
  <si>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</si>
  <si>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</si>
  <si>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</si>
  <si>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</si>
  <si>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</si>
  <si>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</si>
  <si>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</si>
  <si>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</si>
  <si>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</si>
  <si>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</si>
  <si>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</si>
  <si>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</si>
  <si>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</si>
  <si>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</si>
  <si>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</si>
  <si>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</si>
  <si>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</si>
  <si>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</si>
  <si>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</si>
  <si>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</si>
  <si>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91131</t>
  </si>
  <si>
    <t>STANOVENÍ IgA</t>
  </si>
  <si>
    <t>91129</t>
  </si>
  <si>
    <t>STANOVENÍ IgG</t>
  </si>
  <si>
    <t>91133</t>
  </si>
  <si>
    <t>STANOVENÍ IgM</t>
  </si>
  <si>
    <t>44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</si>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</sst>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2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3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5" fillId="0" borderId="137" xfId="0" applyNumberFormat="1" applyFont="1" applyBorder="1"/>
    <xf numFmtId="9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111" xfId="0" applyNumberFormat="1" applyFont="1" applyBorder="1"/>
    <xf numFmtId="167" fontId="12" fillId="0" borderId="111" xfId="0" applyNumberFormat="1" applyFont="1" applyBorder="1"/>
    <xf numFmtId="167" fontId="12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12" fillId="0" borderId="153" xfId="0" applyNumberFormat="1" applyFont="1" applyBorder="1"/>
    <xf numFmtId="167" fontId="12" fillId="0" borderId="153" xfId="0" applyNumberFormat="1" applyFont="1" applyBorder="1"/>
    <xf numFmtId="167" fontId="12" fillId="0" borderId="167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7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3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8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1.3365647240683443</c:v>
                </c:pt>
                <c:pt idx="1">
                  <c:v>1.3188187180447573</c:v>
                </c:pt>
                <c:pt idx="2">
                  <c:v>1.4554714598961753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95488"/>
        <c:axId val="961112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1.6018092000175852</c:v>
                </c:pt>
                <c:pt idx="1">
                  <c:v>1.6018092000175852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278336"/>
        <c:axId val="961281408"/>
      </c:scatterChart>
      <c:catAx>
        <c:axId val="95969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11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112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9695488"/>
        <c:crosses val="autoZero"/>
        <c:crossBetween val="between"/>
      </c:valAx>
      <c:valAx>
        <c:axId val="961278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1281408"/>
        <c:crosses val="max"/>
        <c:crossBetween val="midCat"/>
      </c:valAx>
      <c:valAx>
        <c:axId val="961281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12783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0.87820144344382711</c:v>
                </c:pt>
                <c:pt idx="1">
                  <c:v>0.94647152716890348</c:v>
                </c:pt>
                <c:pt idx="2">
                  <c:v>0.93529818098088879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560256"/>
        <c:axId val="12094524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908352"/>
        <c:axId val="1219910272"/>
      </c:scatterChart>
      <c:catAx>
        <c:axId val="120856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945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4524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8560256"/>
        <c:crosses val="autoZero"/>
        <c:crossBetween val="between"/>
      </c:valAx>
      <c:valAx>
        <c:axId val="12199083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910272"/>
        <c:crosses val="max"/>
        <c:crossBetween val="midCat"/>
      </c:valAx>
      <c:valAx>
        <c:axId val="12199102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99083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2203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2939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2940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2975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3936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3943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4009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4634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4738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5157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2203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71</v>
      </c>
      <c r="G3" s="47">
        <f>SUBTOTAL(9,G6:G1048576)</f>
        <v>18023.553333333333</v>
      </c>
      <c r="H3" s="48">
        <f>IF(M3=0,0,G3/M3)</f>
        <v>4.737681618800807E-2</v>
      </c>
      <c r="I3" s="47">
        <f>SUBTOTAL(9,I6:I1048576)</f>
        <v>2085.8000000000002</v>
      </c>
      <c r="J3" s="47">
        <f>SUBTOTAL(9,J6:J1048576)</f>
        <v>362406.25988605776</v>
      </c>
      <c r="K3" s="48">
        <f>IF(M3=0,0,J3/M3)</f>
        <v>0.95262318381199196</v>
      </c>
      <c r="L3" s="47">
        <f>SUBTOTAL(9,L6:L1048576)</f>
        <v>2156.8000000000002</v>
      </c>
      <c r="M3" s="49">
        <f>SUBTOTAL(9,M6:M1048576)</f>
        <v>380429.8132193911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562</v>
      </c>
      <c r="B6" s="625" t="s">
        <v>2084</v>
      </c>
      <c r="C6" s="625" t="s">
        <v>1352</v>
      </c>
      <c r="D6" s="625" t="s">
        <v>1216</v>
      </c>
      <c r="E6" s="625" t="s">
        <v>2085</v>
      </c>
      <c r="F6" s="628"/>
      <c r="G6" s="628"/>
      <c r="H6" s="646">
        <v>0</v>
      </c>
      <c r="I6" s="628">
        <v>1</v>
      </c>
      <c r="J6" s="628">
        <v>250.82</v>
      </c>
      <c r="K6" s="646">
        <v>1</v>
      </c>
      <c r="L6" s="628">
        <v>1</v>
      </c>
      <c r="M6" s="629">
        <v>250.82</v>
      </c>
    </row>
    <row r="7" spans="1:13" ht="14.4" customHeight="1" x14ac:dyDescent="0.3">
      <c r="A7" s="630" t="s">
        <v>562</v>
      </c>
      <c r="B7" s="631" t="s">
        <v>2084</v>
      </c>
      <c r="C7" s="631" t="s">
        <v>1212</v>
      </c>
      <c r="D7" s="631" t="s">
        <v>1154</v>
      </c>
      <c r="E7" s="631" t="s">
        <v>2086</v>
      </c>
      <c r="F7" s="634"/>
      <c r="G7" s="634"/>
      <c r="H7" s="647">
        <v>0</v>
      </c>
      <c r="I7" s="634">
        <v>2</v>
      </c>
      <c r="J7" s="634">
        <v>73.419999999999987</v>
      </c>
      <c r="K7" s="647">
        <v>1</v>
      </c>
      <c r="L7" s="634">
        <v>2</v>
      </c>
      <c r="M7" s="635">
        <v>73.419999999999987</v>
      </c>
    </row>
    <row r="8" spans="1:13" ht="14.4" customHeight="1" x14ac:dyDescent="0.3">
      <c r="A8" s="630" t="s">
        <v>562</v>
      </c>
      <c r="B8" s="631" t="s">
        <v>2084</v>
      </c>
      <c r="C8" s="631" t="s">
        <v>1153</v>
      </c>
      <c r="D8" s="631" t="s">
        <v>1154</v>
      </c>
      <c r="E8" s="631" t="s">
        <v>1155</v>
      </c>
      <c r="F8" s="634"/>
      <c r="G8" s="634"/>
      <c r="H8" s="647">
        <v>0</v>
      </c>
      <c r="I8" s="634">
        <v>1</v>
      </c>
      <c r="J8" s="634">
        <v>128.01</v>
      </c>
      <c r="K8" s="647">
        <v>1</v>
      </c>
      <c r="L8" s="634">
        <v>1</v>
      </c>
      <c r="M8" s="635">
        <v>128.01</v>
      </c>
    </row>
    <row r="9" spans="1:13" ht="14.4" customHeight="1" x14ac:dyDescent="0.3">
      <c r="A9" s="630" t="s">
        <v>562</v>
      </c>
      <c r="B9" s="631" t="s">
        <v>2084</v>
      </c>
      <c r="C9" s="631" t="s">
        <v>1215</v>
      </c>
      <c r="D9" s="631" t="s">
        <v>1216</v>
      </c>
      <c r="E9" s="631" t="s">
        <v>2087</v>
      </c>
      <c r="F9" s="634"/>
      <c r="G9" s="634"/>
      <c r="H9" s="647">
        <v>0</v>
      </c>
      <c r="I9" s="634">
        <v>22</v>
      </c>
      <c r="J9" s="634">
        <v>1616.6577976462934</v>
      </c>
      <c r="K9" s="647">
        <v>1</v>
      </c>
      <c r="L9" s="634">
        <v>22</v>
      </c>
      <c r="M9" s="635">
        <v>1616.6577976462934</v>
      </c>
    </row>
    <row r="10" spans="1:13" ht="14.4" customHeight="1" x14ac:dyDescent="0.3">
      <c r="A10" s="630" t="s">
        <v>562</v>
      </c>
      <c r="B10" s="631" t="s">
        <v>2084</v>
      </c>
      <c r="C10" s="631" t="s">
        <v>1322</v>
      </c>
      <c r="D10" s="631" t="s">
        <v>1323</v>
      </c>
      <c r="E10" s="631" t="s">
        <v>1324</v>
      </c>
      <c r="F10" s="634"/>
      <c r="G10" s="634"/>
      <c r="H10" s="647">
        <v>0</v>
      </c>
      <c r="I10" s="634">
        <v>6</v>
      </c>
      <c r="J10" s="634">
        <v>425.45999999999992</v>
      </c>
      <c r="K10" s="647">
        <v>1</v>
      </c>
      <c r="L10" s="634">
        <v>6</v>
      </c>
      <c r="M10" s="635">
        <v>425.45999999999992</v>
      </c>
    </row>
    <row r="11" spans="1:13" ht="14.4" customHeight="1" x14ac:dyDescent="0.3">
      <c r="A11" s="630" t="s">
        <v>562</v>
      </c>
      <c r="B11" s="631" t="s">
        <v>2088</v>
      </c>
      <c r="C11" s="631" t="s">
        <v>1179</v>
      </c>
      <c r="D11" s="631" t="s">
        <v>2089</v>
      </c>
      <c r="E11" s="631" t="s">
        <v>2090</v>
      </c>
      <c r="F11" s="634"/>
      <c r="G11" s="634"/>
      <c r="H11" s="647">
        <v>0</v>
      </c>
      <c r="I11" s="634">
        <v>4</v>
      </c>
      <c r="J11" s="634">
        <v>414.51998705044599</v>
      </c>
      <c r="K11" s="647">
        <v>1</v>
      </c>
      <c r="L11" s="634">
        <v>4</v>
      </c>
      <c r="M11" s="635">
        <v>414.51998705044599</v>
      </c>
    </row>
    <row r="12" spans="1:13" ht="14.4" customHeight="1" x14ac:dyDescent="0.3">
      <c r="A12" s="630" t="s">
        <v>562</v>
      </c>
      <c r="B12" s="631" t="s">
        <v>2088</v>
      </c>
      <c r="C12" s="631" t="s">
        <v>1183</v>
      </c>
      <c r="D12" s="631" t="s">
        <v>2089</v>
      </c>
      <c r="E12" s="631" t="s">
        <v>2091</v>
      </c>
      <c r="F12" s="634"/>
      <c r="G12" s="634"/>
      <c r="H12" s="647">
        <v>0</v>
      </c>
      <c r="I12" s="634">
        <v>2</v>
      </c>
      <c r="J12" s="634">
        <v>354.03999999999996</v>
      </c>
      <c r="K12" s="647">
        <v>1</v>
      </c>
      <c r="L12" s="634">
        <v>2</v>
      </c>
      <c r="M12" s="635">
        <v>354.03999999999996</v>
      </c>
    </row>
    <row r="13" spans="1:13" ht="14.4" customHeight="1" x14ac:dyDescent="0.3">
      <c r="A13" s="630" t="s">
        <v>562</v>
      </c>
      <c r="B13" s="631" t="s">
        <v>2092</v>
      </c>
      <c r="C13" s="631" t="s">
        <v>1358</v>
      </c>
      <c r="D13" s="631" t="s">
        <v>1359</v>
      </c>
      <c r="E13" s="631" t="s">
        <v>1360</v>
      </c>
      <c r="F13" s="634"/>
      <c r="G13" s="634"/>
      <c r="H13" s="647">
        <v>0</v>
      </c>
      <c r="I13" s="634">
        <v>1</v>
      </c>
      <c r="J13" s="634">
        <v>128.21</v>
      </c>
      <c r="K13" s="647">
        <v>1</v>
      </c>
      <c r="L13" s="634">
        <v>1</v>
      </c>
      <c r="M13" s="635">
        <v>128.21</v>
      </c>
    </row>
    <row r="14" spans="1:13" ht="14.4" customHeight="1" x14ac:dyDescent="0.3">
      <c r="A14" s="630" t="s">
        <v>562</v>
      </c>
      <c r="B14" s="631" t="s">
        <v>2093</v>
      </c>
      <c r="C14" s="631" t="s">
        <v>1373</v>
      </c>
      <c r="D14" s="631" t="s">
        <v>1374</v>
      </c>
      <c r="E14" s="631" t="s">
        <v>2094</v>
      </c>
      <c r="F14" s="634"/>
      <c r="G14" s="634"/>
      <c r="H14" s="647">
        <v>0</v>
      </c>
      <c r="I14" s="634">
        <v>1</v>
      </c>
      <c r="J14" s="634">
        <v>1103.0200000000002</v>
      </c>
      <c r="K14" s="647">
        <v>1</v>
      </c>
      <c r="L14" s="634">
        <v>1</v>
      </c>
      <c r="M14" s="635">
        <v>1103.0200000000002</v>
      </c>
    </row>
    <row r="15" spans="1:13" ht="14.4" customHeight="1" x14ac:dyDescent="0.3">
      <c r="A15" s="630" t="s">
        <v>562</v>
      </c>
      <c r="B15" s="631" t="s">
        <v>2095</v>
      </c>
      <c r="C15" s="631" t="s">
        <v>1314</v>
      </c>
      <c r="D15" s="631" t="s">
        <v>1315</v>
      </c>
      <c r="E15" s="631" t="s">
        <v>1316</v>
      </c>
      <c r="F15" s="634"/>
      <c r="G15" s="634"/>
      <c r="H15" s="647">
        <v>0</v>
      </c>
      <c r="I15" s="634">
        <v>2</v>
      </c>
      <c r="J15" s="634">
        <v>144.91999999999996</v>
      </c>
      <c r="K15" s="647">
        <v>1</v>
      </c>
      <c r="L15" s="634">
        <v>2</v>
      </c>
      <c r="M15" s="635">
        <v>144.91999999999996</v>
      </c>
    </row>
    <row r="16" spans="1:13" ht="14.4" customHeight="1" x14ac:dyDescent="0.3">
      <c r="A16" s="630" t="s">
        <v>562</v>
      </c>
      <c r="B16" s="631" t="s">
        <v>2096</v>
      </c>
      <c r="C16" s="631" t="s">
        <v>1306</v>
      </c>
      <c r="D16" s="631" t="s">
        <v>1307</v>
      </c>
      <c r="E16" s="631" t="s">
        <v>1308</v>
      </c>
      <c r="F16" s="634"/>
      <c r="G16" s="634"/>
      <c r="H16" s="647">
        <v>0</v>
      </c>
      <c r="I16" s="634">
        <v>2</v>
      </c>
      <c r="J16" s="634">
        <v>945.88</v>
      </c>
      <c r="K16" s="647">
        <v>1</v>
      </c>
      <c r="L16" s="634">
        <v>2</v>
      </c>
      <c r="M16" s="635">
        <v>945.88</v>
      </c>
    </row>
    <row r="17" spans="1:13" ht="14.4" customHeight="1" x14ac:dyDescent="0.3">
      <c r="A17" s="630" t="s">
        <v>562</v>
      </c>
      <c r="B17" s="631" t="s">
        <v>2097</v>
      </c>
      <c r="C17" s="631" t="s">
        <v>1194</v>
      </c>
      <c r="D17" s="631" t="s">
        <v>1195</v>
      </c>
      <c r="E17" s="631" t="s">
        <v>1196</v>
      </c>
      <c r="F17" s="634"/>
      <c r="G17" s="634"/>
      <c r="H17" s="647">
        <v>0</v>
      </c>
      <c r="I17" s="634">
        <v>1</v>
      </c>
      <c r="J17" s="634">
        <v>801.73</v>
      </c>
      <c r="K17" s="647">
        <v>1</v>
      </c>
      <c r="L17" s="634">
        <v>1</v>
      </c>
      <c r="M17" s="635">
        <v>801.73</v>
      </c>
    </row>
    <row r="18" spans="1:13" ht="14.4" customHeight="1" x14ac:dyDescent="0.3">
      <c r="A18" s="630" t="s">
        <v>562</v>
      </c>
      <c r="B18" s="631" t="s">
        <v>2098</v>
      </c>
      <c r="C18" s="631" t="s">
        <v>1376</v>
      </c>
      <c r="D18" s="631" t="s">
        <v>1377</v>
      </c>
      <c r="E18" s="631" t="s">
        <v>1378</v>
      </c>
      <c r="F18" s="634">
        <v>1</v>
      </c>
      <c r="G18" s="634">
        <v>104.17</v>
      </c>
      <c r="H18" s="647">
        <v>0.2513997490105222</v>
      </c>
      <c r="I18" s="634">
        <v>3</v>
      </c>
      <c r="J18" s="634">
        <v>310.19000000000005</v>
      </c>
      <c r="K18" s="647">
        <v>0.7486002509894778</v>
      </c>
      <c r="L18" s="634">
        <v>4</v>
      </c>
      <c r="M18" s="635">
        <v>414.36000000000007</v>
      </c>
    </row>
    <row r="19" spans="1:13" ht="14.4" customHeight="1" x14ac:dyDescent="0.3">
      <c r="A19" s="630" t="s">
        <v>562</v>
      </c>
      <c r="B19" s="631" t="s">
        <v>2098</v>
      </c>
      <c r="C19" s="631" t="s">
        <v>1226</v>
      </c>
      <c r="D19" s="631" t="s">
        <v>1227</v>
      </c>
      <c r="E19" s="631" t="s">
        <v>2099</v>
      </c>
      <c r="F19" s="634"/>
      <c r="G19" s="634"/>
      <c r="H19" s="647">
        <v>0</v>
      </c>
      <c r="I19" s="634">
        <v>1</v>
      </c>
      <c r="J19" s="634">
        <v>76.64</v>
      </c>
      <c r="K19" s="647">
        <v>1</v>
      </c>
      <c r="L19" s="634">
        <v>1</v>
      </c>
      <c r="M19" s="635">
        <v>76.64</v>
      </c>
    </row>
    <row r="20" spans="1:13" ht="14.4" customHeight="1" x14ac:dyDescent="0.3">
      <c r="A20" s="630" t="s">
        <v>562</v>
      </c>
      <c r="B20" s="631" t="s">
        <v>2098</v>
      </c>
      <c r="C20" s="631" t="s">
        <v>1230</v>
      </c>
      <c r="D20" s="631" t="s">
        <v>1231</v>
      </c>
      <c r="E20" s="631" t="s">
        <v>2100</v>
      </c>
      <c r="F20" s="634"/>
      <c r="G20" s="634"/>
      <c r="H20" s="647">
        <v>0</v>
      </c>
      <c r="I20" s="634">
        <v>2</v>
      </c>
      <c r="J20" s="634">
        <v>196.68</v>
      </c>
      <c r="K20" s="647">
        <v>1</v>
      </c>
      <c r="L20" s="634">
        <v>2</v>
      </c>
      <c r="M20" s="635">
        <v>196.68</v>
      </c>
    </row>
    <row r="21" spans="1:13" ht="14.4" customHeight="1" x14ac:dyDescent="0.3">
      <c r="A21" s="630" t="s">
        <v>562</v>
      </c>
      <c r="B21" s="631" t="s">
        <v>2101</v>
      </c>
      <c r="C21" s="631" t="s">
        <v>1294</v>
      </c>
      <c r="D21" s="631" t="s">
        <v>1295</v>
      </c>
      <c r="E21" s="631" t="s">
        <v>1296</v>
      </c>
      <c r="F21" s="634"/>
      <c r="G21" s="634"/>
      <c r="H21" s="647">
        <v>0</v>
      </c>
      <c r="I21" s="634">
        <v>1</v>
      </c>
      <c r="J21" s="634">
        <v>23.97</v>
      </c>
      <c r="K21" s="647">
        <v>1</v>
      </c>
      <c r="L21" s="634">
        <v>1</v>
      </c>
      <c r="M21" s="635">
        <v>23.97</v>
      </c>
    </row>
    <row r="22" spans="1:13" ht="14.4" customHeight="1" x14ac:dyDescent="0.3">
      <c r="A22" s="630" t="s">
        <v>562</v>
      </c>
      <c r="B22" s="631" t="s">
        <v>2101</v>
      </c>
      <c r="C22" s="631" t="s">
        <v>1290</v>
      </c>
      <c r="D22" s="631" t="s">
        <v>1291</v>
      </c>
      <c r="E22" s="631" t="s">
        <v>1292</v>
      </c>
      <c r="F22" s="634"/>
      <c r="G22" s="634"/>
      <c r="H22" s="647">
        <v>0</v>
      </c>
      <c r="I22" s="634">
        <v>1</v>
      </c>
      <c r="J22" s="634">
        <v>30.589999999999996</v>
      </c>
      <c r="K22" s="647">
        <v>1</v>
      </c>
      <c r="L22" s="634">
        <v>1</v>
      </c>
      <c r="M22" s="635">
        <v>30.589999999999996</v>
      </c>
    </row>
    <row r="23" spans="1:13" ht="14.4" customHeight="1" x14ac:dyDescent="0.3">
      <c r="A23" s="630" t="s">
        <v>562</v>
      </c>
      <c r="B23" s="631" t="s">
        <v>2101</v>
      </c>
      <c r="C23" s="631" t="s">
        <v>585</v>
      </c>
      <c r="D23" s="631" t="s">
        <v>586</v>
      </c>
      <c r="E23" s="631" t="s">
        <v>587</v>
      </c>
      <c r="F23" s="634">
        <v>1</v>
      </c>
      <c r="G23" s="634">
        <v>89.79000000000002</v>
      </c>
      <c r="H23" s="647">
        <v>1</v>
      </c>
      <c r="I23" s="634"/>
      <c r="J23" s="634"/>
      <c r="K23" s="647">
        <v>0</v>
      </c>
      <c r="L23" s="634">
        <v>1</v>
      </c>
      <c r="M23" s="635">
        <v>89.79000000000002</v>
      </c>
    </row>
    <row r="24" spans="1:13" ht="14.4" customHeight="1" x14ac:dyDescent="0.3">
      <c r="A24" s="630" t="s">
        <v>562</v>
      </c>
      <c r="B24" s="631" t="s">
        <v>2102</v>
      </c>
      <c r="C24" s="631" t="s">
        <v>1263</v>
      </c>
      <c r="D24" s="631" t="s">
        <v>1264</v>
      </c>
      <c r="E24" s="631" t="s">
        <v>1265</v>
      </c>
      <c r="F24" s="634"/>
      <c r="G24" s="634"/>
      <c r="H24" s="647">
        <v>0</v>
      </c>
      <c r="I24" s="634">
        <v>1</v>
      </c>
      <c r="J24" s="634">
        <v>98.97</v>
      </c>
      <c r="K24" s="647">
        <v>1</v>
      </c>
      <c r="L24" s="634">
        <v>1</v>
      </c>
      <c r="M24" s="635">
        <v>98.97</v>
      </c>
    </row>
    <row r="25" spans="1:13" ht="14.4" customHeight="1" x14ac:dyDescent="0.3">
      <c r="A25" s="630" t="s">
        <v>562</v>
      </c>
      <c r="B25" s="631" t="s">
        <v>2102</v>
      </c>
      <c r="C25" s="631" t="s">
        <v>1275</v>
      </c>
      <c r="D25" s="631" t="s">
        <v>2103</v>
      </c>
      <c r="E25" s="631" t="s">
        <v>1781</v>
      </c>
      <c r="F25" s="634"/>
      <c r="G25" s="634"/>
      <c r="H25" s="647">
        <v>0</v>
      </c>
      <c r="I25" s="634">
        <v>2</v>
      </c>
      <c r="J25" s="634">
        <v>290.14</v>
      </c>
      <c r="K25" s="647">
        <v>1</v>
      </c>
      <c r="L25" s="634">
        <v>2</v>
      </c>
      <c r="M25" s="635">
        <v>290.14</v>
      </c>
    </row>
    <row r="26" spans="1:13" ht="14.4" customHeight="1" x14ac:dyDescent="0.3">
      <c r="A26" s="630" t="s">
        <v>562</v>
      </c>
      <c r="B26" s="631" t="s">
        <v>2104</v>
      </c>
      <c r="C26" s="631" t="s">
        <v>1346</v>
      </c>
      <c r="D26" s="631" t="s">
        <v>1199</v>
      </c>
      <c r="E26" s="631" t="s">
        <v>1347</v>
      </c>
      <c r="F26" s="634"/>
      <c r="G26" s="634"/>
      <c r="H26" s="647">
        <v>0</v>
      </c>
      <c r="I26" s="634">
        <v>31</v>
      </c>
      <c r="J26" s="634">
        <v>11051.486375210487</v>
      </c>
      <c r="K26" s="647">
        <v>1</v>
      </c>
      <c r="L26" s="634">
        <v>31</v>
      </c>
      <c r="M26" s="635">
        <v>11051.486375210487</v>
      </c>
    </row>
    <row r="27" spans="1:13" ht="14.4" customHeight="1" x14ac:dyDescent="0.3">
      <c r="A27" s="630" t="s">
        <v>562</v>
      </c>
      <c r="B27" s="631" t="s">
        <v>2104</v>
      </c>
      <c r="C27" s="631" t="s">
        <v>1349</v>
      </c>
      <c r="D27" s="631" t="s">
        <v>1199</v>
      </c>
      <c r="E27" s="631" t="s">
        <v>1350</v>
      </c>
      <c r="F27" s="634"/>
      <c r="G27" s="634"/>
      <c r="H27" s="647">
        <v>0</v>
      </c>
      <c r="I27" s="634">
        <v>15</v>
      </c>
      <c r="J27" s="634">
        <v>6209.9991150930136</v>
      </c>
      <c r="K27" s="647">
        <v>1</v>
      </c>
      <c r="L27" s="634">
        <v>15</v>
      </c>
      <c r="M27" s="635">
        <v>6209.9991150930136</v>
      </c>
    </row>
    <row r="28" spans="1:13" ht="14.4" customHeight="1" x14ac:dyDescent="0.3">
      <c r="A28" s="630" t="s">
        <v>562</v>
      </c>
      <c r="B28" s="631" t="s">
        <v>2104</v>
      </c>
      <c r="C28" s="631" t="s">
        <v>1198</v>
      </c>
      <c r="D28" s="631" t="s">
        <v>1199</v>
      </c>
      <c r="E28" s="631" t="s">
        <v>1200</v>
      </c>
      <c r="F28" s="634"/>
      <c r="G28" s="634"/>
      <c r="H28" s="647">
        <v>0</v>
      </c>
      <c r="I28" s="634">
        <v>13</v>
      </c>
      <c r="J28" s="634">
        <v>6398.5950082754571</v>
      </c>
      <c r="K28" s="647">
        <v>1</v>
      </c>
      <c r="L28" s="634">
        <v>13</v>
      </c>
      <c r="M28" s="635">
        <v>6398.5950082754571</v>
      </c>
    </row>
    <row r="29" spans="1:13" ht="14.4" customHeight="1" x14ac:dyDescent="0.3">
      <c r="A29" s="630" t="s">
        <v>562</v>
      </c>
      <c r="B29" s="631" t="s">
        <v>2104</v>
      </c>
      <c r="C29" s="631" t="s">
        <v>1202</v>
      </c>
      <c r="D29" s="631" t="s">
        <v>1199</v>
      </c>
      <c r="E29" s="631" t="s">
        <v>1203</v>
      </c>
      <c r="F29" s="634"/>
      <c r="G29" s="634"/>
      <c r="H29" s="647">
        <v>0</v>
      </c>
      <c r="I29" s="634">
        <v>4</v>
      </c>
      <c r="J29" s="634">
        <v>3771.9979843785327</v>
      </c>
      <c r="K29" s="647">
        <v>1</v>
      </c>
      <c r="L29" s="634">
        <v>4</v>
      </c>
      <c r="M29" s="635">
        <v>3771.9979843785327</v>
      </c>
    </row>
    <row r="30" spans="1:13" ht="14.4" customHeight="1" x14ac:dyDescent="0.3">
      <c r="A30" s="630" t="s">
        <v>562</v>
      </c>
      <c r="B30" s="631" t="s">
        <v>2104</v>
      </c>
      <c r="C30" s="631" t="s">
        <v>1205</v>
      </c>
      <c r="D30" s="631" t="s">
        <v>1199</v>
      </c>
      <c r="E30" s="631" t="s">
        <v>1206</v>
      </c>
      <c r="F30" s="634"/>
      <c r="G30" s="634"/>
      <c r="H30" s="647">
        <v>0</v>
      </c>
      <c r="I30" s="634">
        <v>1</v>
      </c>
      <c r="J30" s="634">
        <v>1057.4578081678958</v>
      </c>
      <c r="K30" s="647">
        <v>1</v>
      </c>
      <c r="L30" s="634">
        <v>1</v>
      </c>
      <c r="M30" s="635">
        <v>1057.4578081678958</v>
      </c>
    </row>
    <row r="31" spans="1:13" ht="14.4" customHeight="1" x14ac:dyDescent="0.3">
      <c r="A31" s="630" t="s">
        <v>562</v>
      </c>
      <c r="B31" s="631" t="s">
        <v>2104</v>
      </c>
      <c r="C31" s="631" t="s">
        <v>1242</v>
      </c>
      <c r="D31" s="631" t="s">
        <v>1243</v>
      </c>
      <c r="E31" s="631" t="s">
        <v>1200</v>
      </c>
      <c r="F31" s="634"/>
      <c r="G31" s="634"/>
      <c r="H31" s="647">
        <v>0</v>
      </c>
      <c r="I31" s="634">
        <v>16</v>
      </c>
      <c r="J31" s="634">
        <v>23136.745516064457</v>
      </c>
      <c r="K31" s="647">
        <v>1</v>
      </c>
      <c r="L31" s="634">
        <v>16</v>
      </c>
      <c r="M31" s="635">
        <v>23136.745516064457</v>
      </c>
    </row>
    <row r="32" spans="1:13" ht="14.4" customHeight="1" x14ac:dyDescent="0.3">
      <c r="A32" s="630" t="s">
        <v>562</v>
      </c>
      <c r="B32" s="631" t="s">
        <v>2104</v>
      </c>
      <c r="C32" s="631" t="s">
        <v>1246</v>
      </c>
      <c r="D32" s="631" t="s">
        <v>1243</v>
      </c>
      <c r="E32" s="631" t="s">
        <v>1203</v>
      </c>
      <c r="F32" s="634"/>
      <c r="G32" s="634"/>
      <c r="H32" s="647">
        <v>0</v>
      </c>
      <c r="I32" s="634">
        <v>5</v>
      </c>
      <c r="J32" s="634">
        <v>9819.9959291526393</v>
      </c>
      <c r="K32" s="647">
        <v>1</v>
      </c>
      <c r="L32" s="634">
        <v>5</v>
      </c>
      <c r="M32" s="635">
        <v>9819.9959291526393</v>
      </c>
    </row>
    <row r="33" spans="1:13" ht="14.4" customHeight="1" x14ac:dyDescent="0.3">
      <c r="A33" s="630" t="s">
        <v>562</v>
      </c>
      <c r="B33" s="631" t="s">
        <v>2104</v>
      </c>
      <c r="C33" s="631" t="s">
        <v>1249</v>
      </c>
      <c r="D33" s="631" t="s">
        <v>1243</v>
      </c>
      <c r="E33" s="631" t="s">
        <v>1206</v>
      </c>
      <c r="F33" s="634"/>
      <c r="G33" s="634"/>
      <c r="H33" s="647">
        <v>0</v>
      </c>
      <c r="I33" s="634">
        <v>3</v>
      </c>
      <c r="J33" s="634">
        <v>7386.841270801212</v>
      </c>
      <c r="K33" s="647">
        <v>1</v>
      </c>
      <c r="L33" s="634">
        <v>3</v>
      </c>
      <c r="M33" s="635">
        <v>7386.841270801212</v>
      </c>
    </row>
    <row r="34" spans="1:13" ht="14.4" customHeight="1" x14ac:dyDescent="0.3">
      <c r="A34" s="630" t="s">
        <v>562</v>
      </c>
      <c r="B34" s="631" t="s">
        <v>2105</v>
      </c>
      <c r="C34" s="631" t="s">
        <v>945</v>
      </c>
      <c r="D34" s="631" t="s">
        <v>946</v>
      </c>
      <c r="E34" s="631" t="s">
        <v>947</v>
      </c>
      <c r="F34" s="634"/>
      <c r="G34" s="634"/>
      <c r="H34" s="647">
        <v>0</v>
      </c>
      <c r="I34" s="634">
        <v>6</v>
      </c>
      <c r="J34" s="634">
        <v>605.46978437338953</v>
      </c>
      <c r="K34" s="647">
        <v>1</v>
      </c>
      <c r="L34" s="634">
        <v>6</v>
      </c>
      <c r="M34" s="635">
        <v>605.46978437338953</v>
      </c>
    </row>
    <row r="35" spans="1:13" ht="14.4" customHeight="1" x14ac:dyDescent="0.3">
      <c r="A35" s="630" t="s">
        <v>562</v>
      </c>
      <c r="B35" s="631" t="s">
        <v>2106</v>
      </c>
      <c r="C35" s="631" t="s">
        <v>1190</v>
      </c>
      <c r="D35" s="631" t="s">
        <v>2107</v>
      </c>
      <c r="E35" s="631" t="s">
        <v>1192</v>
      </c>
      <c r="F35" s="634"/>
      <c r="G35" s="634"/>
      <c r="H35" s="647">
        <v>0</v>
      </c>
      <c r="I35" s="634">
        <v>1</v>
      </c>
      <c r="J35" s="634">
        <v>1242.3196203943664</v>
      </c>
      <c r="K35" s="647">
        <v>1</v>
      </c>
      <c r="L35" s="634">
        <v>1</v>
      </c>
      <c r="M35" s="635">
        <v>1242.3196203943664</v>
      </c>
    </row>
    <row r="36" spans="1:13" ht="14.4" customHeight="1" x14ac:dyDescent="0.3">
      <c r="A36" s="630" t="s">
        <v>562</v>
      </c>
      <c r="B36" s="631" t="s">
        <v>2108</v>
      </c>
      <c r="C36" s="631" t="s">
        <v>1287</v>
      </c>
      <c r="D36" s="631" t="s">
        <v>1169</v>
      </c>
      <c r="E36" s="631" t="s">
        <v>1288</v>
      </c>
      <c r="F36" s="634"/>
      <c r="G36" s="634"/>
      <c r="H36" s="647">
        <v>0</v>
      </c>
      <c r="I36" s="634">
        <v>52</v>
      </c>
      <c r="J36" s="634">
        <v>7039.759595607974</v>
      </c>
      <c r="K36" s="647">
        <v>1</v>
      </c>
      <c r="L36" s="634">
        <v>52</v>
      </c>
      <c r="M36" s="635">
        <v>7039.759595607974</v>
      </c>
    </row>
    <row r="37" spans="1:13" ht="14.4" customHeight="1" x14ac:dyDescent="0.3">
      <c r="A37" s="630" t="s">
        <v>562</v>
      </c>
      <c r="B37" s="631" t="s">
        <v>2108</v>
      </c>
      <c r="C37" s="631" t="s">
        <v>1168</v>
      </c>
      <c r="D37" s="631" t="s">
        <v>1169</v>
      </c>
      <c r="E37" s="631" t="s">
        <v>2109</v>
      </c>
      <c r="F37" s="634"/>
      <c r="G37" s="634"/>
      <c r="H37" s="647">
        <v>0</v>
      </c>
      <c r="I37" s="634">
        <v>12</v>
      </c>
      <c r="J37" s="634">
        <v>567.50960881427454</v>
      </c>
      <c r="K37" s="647">
        <v>1</v>
      </c>
      <c r="L37" s="634">
        <v>12</v>
      </c>
      <c r="M37" s="635">
        <v>567.50960881427454</v>
      </c>
    </row>
    <row r="38" spans="1:13" ht="14.4" customHeight="1" x14ac:dyDescent="0.3">
      <c r="A38" s="630" t="s">
        <v>562</v>
      </c>
      <c r="B38" s="631" t="s">
        <v>2108</v>
      </c>
      <c r="C38" s="631" t="s">
        <v>1172</v>
      </c>
      <c r="D38" s="631" t="s">
        <v>1169</v>
      </c>
      <c r="E38" s="631" t="s">
        <v>2110</v>
      </c>
      <c r="F38" s="634"/>
      <c r="G38" s="634"/>
      <c r="H38" s="647">
        <v>0</v>
      </c>
      <c r="I38" s="634">
        <v>6</v>
      </c>
      <c r="J38" s="634">
        <v>567.64054430021383</v>
      </c>
      <c r="K38" s="647">
        <v>1</v>
      </c>
      <c r="L38" s="634">
        <v>6</v>
      </c>
      <c r="M38" s="635">
        <v>567.64054430021383</v>
      </c>
    </row>
    <row r="39" spans="1:13" ht="14.4" customHeight="1" x14ac:dyDescent="0.3">
      <c r="A39" s="630" t="s">
        <v>562</v>
      </c>
      <c r="B39" s="631" t="s">
        <v>2111</v>
      </c>
      <c r="C39" s="631" t="s">
        <v>1380</v>
      </c>
      <c r="D39" s="631" t="s">
        <v>1381</v>
      </c>
      <c r="E39" s="631" t="s">
        <v>1382</v>
      </c>
      <c r="F39" s="634"/>
      <c r="G39" s="634"/>
      <c r="H39" s="647">
        <v>0</v>
      </c>
      <c r="I39" s="634">
        <v>1</v>
      </c>
      <c r="J39" s="634">
        <v>408.65</v>
      </c>
      <c r="K39" s="647">
        <v>1</v>
      </c>
      <c r="L39" s="634">
        <v>1</v>
      </c>
      <c r="M39" s="635">
        <v>408.65</v>
      </c>
    </row>
    <row r="40" spans="1:13" ht="14.4" customHeight="1" x14ac:dyDescent="0.3">
      <c r="A40" s="630" t="s">
        <v>562</v>
      </c>
      <c r="B40" s="631" t="s">
        <v>2112</v>
      </c>
      <c r="C40" s="631" t="s">
        <v>918</v>
      </c>
      <c r="D40" s="631" t="s">
        <v>919</v>
      </c>
      <c r="E40" s="631" t="s">
        <v>920</v>
      </c>
      <c r="F40" s="634"/>
      <c r="G40" s="634"/>
      <c r="H40" s="647">
        <v>0</v>
      </c>
      <c r="I40" s="634">
        <v>1</v>
      </c>
      <c r="J40" s="634">
        <v>115.08999999999999</v>
      </c>
      <c r="K40" s="647">
        <v>1</v>
      </c>
      <c r="L40" s="634">
        <v>1</v>
      </c>
      <c r="M40" s="635">
        <v>115.08999999999999</v>
      </c>
    </row>
    <row r="41" spans="1:13" ht="14.4" customHeight="1" x14ac:dyDescent="0.3">
      <c r="A41" s="630" t="s">
        <v>562</v>
      </c>
      <c r="B41" s="631" t="s">
        <v>2113</v>
      </c>
      <c r="C41" s="631" t="s">
        <v>1219</v>
      </c>
      <c r="D41" s="631" t="s">
        <v>1220</v>
      </c>
      <c r="E41" s="631" t="s">
        <v>1221</v>
      </c>
      <c r="F41" s="634"/>
      <c r="G41" s="634"/>
      <c r="H41" s="647">
        <v>0</v>
      </c>
      <c r="I41" s="634">
        <v>2</v>
      </c>
      <c r="J41" s="634">
        <v>159.66</v>
      </c>
      <c r="K41" s="647">
        <v>1</v>
      </c>
      <c r="L41" s="634">
        <v>2</v>
      </c>
      <c r="M41" s="635">
        <v>159.66</v>
      </c>
    </row>
    <row r="42" spans="1:13" ht="14.4" customHeight="1" x14ac:dyDescent="0.3">
      <c r="A42" s="630" t="s">
        <v>562</v>
      </c>
      <c r="B42" s="631" t="s">
        <v>2113</v>
      </c>
      <c r="C42" s="631" t="s">
        <v>1223</v>
      </c>
      <c r="D42" s="631" t="s">
        <v>1220</v>
      </c>
      <c r="E42" s="631" t="s">
        <v>1224</v>
      </c>
      <c r="F42" s="634"/>
      <c r="G42" s="634"/>
      <c r="H42" s="647">
        <v>0</v>
      </c>
      <c r="I42" s="634">
        <v>1</v>
      </c>
      <c r="J42" s="634">
        <v>279.42</v>
      </c>
      <c r="K42" s="647">
        <v>1</v>
      </c>
      <c r="L42" s="634">
        <v>1</v>
      </c>
      <c r="M42" s="635">
        <v>279.42</v>
      </c>
    </row>
    <row r="43" spans="1:13" ht="14.4" customHeight="1" x14ac:dyDescent="0.3">
      <c r="A43" s="630" t="s">
        <v>562</v>
      </c>
      <c r="B43" s="631" t="s">
        <v>2114</v>
      </c>
      <c r="C43" s="631" t="s">
        <v>1208</v>
      </c>
      <c r="D43" s="631" t="s">
        <v>1209</v>
      </c>
      <c r="E43" s="631" t="s">
        <v>1210</v>
      </c>
      <c r="F43" s="634"/>
      <c r="G43" s="634"/>
      <c r="H43" s="647">
        <v>0</v>
      </c>
      <c r="I43" s="634">
        <v>23</v>
      </c>
      <c r="J43" s="634">
        <v>1048.6394141121832</v>
      </c>
      <c r="K43" s="647">
        <v>1</v>
      </c>
      <c r="L43" s="634">
        <v>23</v>
      </c>
      <c r="M43" s="635">
        <v>1048.6394141121832</v>
      </c>
    </row>
    <row r="44" spans="1:13" ht="14.4" customHeight="1" x14ac:dyDescent="0.3">
      <c r="A44" s="630" t="s">
        <v>562</v>
      </c>
      <c r="B44" s="631" t="s">
        <v>2115</v>
      </c>
      <c r="C44" s="631" t="s">
        <v>1298</v>
      </c>
      <c r="D44" s="631" t="s">
        <v>1299</v>
      </c>
      <c r="E44" s="631" t="s">
        <v>1300</v>
      </c>
      <c r="F44" s="634"/>
      <c r="G44" s="634"/>
      <c r="H44" s="647">
        <v>0</v>
      </c>
      <c r="I44" s="634">
        <v>3</v>
      </c>
      <c r="J44" s="634">
        <v>108.96043967617238</v>
      </c>
      <c r="K44" s="647">
        <v>1</v>
      </c>
      <c r="L44" s="634">
        <v>3</v>
      </c>
      <c r="M44" s="635">
        <v>108.96043967617238</v>
      </c>
    </row>
    <row r="45" spans="1:13" ht="14.4" customHeight="1" x14ac:dyDescent="0.3">
      <c r="A45" s="630" t="s">
        <v>562</v>
      </c>
      <c r="B45" s="631" t="s">
        <v>2116</v>
      </c>
      <c r="C45" s="631" t="s">
        <v>1338</v>
      </c>
      <c r="D45" s="631" t="s">
        <v>1339</v>
      </c>
      <c r="E45" s="631" t="s">
        <v>1340</v>
      </c>
      <c r="F45" s="634"/>
      <c r="G45" s="634"/>
      <c r="H45" s="647">
        <v>0</v>
      </c>
      <c r="I45" s="634">
        <v>7</v>
      </c>
      <c r="J45" s="634">
        <v>290.9602589402034</v>
      </c>
      <c r="K45" s="647">
        <v>1</v>
      </c>
      <c r="L45" s="634">
        <v>7</v>
      </c>
      <c r="M45" s="635">
        <v>290.9602589402034</v>
      </c>
    </row>
    <row r="46" spans="1:13" ht="14.4" customHeight="1" x14ac:dyDescent="0.3">
      <c r="A46" s="630" t="s">
        <v>562</v>
      </c>
      <c r="B46" s="631" t="s">
        <v>2117</v>
      </c>
      <c r="C46" s="631" t="s">
        <v>1036</v>
      </c>
      <c r="D46" s="631" t="s">
        <v>1037</v>
      </c>
      <c r="E46" s="631" t="s">
        <v>2118</v>
      </c>
      <c r="F46" s="634"/>
      <c r="G46" s="634"/>
      <c r="H46" s="647">
        <v>0</v>
      </c>
      <c r="I46" s="634">
        <v>2</v>
      </c>
      <c r="J46" s="634">
        <v>164.52</v>
      </c>
      <c r="K46" s="647">
        <v>1</v>
      </c>
      <c r="L46" s="634">
        <v>2</v>
      </c>
      <c r="M46" s="635">
        <v>164.52</v>
      </c>
    </row>
    <row r="47" spans="1:13" ht="14.4" customHeight="1" x14ac:dyDescent="0.3">
      <c r="A47" s="630" t="s">
        <v>562</v>
      </c>
      <c r="B47" s="631" t="s">
        <v>2119</v>
      </c>
      <c r="C47" s="631" t="s">
        <v>1175</v>
      </c>
      <c r="D47" s="631" t="s">
        <v>2120</v>
      </c>
      <c r="E47" s="631" t="s">
        <v>1177</v>
      </c>
      <c r="F47" s="634"/>
      <c r="G47" s="634"/>
      <c r="H47" s="647">
        <v>0</v>
      </c>
      <c r="I47" s="634">
        <v>5</v>
      </c>
      <c r="J47" s="634">
        <v>505.74919201948353</v>
      </c>
      <c r="K47" s="647">
        <v>1</v>
      </c>
      <c r="L47" s="634">
        <v>5</v>
      </c>
      <c r="M47" s="635">
        <v>505.74919201948353</v>
      </c>
    </row>
    <row r="48" spans="1:13" ht="14.4" customHeight="1" x14ac:dyDescent="0.3">
      <c r="A48" s="630" t="s">
        <v>562</v>
      </c>
      <c r="B48" s="631" t="s">
        <v>2119</v>
      </c>
      <c r="C48" s="631" t="s">
        <v>1156</v>
      </c>
      <c r="D48" s="631" t="s">
        <v>1157</v>
      </c>
      <c r="E48" s="631" t="s">
        <v>1158</v>
      </c>
      <c r="F48" s="634"/>
      <c r="G48" s="634"/>
      <c r="H48" s="647">
        <v>0</v>
      </c>
      <c r="I48" s="634">
        <v>7</v>
      </c>
      <c r="J48" s="634">
        <v>170.60999999999999</v>
      </c>
      <c r="K48" s="647">
        <v>1</v>
      </c>
      <c r="L48" s="634">
        <v>7</v>
      </c>
      <c r="M48" s="635">
        <v>170.60999999999999</v>
      </c>
    </row>
    <row r="49" spans="1:13" ht="14.4" customHeight="1" x14ac:dyDescent="0.3">
      <c r="A49" s="630" t="s">
        <v>562</v>
      </c>
      <c r="B49" s="631" t="s">
        <v>2119</v>
      </c>
      <c r="C49" s="631" t="s">
        <v>1234</v>
      </c>
      <c r="D49" s="631" t="s">
        <v>2121</v>
      </c>
      <c r="E49" s="631" t="s">
        <v>1300</v>
      </c>
      <c r="F49" s="634"/>
      <c r="G49" s="634"/>
      <c r="H49" s="647">
        <v>0</v>
      </c>
      <c r="I49" s="634">
        <v>10</v>
      </c>
      <c r="J49" s="634">
        <v>506.03063029531268</v>
      </c>
      <c r="K49" s="647">
        <v>1</v>
      </c>
      <c r="L49" s="634">
        <v>10</v>
      </c>
      <c r="M49" s="635">
        <v>506.03063029531268</v>
      </c>
    </row>
    <row r="50" spans="1:13" ht="14.4" customHeight="1" x14ac:dyDescent="0.3">
      <c r="A50" s="630" t="s">
        <v>562</v>
      </c>
      <c r="B50" s="631" t="s">
        <v>2122</v>
      </c>
      <c r="C50" s="631" t="s">
        <v>1369</v>
      </c>
      <c r="D50" s="631" t="s">
        <v>1370</v>
      </c>
      <c r="E50" s="631" t="s">
        <v>1371</v>
      </c>
      <c r="F50" s="634"/>
      <c r="G50" s="634"/>
      <c r="H50" s="647">
        <v>0</v>
      </c>
      <c r="I50" s="634">
        <v>2</v>
      </c>
      <c r="J50" s="634">
        <v>203.67999999999992</v>
      </c>
      <c r="K50" s="647">
        <v>1</v>
      </c>
      <c r="L50" s="634">
        <v>2</v>
      </c>
      <c r="M50" s="635">
        <v>203.67999999999992</v>
      </c>
    </row>
    <row r="51" spans="1:13" ht="14.4" customHeight="1" x14ac:dyDescent="0.3">
      <c r="A51" s="630" t="s">
        <v>562</v>
      </c>
      <c r="B51" s="631" t="s">
        <v>2122</v>
      </c>
      <c r="C51" s="631" t="s">
        <v>581</v>
      </c>
      <c r="D51" s="631" t="s">
        <v>582</v>
      </c>
      <c r="E51" s="631" t="s">
        <v>1371</v>
      </c>
      <c r="F51" s="634">
        <v>1</v>
      </c>
      <c r="G51" s="634">
        <v>99.96</v>
      </c>
      <c r="H51" s="647">
        <v>1</v>
      </c>
      <c r="I51" s="634"/>
      <c r="J51" s="634"/>
      <c r="K51" s="647">
        <v>0</v>
      </c>
      <c r="L51" s="634">
        <v>1</v>
      </c>
      <c r="M51" s="635">
        <v>99.96</v>
      </c>
    </row>
    <row r="52" spans="1:13" ht="14.4" customHeight="1" x14ac:dyDescent="0.3">
      <c r="A52" s="630" t="s">
        <v>562</v>
      </c>
      <c r="B52" s="631" t="s">
        <v>2123</v>
      </c>
      <c r="C52" s="631" t="s">
        <v>1279</v>
      </c>
      <c r="D52" s="631" t="s">
        <v>1280</v>
      </c>
      <c r="E52" s="631" t="s">
        <v>1281</v>
      </c>
      <c r="F52" s="634"/>
      <c r="G52" s="634"/>
      <c r="H52" s="647">
        <v>0</v>
      </c>
      <c r="I52" s="634">
        <v>1</v>
      </c>
      <c r="J52" s="634">
        <v>83.11</v>
      </c>
      <c r="K52" s="647">
        <v>1</v>
      </c>
      <c r="L52" s="634">
        <v>1</v>
      </c>
      <c r="M52" s="635">
        <v>83.11</v>
      </c>
    </row>
    <row r="53" spans="1:13" ht="14.4" customHeight="1" x14ac:dyDescent="0.3">
      <c r="A53" s="630" t="s">
        <v>562</v>
      </c>
      <c r="B53" s="631" t="s">
        <v>2124</v>
      </c>
      <c r="C53" s="631" t="s">
        <v>1362</v>
      </c>
      <c r="D53" s="631" t="s">
        <v>1363</v>
      </c>
      <c r="E53" s="631" t="s">
        <v>1085</v>
      </c>
      <c r="F53" s="634"/>
      <c r="G53" s="634"/>
      <c r="H53" s="647">
        <v>0</v>
      </c>
      <c r="I53" s="634">
        <v>1</v>
      </c>
      <c r="J53" s="634">
        <v>135.44999999999999</v>
      </c>
      <c r="K53" s="647">
        <v>1</v>
      </c>
      <c r="L53" s="634">
        <v>1</v>
      </c>
      <c r="M53" s="635">
        <v>135.44999999999999</v>
      </c>
    </row>
    <row r="54" spans="1:13" ht="14.4" customHeight="1" x14ac:dyDescent="0.3">
      <c r="A54" s="630" t="s">
        <v>562</v>
      </c>
      <c r="B54" s="631" t="s">
        <v>2125</v>
      </c>
      <c r="C54" s="631" t="s">
        <v>1267</v>
      </c>
      <c r="D54" s="631" t="s">
        <v>1272</v>
      </c>
      <c r="E54" s="631" t="s">
        <v>2126</v>
      </c>
      <c r="F54" s="634"/>
      <c r="G54" s="634"/>
      <c r="H54" s="647">
        <v>0</v>
      </c>
      <c r="I54" s="634">
        <v>8</v>
      </c>
      <c r="J54" s="634">
        <v>784.56</v>
      </c>
      <c r="K54" s="647">
        <v>1</v>
      </c>
      <c r="L54" s="634">
        <v>8</v>
      </c>
      <c r="M54" s="635">
        <v>784.56</v>
      </c>
    </row>
    <row r="55" spans="1:13" ht="14.4" customHeight="1" x14ac:dyDescent="0.3">
      <c r="A55" s="630" t="s">
        <v>562</v>
      </c>
      <c r="B55" s="631" t="s">
        <v>2125</v>
      </c>
      <c r="C55" s="631" t="s">
        <v>1271</v>
      </c>
      <c r="D55" s="631" t="s">
        <v>1272</v>
      </c>
      <c r="E55" s="631" t="s">
        <v>2127</v>
      </c>
      <c r="F55" s="634"/>
      <c r="G55" s="634"/>
      <c r="H55" s="647">
        <v>0</v>
      </c>
      <c r="I55" s="634">
        <v>3</v>
      </c>
      <c r="J55" s="634">
        <v>993.04</v>
      </c>
      <c r="K55" s="647">
        <v>1</v>
      </c>
      <c r="L55" s="634">
        <v>3</v>
      </c>
      <c r="M55" s="635">
        <v>993.04</v>
      </c>
    </row>
    <row r="56" spans="1:13" ht="14.4" customHeight="1" x14ac:dyDescent="0.3">
      <c r="A56" s="630" t="s">
        <v>562</v>
      </c>
      <c r="B56" s="631" t="s">
        <v>2125</v>
      </c>
      <c r="C56" s="631" t="s">
        <v>1326</v>
      </c>
      <c r="D56" s="631" t="s">
        <v>1331</v>
      </c>
      <c r="E56" s="631" t="s">
        <v>2128</v>
      </c>
      <c r="F56" s="634"/>
      <c r="G56" s="634"/>
      <c r="H56" s="647">
        <v>0</v>
      </c>
      <c r="I56" s="634">
        <v>11</v>
      </c>
      <c r="J56" s="634">
        <v>1666.5287886002984</v>
      </c>
      <c r="K56" s="647">
        <v>1</v>
      </c>
      <c r="L56" s="634">
        <v>11</v>
      </c>
      <c r="M56" s="635">
        <v>1666.5287886002984</v>
      </c>
    </row>
    <row r="57" spans="1:13" ht="14.4" customHeight="1" x14ac:dyDescent="0.3">
      <c r="A57" s="630" t="s">
        <v>562</v>
      </c>
      <c r="B57" s="631" t="s">
        <v>2125</v>
      </c>
      <c r="C57" s="631" t="s">
        <v>1330</v>
      </c>
      <c r="D57" s="631" t="s">
        <v>1331</v>
      </c>
      <c r="E57" s="631" t="s">
        <v>2129</v>
      </c>
      <c r="F57" s="634"/>
      <c r="G57" s="634"/>
      <c r="H57" s="647">
        <v>0</v>
      </c>
      <c r="I57" s="634">
        <v>2</v>
      </c>
      <c r="J57" s="634">
        <v>1037.989747904488</v>
      </c>
      <c r="K57" s="647">
        <v>1</v>
      </c>
      <c r="L57" s="634">
        <v>2</v>
      </c>
      <c r="M57" s="635">
        <v>1037.989747904488</v>
      </c>
    </row>
    <row r="58" spans="1:13" ht="14.4" customHeight="1" x14ac:dyDescent="0.3">
      <c r="A58" s="630" t="s">
        <v>562</v>
      </c>
      <c r="B58" s="631" t="s">
        <v>2130</v>
      </c>
      <c r="C58" s="631" t="s">
        <v>1334</v>
      </c>
      <c r="D58" s="631" t="s">
        <v>1335</v>
      </c>
      <c r="E58" s="631" t="s">
        <v>1336</v>
      </c>
      <c r="F58" s="634"/>
      <c r="G58" s="634"/>
      <c r="H58" s="647">
        <v>0</v>
      </c>
      <c r="I58" s="634">
        <v>2</v>
      </c>
      <c r="J58" s="634">
        <v>1502.0198345409767</v>
      </c>
      <c r="K58" s="647">
        <v>1</v>
      </c>
      <c r="L58" s="634">
        <v>2</v>
      </c>
      <c r="M58" s="635">
        <v>1502.0198345409767</v>
      </c>
    </row>
    <row r="59" spans="1:13" ht="14.4" customHeight="1" x14ac:dyDescent="0.3">
      <c r="A59" s="630" t="s">
        <v>562</v>
      </c>
      <c r="B59" s="631" t="s">
        <v>2131</v>
      </c>
      <c r="C59" s="631" t="s">
        <v>1318</v>
      </c>
      <c r="D59" s="631" t="s">
        <v>1319</v>
      </c>
      <c r="E59" s="631" t="s">
        <v>1320</v>
      </c>
      <c r="F59" s="634"/>
      <c r="G59" s="634"/>
      <c r="H59" s="647">
        <v>0</v>
      </c>
      <c r="I59" s="634">
        <v>1</v>
      </c>
      <c r="J59" s="634">
        <v>376.42874875683401</v>
      </c>
      <c r="K59" s="647">
        <v>1</v>
      </c>
      <c r="L59" s="634">
        <v>1</v>
      </c>
      <c r="M59" s="635">
        <v>376.42874875683401</v>
      </c>
    </row>
    <row r="60" spans="1:13" ht="14.4" customHeight="1" x14ac:dyDescent="0.3">
      <c r="A60" s="630" t="s">
        <v>562</v>
      </c>
      <c r="B60" s="631" t="s">
        <v>2132</v>
      </c>
      <c r="C60" s="631" t="s">
        <v>1160</v>
      </c>
      <c r="D60" s="631" t="s">
        <v>2133</v>
      </c>
      <c r="E60" s="631" t="s">
        <v>2134</v>
      </c>
      <c r="F60" s="634"/>
      <c r="G60" s="634"/>
      <c r="H60" s="647">
        <v>0</v>
      </c>
      <c r="I60" s="634">
        <v>22</v>
      </c>
      <c r="J60" s="634">
        <v>799.25980981613202</v>
      </c>
      <c r="K60" s="647">
        <v>1</v>
      </c>
      <c r="L60" s="634">
        <v>22</v>
      </c>
      <c r="M60" s="635">
        <v>799.25980981613202</v>
      </c>
    </row>
    <row r="61" spans="1:13" ht="14.4" customHeight="1" x14ac:dyDescent="0.3">
      <c r="A61" s="630" t="s">
        <v>562</v>
      </c>
      <c r="B61" s="631" t="s">
        <v>2135</v>
      </c>
      <c r="C61" s="631" t="s">
        <v>1443</v>
      </c>
      <c r="D61" s="631" t="s">
        <v>1408</v>
      </c>
      <c r="E61" s="631" t="s">
        <v>1444</v>
      </c>
      <c r="F61" s="634"/>
      <c r="G61" s="634"/>
      <c r="H61" s="647">
        <v>0</v>
      </c>
      <c r="I61" s="634">
        <v>211</v>
      </c>
      <c r="J61" s="634">
        <v>9672.7151476009185</v>
      </c>
      <c r="K61" s="647">
        <v>1</v>
      </c>
      <c r="L61" s="634">
        <v>211</v>
      </c>
      <c r="M61" s="635">
        <v>9672.7151476009185</v>
      </c>
    </row>
    <row r="62" spans="1:13" ht="14.4" customHeight="1" x14ac:dyDescent="0.3">
      <c r="A62" s="630" t="s">
        <v>562</v>
      </c>
      <c r="B62" s="631" t="s">
        <v>2136</v>
      </c>
      <c r="C62" s="631" t="s">
        <v>1435</v>
      </c>
      <c r="D62" s="631" t="s">
        <v>2137</v>
      </c>
      <c r="E62" s="631" t="s">
        <v>2138</v>
      </c>
      <c r="F62" s="634"/>
      <c r="G62" s="634"/>
      <c r="H62" s="647">
        <v>0</v>
      </c>
      <c r="I62" s="634">
        <v>11</v>
      </c>
      <c r="J62" s="634">
        <v>1865.6999999999998</v>
      </c>
      <c r="K62" s="647">
        <v>1</v>
      </c>
      <c r="L62" s="634">
        <v>11</v>
      </c>
      <c r="M62" s="635">
        <v>1865.6999999999998</v>
      </c>
    </row>
    <row r="63" spans="1:13" ht="14.4" customHeight="1" x14ac:dyDescent="0.3">
      <c r="A63" s="630" t="s">
        <v>562</v>
      </c>
      <c r="B63" s="631" t="s">
        <v>2136</v>
      </c>
      <c r="C63" s="631" t="s">
        <v>1464</v>
      </c>
      <c r="D63" s="631" t="s">
        <v>2139</v>
      </c>
      <c r="E63" s="631" t="s">
        <v>2140</v>
      </c>
      <c r="F63" s="634"/>
      <c r="G63" s="634"/>
      <c r="H63" s="647">
        <v>0</v>
      </c>
      <c r="I63" s="634">
        <v>36</v>
      </c>
      <c r="J63" s="634">
        <v>3854.3595565867013</v>
      </c>
      <c r="K63" s="647">
        <v>1</v>
      </c>
      <c r="L63" s="634">
        <v>36</v>
      </c>
      <c r="M63" s="635">
        <v>3854.3595565867013</v>
      </c>
    </row>
    <row r="64" spans="1:13" ht="14.4" customHeight="1" x14ac:dyDescent="0.3">
      <c r="A64" s="630" t="s">
        <v>562</v>
      </c>
      <c r="B64" s="631" t="s">
        <v>2141</v>
      </c>
      <c r="C64" s="631" t="s">
        <v>1461</v>
      </c>
      <c r="D64" s="631" t="s">
        <v>1462</v>
      </c>
      <c r="E64" s="631" t="s">
        <v>2142</v>
      </c>
      <c r="F64" s="634"/>
      <c r="G64" s="634"/>
      <c r="H64" s="647">
        <v>0</v>
      </c>
      <c r="I64" s="634">
        <v>30.199999999999996</v>
      </c>
      <c r="J64" s="634">
        <v>6371.8825389946378</v>
      </c>
      <c r="K64" s="647">
        <v>1</v>
      </c>
      <c r="L64" s="634">
        <v>30.199999999999996</v>
      </c>
      <c r="M64" s="635">
        <v>6371.8825389946378</v>
      </c>
    </row>
    <row r="65" spans="1:13" ht="14.4" customHeight="1" x14ac:dyDescent="0.3">
      <c r="A65" s="630" t="s">
        <v>562</v>
      </c>
      <c r="B65" s="631" t="s">
        <v>2143</v>
      </c>
      <c r="C65" s="631" t="s">
        <v>1446</v>
      </c>
      <c r="D65" s="631" t="s">
        <v>1447</v>
      </c>
      <c r="E65" s="631" t="s">
        <v>2144</v>
      </c>
      <c r="F65" s="634"/>
      <c r="G65" s="634"/>
      <c r="H65" s="647">
        <v>0</v>
      </c>
      <c r="I65" s="634">
        <v>1</v>
      </c>
      <c r="J65" s="634">
        <v>138.08931894664963</v>
      </c>
      <c r="K65" s="647">
        <v>1</v>
      </c>
      <c r="L65" s="634">
        <v>1</v>
      </c>
      <c r="M65" s="635">
        <v>138.08931894664963</v>
      </c>
    </row>
    <row r="66" spans="1:13" ht="14.4" customHeight="1" x14ac:dyDescent="0.3">
      <c r="A66" s="630" t="s">
        <v>562</v>
      </c>
      <c r="B66" s="631" t="s">
        <v>2145</v>
      </c>
      <c r="C66" s="631" t="s">
        <v>1474</v>
      </c>
      <c r="D66" s="631" t="s">
        <v>1475</v>
      </c>
      <c r="E66" s="631" t="s">
        <v>1476</v>
      </c>
      <c r="F66" s="634"/>
      <c r="G66" s="634"/>
      <c r="H66" s="647">
        <v>0</v>
      </c>
      <c r="I66" s="634">
        <v>2</v>
      </c>
      <c r="J66" s="634">
        <v>2990</v>
      </c>
      <c r="K66" s="647">
        <v>1</v>
      </c>
      <c r="L66" s="634">
        <v>2</v>
      </c>
      <c r="M66" s="635">
        <v>2990</v>
      </c>
    </row>
    <row r="67" spans="1:13" ht="14.4" customHeight="1" x14ac:dyDescent="0.3">
      <c r="A67" s="630" t="s">
        <v>562</v>
      </c>
      <c r="B67" s="631" t="s">
        <v>2146</v>
      </c>
      <c r="C67" s="631" t="s">
        <v>1453</v>
      </c>
      <c r="D67" s="631" t="s">
        <v>1454</v>
      </c>
      <c r="E67" s="631" t="s">
        <v>2147</v>
      </c>
      <c r="F67" s="634"/>
      <c r="G67" s="634"/>
      <c r="H67" s="647">
        <v>0</v>
      </c>
      <c r="I67" s="634">
        <v>2</v>
      </c>
      <c r="J67" s="634">
        <v>306.60000000000002</v>
      </c>
      <c r="K67" s="647">
        <v>1</v>
      </c>
      <c r="L67" s="634">
        <v>2</v>
      </c>
      <c r="M67" s="635">
        <v>306.60000000000002</v>
      </c>
    </row>
    <row r="68" spans="1:13" ht="14.4" customHeight="1" x14ac:dyDescent="0.3">
      <c r="A68" s="630" t="s">
        <v>562</v>
      </c>
      <c r="B68" s="631" t="s">
        <v>2148</v>
      </c>
      <c r="C68" s="631" t="s">
        <v>1468</v>
      </c>
      <c r="D68" s="631" t="s">
        <v>1472</v>
      </c>
      <c r="E68" s="631" t="s">
        <v>2149</v>
      </c>
      <c r="F68" s="634"/>
      <c r="G68" s="634"/>
      <c r="H68" s="647">
        <v>0</v>
      </c>
      <c r="I68" s="634">
        <v>17</v>
      </c>
      <c r="J68" s="634">
        <v>1258</v>
      </c>
      <c r="K68" s="647">
        <v>1</v>
      </c>
      <c r="L68" s="634">
        <v>17</v>
      </c>
      <c r="M68" s="635">
        <v>1258</v>
      </c>
    </row>
    <row r="69" spans="1:13" ht="14.4" customHeight="1" x14ac:dyDescent="0.3">
      <c r="A69" s="630" t="s">
        <v>562</v>
      </c>
      <c r="B69" s="631" t="s">
        <v>2148</v>
      </c>
      <c r="C69" s="631" t="s">
        <v>1439</v>
      </c>
      <c r="D69" s="631" t="s">
        <v>1472</v>
      </c>
      <c r="E69" s="631" t="s">
        <v>2150</v>
      </c>
      <c r="F69" s="634"/>
      <c r="G69" s="634"/>
      <c r="H69" s="647">
        <v>0</v>
      </c>
      <c r="I69" s="634">
        <v>62</v>
      </c>
      <c r="J69" s="634">
        <v>5493.2015970048969</v>
      </c>
      <c r="K69" s="647">
        <v>1</v>
      </c>
      <c r="L69" s="634">
        <v>62</v>
      </c>
      <c r="M69" s="635">
        <v>5493.2015970048969</v>
      </c>
    </row>
    <row r="70" spans="1:13" ht="14.4" customHeight="1" x14ac:dyDescent="0.3">
      <c r="A70" s="630" t="s">
        <v>562</v>
      </c>
      <c r="B70" s="631" t="s">
        <v>2148</v>
      </c>
      <c r="C70" s="631" t="s">
        <v>1471</v>
      </c>
      <c r="D70" s="631" t="s">
        <v>1472</v>
      </c>
      <c r="E70" s="631" t="s">
        <v>1473</v>
      </c>
      <c r="F70" s="634"/>
      <c r="G70" s="634"/>
      <c r="H70" s="647">
        <v>0</v>
      </c>
      <c r="I70" s="634">
        <v>7</v>
      </c>
      <c r="J70" s="634">
        <v>418.53</v>
      </c>
      <c r="K70" s="647">
        <v>1</v>
      </c>
      <c r="L70" s="634">
        <v>7</v>
      </c>
      <c r="M70" s="635">
        <v>418.53</v>
      </c>
    </row>
    <row r="71" spans="1:13" ht="14.4" customHeight="1" x14ac:dyDescent="0.3">
      <c r="A71" s="630" t="s">
        <v>562</v>
      </c>
      <c r="B71" s="631" t="s">
        <v>2151</v>
      </c>
      <c r="C71" s="631" t="s">
        <v>1450</v>
      </c>
      <c r="D71" s="631" t="s">
        <v>1451</v>
      </c>
      <c r="E71" s="631" t="s">
        <v>2144</v>
      </c>
      <c r="F71" s="634"/>
      <c r="G71" s="634"/>
      <c r="H71" s="647">
        <v>0</v>
      </c>
      <c r="I71" s="634">
        <v>5</v>
      </c>
      <c r="J71" s="634">
        <v>286.84967426036945</v>
      </c>
      <c r="K71" s="647">
        <v>1</v>
      </c>
      <c r="L71" s="634">
        <v>5</v>
      </c>
      <c r="M71" s="635">
        <v>286.84967426036945</v>
      </c>
    </row>
    <row r="72" spans="1:13" ht="14.4" customHeight="1" x14ac:dyDescent="0.3">
      <c r="A72" s="630" t="s">
        <v>562</v>
      </c>
      <c r="B72" s="631" t="s">
        <v>2151</v>
      </c>
      <c r="C72" s="631" t="s">
        <v>1457</v>
      </c>
      <c r="D72" s="631" t="s">
        <v>2152</v>
      </c>
      <c r="E72" s="631" t="s">
        <v>2153</v>
      </c>
      <c r="F72" s="634"/>
      <c r="G72" s="634"/>
      <c r="H72" s="647">
        <v>0</v>
      </c>
      <c r="I72" s="634">
        <v>30</v>
      </c>
      <c r="J72" s="634">
        <v>2241.0015910623674</v>
      </c>
      <c r="K72" s="647">
        <v>1</v>
      </c>
      <c r="L72" s="634">
        <v>30</v>
      </c>
      <c r="M72" s="635">
        <v>2241.0015910623674</v>
      </c>
    </row>
    <row r="73" spans="1:13" ht="14.4" customHeight="1" x14ac:dyDescent="0.3">
      <c r="A73" s="630" t="s">
        <v>562</v>
      </c>
      <c r="B73" s="631" t="s">
        <v>2154</v>
      </c>
      <c r="C73" s="631" t="s">
        <v>1483</v>
      </c>
      <c r="D73" s="631" t="s">
        <v>2155</v>
      </c>
      <c r="E73" s="631" t="s">
        <v>2156</v>
      </c>
      <c r="F73" s="634"/>
      <c r="G73" s="634"/>
      <c r="H73" s="647">
        <v>0</v>
      </c>
      <c r="I73" s="634">
        <v>10</v>
      </c>
      <c r="J73" s="634">
        <v>315.89999999999998</v>
      </c>
      <c r="K73" s="647">
        <v>1</v>
      </c>
      <c r="L73" s="634">
        <v>10</v>
      </c>
      <c r="M73" s="635">
        <v>315.89999999999998</v>
      </c>
    </row>
    <row r="74" spans="1:13" ht="14.4" customHeight="1" x14ac:dyDescent="0.3">
      <c r="A74" s="630" t="s">
        <v>562</v>
      </c>
      <c r="B74" s="631" t="s">
        <v>2157</v>
      </c>
      <c r="C74" s="631" t="s">
        <v>1164</v>
      </c>
      <c r="D74" s="631" t="s">
        <v>1165</v>
      </c>
      <c r="E74" s="631" t="s">
        <v>2158</v>
      </c>
      <c r="F74" s="634"/>
      <c r="G74" s="634"/>
      <c r="H74" s="647">
        <v>0</v>
      </c>
      <c r="I74" s="634">
        <v>2</v>
      </c>
      <c r="J74" s="634">
        <v>267.71920816069672</v>
      </c>
      <c r="K74" s="647">
        <v>1</v>
      </c>
      <c r="L74" s="634">
        <v>2</v>
      </c>
      <c r="M74" s="635">
        <v>267.71920816069672</v>
      </c>
    </row>
    <row r="75" spans="1:13" ht="14.4" customHeight="1" x14ac:dyDescent="0.3">
      <c r="A75" s="630" t="s">
        <v>562</v>
      </c>
      <c r="B75" s="631" t="s">
        <v>2159</v>
      </c>
      <c r="C75" s="631" t="s">
        <v>1283</v>
      </c>
      <c r="D75" s="631" t="s">
        <v>1284</v>
      </c>
      <c r="E75" s="631" t="s">
        <v>1285</v>
      </c>
      <c r="F75" s="634"/>
      <c r="G75" s="634"/>
      <c r="H75" s="647">
        <v>0</v>
      </c>
      <c r="I75" s="634">
        <v>1</v>
      </c>
      <c r="J75" s="634">
        <v>71.809845272949644</v>
      </c>
      <c r="K75" s="647">
        <v>1</v>
      </c>
      <c r="L75" s="634">
        <v>1</v>
      </c>
      <c r="M75" s="635">
        <v>71.809845272949644</v>
      </c>
    </row>
    <row r="76" spans="1:13" ht="14.4" customHeight="1" x14ac:dyDescent="0.3">
      <c r="A76" s="630" t="s">
        <v>562</v>
      </c>
      <c r="B76" s="631" t="s">
        <v>2160</v>
      </c>
      <c r="C76" s="631" t="s">
        <v>1342</v>
      </c>
      <c r="D76" s="631" t="s">
        <v>1343</v>
      </c>
      <c r="E76" s="631" t="s">
        <v>1344</v>
      </c>
      <c r="F76" s="634"/>
      <c r="G76" s="634"/>
      <c r="H76" s="647">
        <v>0</v>
      </c>
      <c r="I76" s="634">
        <v>8</v>
      </c>
      <c r="J76" s="634">
        <v>2130.8000000000002</v>
      </c>
      <c r="K76" s="647">
        <v>1</v>
      </c>
      <c r="L76" s="634">
        <v>8</v>
      </c>
      <c r="M76" s="635">
        <v>2130.8000000000002</v>
      </c>
    </row>
    <row r="77" spans="1:13" ht="14.4" customHeight="1" x14ac:dyDescent="0.3">
      <c r="A77" s="630" t="s">
        <v>562</v>
      </c>
      <c r="B77" s="631" t="s">
        <v>2161</v>
      </c>
      <c r="C77" s="631" t="s">
        <v>1256</v>
      </c>
      <c r="D77" s="631" t="s">
        <v>1257</v>
      </c>
      <c r="E77" s="631" t="s">
        <v>1258</v>
      </c>
      <c r="F77" s="634"/>
      <c r="G77" s="634"/>
      <c r="H77" s="647">
        <v>0</v>
      </c>
      <c r="I77" s="634">
        <v>1</v>
      </c>
      <c r="J77" s="634">
        <v>708.38206427285104</v>
      </c>
      <c r="K77" s="647">
        <v>1</v>
      </c>
      <c r="L77" s="634">
        <v>1</v>
      </c>
      <c r="M77" s="635">
        <v>708.38206427285104</v>
      </c>
    </row>
    <row r="78" spans="1:13" ht="14.4" customHeight="1" x14ac:dyDescent="0.3">
      <c r="A78" s="630" t="s">
        <v>562</v>
      </c>
      <c r="B78" s="631" t="s">
        <v>2162</v>
      </c>
      <c r="C78" s="631" t="s">
        <v>1260</v>
      </c>
      <c r="D78" s="631" t="s">
        <v>2163</v>
      </c>
      <c r="E78" s="631" t="s">
        <v>2164</v>
      </c>
      <c r="F78" s="634"/>
      <c r="G78" s="634"/>
      <c r="H78" s="647">
        <v>0</v>
      </c>
      <c r="I78" s="634">
        <v>10</v>
      </c>
      <c r="J78" s="634">
        <v>473.12129482266124</v>
      </c>
      <c r="K78" s="647">
        <v>1</v>
      </c>
      <c r="L78" s="634">
        <v>10</v>
      </c>
      <c r="M78" s="635">
        <v>473.12129482266124</v>
      </c>
    </row>
    <row r="79" spans="1:13" ht="14.4" customHeight="1" x14ac:dyDescent="0.3">
      <c r="A79" s="630" t="s">
        <v>562</v>
      </c>
      <c r="B79" s="631" t="s">
        <v>2165</v>
      </c>
      <c r="C79" s="631" t="s">
        <v>1365</v>
      </c>
      <c r="D79" s="631" t="s">
        <v>1366</v>
      </c>
      <c r="E79" s="631" t="s">
        <v>2166</v>
      </c>
      <c r="F79" s="634"/>
      <c r="G79" s="634"/>
      <c r="H79" s="647">
        <v>0</v>
      </c>
      <c r="I79" s="634">
        <v>1</v>
      </c>
      <c r="J79" s="634">
        <v>82.72</v>
      </c>
      <c r="K79" s="647">
        <v>1</v>
      </c>
      <c r="L79" s="634">
        <v>1</v>
      </c>
      <c r="M79" s="635">
        <v>82.72</v>
      </c>
    </row>
    <row r="80" spans="1:13" ht="14.4" customHeight="1" x14ac:dyDescent="0.3">
      <c r="A80" s="630" t="s">
        <v>562</v>
      </c>
      <c r="B80" s="631" t="s">
        <v>2165</v>
      </c>
      <c r="C80" s="631" t="s">
        <v>1186</v>
      </c>
      <c r="D80" s="631" t="s">
        <v>1187</v>
      </c>
      <c r="E80" s="631" t="s">
        <v>1188</v>
      </c>
      <c r="F80" s="634"/>
      <c r="G80" s="634"/>
      <c r="H80" s="647">
        <v>0</v>
      </c>
      <c r="I80" s="634">
        <v>13</v>
      </c>
      <c r="J80" s="634">
        <v>1878.89</v>
      </c>
      <c r="K80" s="647">
        <v>1</v>
      </c>
      <c r="L80" s="634">
        <v>13</v>
      </c>
      <c r="M80" s="635">
        <v>1878.89</v>
      </c>
    </row>
    <row r="81" spans="1:13" ht="14.4" customHeight="1" x14ac:dyDescent="0.3">
      <c r="A81" s="630" t="s">
        <v>562</v>
      </c>
      <c r="B81" s="631" t="s">
        <v>2167</v>
      </c>
      <c r="C81" s="631" t="s">
        <v>1302</v>
      </c>
      <c r="D81" s="631" t="s">
        <v>1303</v>
      </c>
      <c r="E81" s="631" t="s">
        <v>2168</v>
      </c>
      <c r="F81" s="634"/>
      <c r="G81" s="634"/>
      <c r="H81" s="647">
        <v>0</v>
      </c>
      <c r="I81" s="634">
        <v>7</v>
      </c>
      <c r="J81" s="634">
        <v>851.69936830835104</v>
      </c>
      <c r="K81" s="647">
        <v>1</v>
      </c>
      <c r="L81" s="634">
        <v>7</v>
      </c>
      <c r="M81" s="635">
        <v>851.69936830835104</v>
      </c>
    </row>
    <row r="82" spans="1:13" ht="14.4" customHeight="1" x14ac:dyDescent="0.3">
      <c r="A82" s="630" t="s">
        <v>562</v>
      </c>
      <c r="B82" s="631" t="s">
        <v>2169</v>
      </c>
      <c r="C82" s="631" t="s">
        <v>1355</v>
      </c>
      <c r="D82" s="631" t="s">
        <v>2170</v>
      </c>
      <c r="E82" s="631" t="s">
        <v>2171</v>
      </c>
      <c r="F82" s="634"/>
      <c r="G82" s="634"/>
      <c r="H82" s="647">
        <v>0</v>
      </c>
      <c r="I82" s="634">
        <v>1</v>
      </c>
      <c r="J82" s="634">
        <v>151.24999999999994</v>
      </c>
      <c r="K82" s="647">
        <v>1</v>
      </c>
      <c r="L82" s="634">
        <v>1</v>
      </c>
      <c r="M82" s="635">
        <v>151.24999999999994</v>
      </c>
    </row>
    <row r="83" spans="1:13" ht="14.4" customHeight="1" x14ac:dyDescent="0.3">
      <c r="A83" s="630" t="s">
        <v>562</v>
      </c>
      <c r="B83" s="631" t="s">
        <v>2172</v>
      </c>
      <c r="C83" s="631" t="s">
        <v>1310</v>
      </c>
      <c r="D83" s="631" t="s">
        <v>1311</v>
      </c>
      <c r="E83" s="631" t="s">
        <v>2173</v>
      </c>
      <c r="F83" s="634"/>
      <c r="G83" s="634"/>
      <c r="H83" s="647">
        <v>0</v>
      </c>
      <c r="I83" s="634">
        <v>4</v>
      </c>
      <c r="J83" s="634">
        <v>211.23957782278546</v>
      </c>
      <c r="K83" s="647">
        <v>1</v>
      </c>
      <c r="L83" s="634">
        <v>4</v>
      </c>
      <c r="M83" s="635">
        <v>211.23957782278546</v>
      </c>
    </row>
    <row r="84" spans="1:13" ht="14.4" customHeight="1" x14ac:dyDescent="0.3">
      <c r="A84" s="630" t="s">
        <v>562</v>
      </c>
      <c r="B84" s="631" t="s">
        <v>2172</v>
      </c>
      <c r="C84" s="631" t="s">
        <v>1238</v>
      </c>
      <c r="D84" s="631" t="s">
        <v>1239</v>
      </c>
      <c r="E84" s="631" t="s">
        <v>1240</v>
      </c>
      <c r="F84" s="634"/>
      <c r="G84" s="634"/>
      <c r="H84" s="647">
        <v>0</v>
      </c>
      <c r="I84" s="634">
        <v>4</v>
      </c>
      <c r="J84" s="634">
        <v>341.92</v>
      </c>
      <c r="K84" s="647">
        <v>1</v>
      </c>
      <c r="L84" s="634">
        <v>4</v>
      </c>
      <c r="M84" s="635">
        <v>341.92</v>
      </c>
    </row>
    <row r="85" spans="1:13" ht="14.4" customHeight="1" x14ac:dyDescent="0.3">
      <c r="A85" s="630" t="s">
        <v>562</v>
      </c>
      <c r="B85" s="631" t="s">
        <v>2174</v>
      </c>
      <c r="C85" s="631" t="s">
        <v>1252</v>
      </c>
      <c r="D85" s="631" t="s">
        <v>1253</v>
      </c>
      <c r="E85" s="631" t="s">
        <v>1774</v>
      </c>
      <c r="F85" s="634"/>
      <c r="G85" s="634"/>
      <c r="H85" s="647">
        <v>0</v>
      </c>
      <c r="I85" s="634">
        <v>1</v>
      </c>
      <c r="J85" s="634">
        <v>103.32000000000001</v>
      </c>
      <c r="K85" s="647">
        <v>1</v>
      </c>
      <c r="L85" s="634">
        <v>1</v>
      </c>
      <c r="M85" s="635">
        <v>103.32000000000001</v>
      </c>
    </row>
    <row r="86" spans="1:13" ht="14.4" customHeight="1" x14ac:dyDescent="0.3">
      <c r="A86" s="630" t="s">
        <v>562</v>
      </c>
      <c r="B86" s="631" t="s">
        <v>2175</v>
      </c>
      <c r="C86" s="631" t="s">
        <v>1395</v>
      </c>
      <c r="D86" s="631" t="s">
        <v>1396</v>
      </c>
      <c r="E86" s="631" t="s">
        <v>1397</v>
      </c>
      <c r="F86" s="634"/>
      <c r="G86" s="634"/>
      <c r="H86" s="647">
        <v>0</v>
      </c>
      <c r="I86" s="634">
        <v>4</v>
      </c>
      <c r="J86" s="634">
        <v>717.48000000000013</v>
      </c>
      <c r="K86" s="647">
        <v>1</v>
      </c>
      <c r="L86" s="634">
        <v>4</v>
      </c>
      <c r="M86" s="635">
        <v>717.48000000000013</v>
      </c>
    </row>
    <row r="87" spans="1:13" ht="14.4" customHeight="1" x14ac:dyDescent="0.3">
      <c r="A87" s="630" t="s">
        <v>562</v>
      </c>
      <c r="B87" s="631" t="s">
        <v>2175</v>
      </c>
      <c r="C87" s="631" t="s">
        <v>1391</v>
      </c>
      <c r="D87" s="631" t="s">
        <v>1392</v>
      </c>
      <c r="E87" s="631" t="s">
        <v>1393</v>
      </c>
      <c r="F87" s="634"/>
      <c r="G87" s="634"/>
      <c r="H87" s="647">
        <v>0</v>
      </c>
      <c r="I87" s="634">
        <v>15</v>
      </c>
      <c r="J87" s="634">
        <v>641.40000000000009</v>
      </c>
      <c r="K87" s="647">
        <v>1</v>
      </c>
      <c r="L87" s="634">
        <v>15</v>
      </c>
      <c r="M87" s="635">
        <v>641.40000000000009</v>
      </c>
    </row>
    <row r="88" spans="1:13" ht="14.4" customHeight="1" x14ac:dyDescent="0.3">
      <c r="A88" s="630" t="s">
        <v>567</v>
      </c>
      <c r="B88" s="631" t="s">
        <v>2165</v>
      </c>
      <c r="C88" s="631" t="s">
        <v>1186</v>
      </c>
      <c r="D88" s="631" t="s">
        <v>1187</v>
      </c>
      <c r="E88" s="631" t="s">
        <v>1188</v>
      </c>
      <c r="F88" s="634"/>
      <c r="G88" s="634"/>
      <c r="H88" s="647">
        <v>0</v>
      </c>
      <c r="I88" s="634">
        <v>2</v>
      </c>
      <c r="J88" s="634">
        <v>289.05999940531001</v>
      </c>
      <c r="K88" s="647">
        <v>1</v>
      </c>
      <c r="L88" s="634">
        <v>2</v>
      </c>
      <c r="M88" s="635">
        <v>289.05999940531001</v>
      </c>
    </row>
    <row r="89" spans="1:13" ht="14.4" customHeight="1" x14ac:dyDescent="0.3">
      <c r="A89" s="630" t="s">
        <v>570</v>
      </c>
      <c r="B89" s="631" t="s">
        <v>2084</v>
      </c>
      <c r="C89" s="631" t="s">
        <v>1322</v>
      </c>
      <c r="D89" s="631" t="s">
        <v>1323</v>
      </c>
      <c r="E89" s="631" t="s">
        <v>1324</v>
      </c>
      <c r="F89" s="634"/>
      <c r="G89" s="634"/>
      <c r="H89" s="647">
        <v>0</v>
      </c>
      <c r="I89" s="634">
        <v>226</v>
      </c>
      <c r="J89" s="634">
        <v>16039.644348555814</v>
      </c>
      <c r="K89" s="647">
        <v>1</v>
      </c>
      <c r="L89" s="634">
        <v>226</v>
      </c>
      <c r="M89" s="635">
        <v>16039.644348555814</v>
      </c>
    </row>
    <row r="90" spans="1:13" ht="14.4" customHeight="1" x14ac:dyDescent="0.3">
      <c r="A90" s="630" t="s">
        <v>570</v>
      </c>
      <c r="B90" s="631" t="s">
        <v>2093</v>
      </c>
      <c r="C90" s="631" t="s">
        <v>1812</v>
      </c>
      <c r="D90" s="631" t="s">
        <v>1813</v>
      </c>
      <c r="E90" s="631" t="s">
        <v>1814</v>
      </c>
      <c r="F90" s="634"/>
      <c r="G90" s="634"/>
      <c r="H90" s="647">
        <v>0</v>
      </c>
      <c r="I90" s="634">
        <v>12</v>
      </c>
      <c r="J90" s="634">
        <v>4571.4191556680253</v>
      </c>
      <c r="K90" s="647">
        <v>1</v>
      </c>
      <c r="L90" s="634">
        <v>12</v>
      </c>
      <c r="M90" s="635">
        <v>4571.4191556680253</v>
      </c>
    </row>
    <row r="91" spans="1:13" ht="14.4" customHeight="1" x14ac:dyDescent="0.3">
      <c r="A91" s="630" t="s">
        <v>570</v>
      </c>
      <c r="B91" s="631" t="s">
        <v>2095</v>
      </c>
      <c r="C91" s="631" t="s">
        <v>1769</v>
      </c>
      <c r="D91" s="631" t="s">
        <v>1315</v>
      </c>
      <c r="E91" s="631" t="s">
        <v>1770</v>
      </c>
      <c r="F91" s="634"/>
      <c r="G91" s="634"/>
      <c r="H91" s="647">
        <v>0</v>
      </c>
      <c r="I91" s="634">
        <v>1</v>
      </c>
      <c r="J91" s="634">
        <v>122.72</v>
      </c>
      <c r="K91" s="647">
        <v>1</v>
      </c>
      <c r="L91" s="634">
        <v>1</v>
      </c>
      <c r="M91" s="635">
        <v>122.72</v>
      </c>
    </row>
    <row r="92" spans="1:13" ht="14.4" customHeight="1" x14ac:dyDescent="0.3">
      <c r="A92" s="630" t="s">
        <v>570</v>
      </c>
      <c r="B92" s="631" t="s">
        <v>2176</v>
      </c>
      <c r="C92" s="631" t="s">
        <v>1592</v>
      </c>
      <c r="D92" s="631" t="s">
        <v>2177</v>
      </c>
      <c r="E92" s="631" t="s">
        <v>2178</v>
      </c>
      <c r="F92" s="634"/>
      <c r="G92" s="634"/>
      <c r="H92" s="647">
        <v>0</v>
      </c>
      <c r="I92" s="634">
        <v>4</v>
      </c>
      <c r="J92" s="634">
        <v>1557.16</v>
      </c>
      <c r="K92" s="647">
        <v>1</v>
      </c>
      <c r="L92" s="634">
        <v>4</v>
      </c>
      <c r="M92" s="635">
        <v>1557.16</v>
      </c>
    </row>
    <row r="93" spans="1:13" ht="14.4" customHeight="1" x14ac:dyDescent="0.3">
      <c r="A93" s="630" t="s">
        <v>570</v>
      </c>
      <c r="B93" s="631" t="s">
        <v>2104</v>
      </c>
      <c r="C93" s="631" t="s">
        <v>1346</v>
      </c>
      <c r="D93" s="631" t="s">
        <v>1199</v>
      </c>
      <c r="E93" s="631" t="s">
        <v>1347</v>
      </c>
      <c r="F93" s="634"/>
      <c r="G93" s="634"/>
      <c r="H93" s="647">
        <v>0</v>
      </c>
      <c r="I93" s="634">
        <v>58</v>
      </c>
      <c r="J93" s="634">
        <v>20676.968626211619</v>
      </c>
      <c r="K93" s="647">
        <v>1</v>
      </c>
      <c r="L93" s="634">
        <v>58</v>
      </c>
      <c r="M93" s="635">
        <v>20676.968626211619</v>
      </c>
    </row>
    <row r="94" spans="1:13" ht="14.4" customHeight="1" x14ac:dyDescent="0.3">
      <c r="A94" s="630" t="s">
        <v>570</v>
      </c>
      <c r="B94" s="631" t="s">
        <v>2104</v>
      </c>
      <c r="C94" s="631" t="s">
        <v>1349</v>
      </c>
      <c r="D94" s="631" t="s">
        <v>1199</v>
      </c>
      <c r="E94" s="631" t="s">
        <v>1350</v>
      </c>
      <c r="F94" s="634"/>
      <c r="G94" s="634"/>
      <c r="H94" s="647">
        <v>0</v>
      </c>
      <c r="I94" s="634">
        <v>16</v>
      </c>
      <c r="J94" s="634">
        <v>6623.9999999999982</v>
      </c>
      <c r="K94" s="647">
        <v>1</v>
      </c>
      <c r="L94" s="634">
        <v>16</v>
      </c>
      <c r="M94" s="635">
        <v>6623.9999999999982</v>
      </c>
    </row>
    <row r="95" spans="1:13" ht="14.4" customHeight="1" x14ac:dyDescent="0.3">
      <c r="A95" s="630" t="s">
        <v>570</v>
      </c>
      <c r="B95" s="631" t="s">
        <v>2104</v>
      </c>
      <c r="C95" s="631" t="s">
        <v>1198</v>
      </c>
      <c r="D95" s="631" t="s">
        <v>1199</v>
      </c>
      <c r="E95" s="631" t="s">
        <v>1200</v>
      </c>
      <c r="F95" s="634"/>
      <c r="G95" s="634"/>
      <c r="H95" s="647">
        <v>0</v>
      </c>
      <c r="I95" s="634">
        <v>1</v>
      </c>
      <c r="J95" s="634">
        <v>492.19893442114358</v>
      </c>
      <c r="K95" s="647">
        <v>1</v>
      </c>
      <c r="L95" s="634">
        <v>1</v>
      </c>
      <c r="M95" s="635">
        <v>492.19893442114358</v>
      </c>
    </row>
    <row r="96" spans="1:13" ht="14.4" customHeight="1" x14ac:dyDescent="0.3">
      <c r="A96" s="630" t="s">
        <v>570</v>
      </c>
      <c r="B96" s="631" t="s">
        <v>2104</v>
      </c>
      <c r="C96" s="631" t="s">
        <v>1202</v>
      </c>
      <c r="D96" s="631" t="s">
        <v>1199</v>
      </c>
      <c r="E96" s="631" t="s">
        <v>1203</v>
      </c>
      <c r="F96" s="634"/>
      <c r="G96" s="634"/>
      <c r="H96" s="647">
        <v>0</v>
      </c>
      <c r="I96" s="634">
        <v>1</v>
      </c>
      <c r="J96" s="634">
        <v>942.99999999999977</v>
      </c>
      <c r="K96" s="647">
        <v>1</v>
      </c>
      <c r="L96" s="634">
        <v>1</v>
      </c>
      <c r="M96" s="635">
        <v>942.99999999999977</v>
      </c>
    </row>
    <row r="97" spans="1:13" ht="14.4" customHeight="1" x14ac:dyDescent="0.3">
      <c r="A97" s="630" t="s">
        <v>570</v>
      </c>
      <c r="B97" s="631" t="s">
        <v>2105</v>
      </c>
      <c r="C97" s="631" t="s">
        <v>945</v>
      </c>
      <c r="D97" s="631" t="s">
        <v>946</v>
      </c>
      <c r="E97" s="631" t="s">
        <v>947</v>
      </c>
      <c r="F97" s="634"/>
      <c r="G97" s="634"/>
      <c r="H97" s="647">
        <v>0</v>
      </c>
      <c r="I97" s="634">
        <v>2</v>
      </c>
      <c r="J97" s="634">
        <v>201.95</v>
      </c>
      <c r="K97" s="647">
        <v>1</v>
      </c>
      <c r="L97" s="634">
        <v>2</v>
      </c>
      <c r="M97" s="635">
        <v>201.95</v>
      </c>
    </row>
    <row r="98" spans="1:13" ht="14.4" customHeight="1" x14ac:dyDescent="0.3">
      <c r="A98" s="630" t="s">
        <v>570</v>
      </c>
      <c r="B98" s="631" t="s">
        <v>2108</v>
      </c>
      <c r="C98" s="631" t="s">
        <v>1287</v>
      </c>
      <c r="D98" s="631" t="s">
        <v>1169</v>
      </c>
      <c r="E98" s="631" t="s">
        <v>1288</v>
      </c>
      <c r="F98" s="634"/>
      <c r="G98" s="634"/>
      <c r="H98" s="647">
        <v>0</v>
      </c>
      <c r="I98" s="634">
        <v>92</v>
      </c>
      <c r="J98" s="634">
        <v>12457.777665946171</v>
      </c>
      <c r="K98" s="647">
        <v>1</v>
      </c>
      <c r="L98" s="634">
        <v>92</v>
      </c>
      <c r="M98" s="635">
        <v>12457.777665946171</v>
      </c>
    </row>
    <row r="99" spans="1:13" ht="14.4" customHeight="1" x14ac:dyDescent="0.3">
      <c r="A99" s="630" t="s">
        <v>570</v>
      </c>
      <c r="B99" s="631" t="s">
        <v>2114</v>
      </c>
      <c r="C99" s="631" t="s">
        <v>1772</v>
      </c>
      <c r="D99" s="631" t="s">
        <v>1773</v>
      </c>
      <c r="E99" s="631" t="s">
        <v>1774</v>
      </c>
      <c r="F99" s="634"/>
      <c r="G99" s="634"/>
      <c r="H99" s="647">
        <v>0</v>
      </c>
      <c r="I99" s="634">
        <v>1</v>
      </c>
      <c r="J99" s="634">
        <v>55.039999999999978</v>
      </c>
      <c r="K99" s="647">
        <v>1</v>
      </c>
      <c r="L99" s="634">
        <v>1</v>
      </c>
      <c r="M99" s="635">
        <v>55.039999999999978</v>
      </c>
    </row>
    <row r="100" spans="1:13" ht="14.4" customHeight="1" x14ac:dyDescent="0.3">
      <c r="A100" s="630" t="s">
        <v>570</v>
      </c>
      <c r="B100" s="631" t="s">
        <v>2179</v>
      </c>
      <c r="C100" s="631" t="s">
        <v>1789</v>
      </c>
      <c r="D100" s="631" t="s">
        <v>1790</v>
      </c>
      <c r="E100" s="631" t="s">
        <v>1791</v>
      </c>
      <c r="F100" s="634"/>
      <c r="G100" s="634"/>
      <c r="H100" s="647">
        <v>0</v>
      </c>
      <c r="I100" s="634">
        <v>1</v>
      </c>
      <c r="J100" s="634">
        <v>26.11</v>
      </c>
      <c r="K100" s="647">
        <v>1</v>
      </c>
      <c r="L100" s="634">
        <v>1</v>
      </c>
      <c r="M100" s="635">
        <v>26.11</v>
      </c>
    </row>
    <row r="101" spans="1:13" ht="14.4" customHeight="1" x14ac:dyDescent="0.3">
      <c r="A101" s="630" t="s">
        <v>570</v>
      </c>
      <c r="B101" s="631" t="s">
        <v>2179</v>
      </c>
      <c r="C101" s="631" t="s">
        <v>1793</v>
      </c>
      <c r="D101" s="631" t="s">
        <v>1794</v>
      </c>
      <c r="E101" s="631" t="s">
        <v>1795</v>
      </c>
      <c r="F101" s="634"/>
      <c r="G101" s="634"/>
      <c r="H101" s="647">
        <v>0</v>
      </c>
      <c r="I101" s="634">
        <v>1</v>
      </c>
      <c r="J101" s="634">
        <v>46.129783020758403</v>
      </c>
      <c r="K101" s="647">
        <v>1</v>
      </c>
      <c r="L101" s="634">
        <v>1</v>
      </c>
      <c r="M101" s="635">
        <v>46.129783020758403</v>
      </c>
    </row>
    <row r="102" spans="1:13" ht="14.4" customHeight="1" x14ac:dyDescent="0.3">
      <c r="A102" s="630" t="s">
        <v>570</v>
      </c>
      <c r="B102" s="631" t="s">
        <v>2115</v>
      </c>
      <c r="C102" s="631" t="s">
        <v>1787</v>
      </c>
      <c r="D102" s="631" t="s">
        <v>1784</v>
      </c>
      <c r="E102" s="631" t="s">
        <v>1177</v>
      </c>
      <c r="F102" s="634"/>
      <c r="G102" s="634"/>
      <c r="H102" s="647">
        <v>0</v>
      </c>
      <c r="I102" s="634">
        <v>3</v>
      </c>
      <c r="J102" s="634">
        <v>193.61966455998839</v>
      </c>
      <c r="K102" s="647">
        <v>1</v>
      </c>
      <c r="L102" s="634">
        <v>3</v>
      </c>
      <c r="M102" s="635">
        <v>193.61966455998839</v>
      </c>
    </row>
    <row r="103" spans="1:13" ht="14.4" customHeight="1" x14ac:dyDescent="0.3">
      <c r="A103" s="630" t="s">
        <v>570</v>
      </c>
      <c r="B103" s="631" t="s">
        <v>2115</v>
      </c>
      <c r="C103" s="631" t="s">
        <v>1783</v>
      </c>
      <c r="D103" s="631" t="s">
        <v>1784</v>
      </c>
      <c r="E103" s="631" t="s">
        <v>1785</v>
      </c>
      <c r="F103" s="634"/>
      <c r="G103" s="634"/>
      <c r="H103" s="647">
        <v>0</v>
      </c>
      <c r="I103" s="634">
        <v>2</v>
      </c>
      <c r="J103" s="634">
        <v>436.17999999999995</v>
      </c>
      <c r="K103" s="647">
        <v>1</v>
      </c>
      <c r="L103" s="634">
        <v>2</v>
      </c>
      <c r="M103" s="635">
        <v>436.17999999999995</v>
      </c>
    </row>
    <row r="104" spans="1:13" ht="14.4" customHeight="1" x14ac:dyDescent="0.3">
      <c r="A104" s="630" t="s">
        <v>570</v>
      </c>
      <c r="B104" s="631" t="s">
        <v>2115</v>
      </c>
      <c r="C104" s="631" t="s">
        <v>1780</v>
      </c>
      <c r="D104" s="631" t="s">
        <v>1299</v>
      </c>
      <c r="E104" s="631" t="s">
        <v>1781</v>
      </c>
      <c r="F104" s="634"/>
      <c r="G104" s="634"/>
      <c r="H104" s="647">
        <v>0</v>
      </c>
      <c r="I104" s="634">
        <v>2</v>
      </c>
      <c r="J104" s="634">
        <v>301.65999999999991</v>
      </c>
      <c r="K104" s="647">
        <v>1</v>
      </c>
      <c r="L104" s="634">
        <v>2</v>
      </c>
      <c r="M104" s="635">
        <v>301.65999999999991</v>
      </c>
    </row>
    <row r="105" spans="1:13" ht="14.4" customHeight="1" x14ac:dyDescent="0.3">
      <c r="A105" s="630" t="s">
        <v>570</v>
      </c>
      <c r="B105" s="631" t="s">
        <v>2117</v>
      </c>
      <c r="C105" s="631" t="s">
        <v>1036</v>
      </c>
      <c r="D105" s="631" t="s">
        <v>1037</v>
      </c>
      <c r="E105" s="631" t="s">
        <v>2118</v>
      </c>
      <c r="F105" s="634"/>
      <c r="G105" s="634"/>
      <c r="H105" s="647">
        <v>0</v>
      </c>
      <c r="I105" s="634">
        <v>1</v>
      </c>
      <c r="J105" s="634">
        <v>79.939051580502564</v>
      </c>
      <c r="K105" s="647">
        <v>1</v>
      </c>
      <c r="L105" s="634">
        <v>1</v>
      </c>
      <c r="M105" s="635">
        <v>79.939051580502564</v>
      </c>
    </row>
    <row r="106" spans="1:13" ht="14.4" customHeight="1" x14ac:dyDescent="0.3">
      <c r="A106" s="630" t="s">
        <v>570</v>
      </c>
      <c r="B106" s="631" t="s">
        <v>2180</v>
      </c>
      <c r="C106" s="631" t="s">
        <v>1816</v>
      </c>
      <c r="D106" s="631" t="s">
        <v>1817</v>
      </c>
      <c r="E106" s="631" t="s">
        <v>1085</v>
      </c>
      <c r="F106" s="634"/>
      <c r="G106" s="634"/>
      <c r="H106" s="647">
        <v>0</v>
      </c>
      <c r="I106" s="634">
        <v>1</v>
      </c>
      <c r="J106" s="634">
        <v>661.41</v>
      </c>
      <c r="K106" s="647">
        <v>1</v>
      </c>
      <c r="L106" s="634">
        <v>1</v>
      </c>
      <c r="M106" s="635">
        <v>661.41</v>
      </c>
    </row>
    <row r="107" spans="1:13" ht="14.4" customHeight="1" x14ac:dyDescent="0.3">
      <c r="A107" s="630" t="s">
        <v>570</v>
      </c>
      <c r="B107" s="631" t="s">
        <v>2132</v>
      </c>
      <c r="C107" s="631" t="s">
        <v>1809</v>
      </c>
      <c r="D107" s="631" t="s">
        <v>2181</v>
      </c>
      <c r="E107" s="631" t="s">
        <v>2182</v>
      </c>
      <c r="F107" s="634"/>
      <c r="G107" s="634"/>
      <c r="H107" s="647">
        <v>0</v>
      </c>
      <c r="I107" s="634">
        <v>1</v>
      </c>
      <c r="J107" s="634">
        <v>130.80000000000001</v>
      </c>
      <c r="K107" s="647">
        <v>1</v>
      </c>
      <c r="L107" s="634">
        <v>1</v>
      </c>
      <c r="M107" s="635">
        <v>130.80000000000001</v>
      </c>
    </row>
    <row r="108" spans="1:13" ht="14.4" customHeight="1" x14ac:dyDescent="0.3">
      <c r="A108" s="630" t="s">
        <v>570</v>
      </c>
      <c r="B108" s="631" t="s">
        <v>2132</v>
      </c>
      <c r="C108" s="631" t="s">
        <v>1160</v>
      </c>
      <c r="D108" s="631" t="s">
        <v>2133</v>
      </c>
      <c r="E108" s="631" t="s">
        <v>2134</v>
      </c>
      <c r="F108" s="634"/>
      <c r="G108" s="634"/>
      <c r="H108" s="647">
        <v>0</v>
      </c>
      <c r="I108" s="634">
        <v>2</v>
      </c>
      <c r="J108" s="634">
        <v>72.659795906496612</v>
      </c>
      <c r="K108" s="647">
        <v>1</v>
      </c>
      <c r="L108" s="634">
        <v>2</v>
      </c>
      <c r="M108" s="635">
        <v>72.659795906496612</v>
      </c>
    </row>
    <row r="109" spans="1:13" ht="14.4" customHeight="1" x14ac:dyDescent="0.3">
      <c r="A109" s="630" t="s">
        <v>570</v>
      </c>
      <c r="B109" s="631" t="s">
        <v>2132</v>
      </c>
      <c r="C109" s="631" t="s">
        <v>1819</v>
      </c>
      <c r="D109" s="631" t="s">
        <v>2181</v>
      </c>
      <c r="E109" s="631" t="s">
        <v>2183</v>
      </c>
      <c r="F109" s="634"/>
      <c r="G109" s="634"/>
      <c r="H109" s="647">
        <v>0</v>
      </c>
      <c r="I109" s="634">
        <v>2</v>
      </c>
      <c r="J109" s="634">
        <v>134.30000000000001</v>
      </c>
      <c r="K109" s="647">
        <v>1</v>
      </c>
      <c r="L109" s="634">
        <v>2</v>
      </c>
      <c r="M109" s="635">
        <v>134.30000000000001</v>
      </c>
    </row>
    <row r="110" spans="1:13" ht="14.4" customHeight="1" x14ac:dyDescent="0.3">
      <c r="A110" s="630" t="s">
        <v>570</v>
      </c>
      <c r="B110" s="631" t="s">
        <v>2132</v>
      </c>
      <c r="C110" s="631" t="s">
        <v>1806</v>
      </c>
      <c r="D110" s="631" t="s">
        <v>2181</v>
      </c>
      <c r="E110" s="631" t="s">
        <v>2184</v>
      </c>
      <c r="F110" s="634"/>
      <c r="G110" s="634"/>
      <c r="H110" s="647">
        <v>0</v>
      </c>
      <c r="I110" s="634">
        <v>2</v>
      </c>
      <c r="J110" s="634">
        <v>448.91799510188201</v>
      </c>
      <c r="K110" s="647">
        <v>1</v>
      </c>
      <c r="L110" s="634">
        <v>2</v>
      </c>
      <c r="M110" s="635">
        <v>448.91799510188201</v>
      </c>
    </row>
    <row r="111" spans="1:13" ht="14.4" customHeight="1" x14ac:dyDescent="0.3">
      <c r="A111" s="630" t="s">
        <v>570</v>
      </c>
      <c r="B111" s="631" t="s">
        <v>2132</v>
      </c>
      <c r="C111" s="631" t="s">
        <v>1822</v>
      </c>
      <c r="D111" s="631" t="s">
        <v>2181</v>
      </c>
      <c r="E111" s="631" t="s">
        <v>2185</v>
      </c>
      <c r="F111" s="634"/>
      <c r="G111" s="634"/>
      <c r="H111" s="647">
        <v>0</v>
      </c>
      <c r="I111" s="634">
        <v>13</v>
      </c>
      <c r="J111" s="634">
        <v>4838.99</v>
      </c>
      <c r="K111" s="647">
        <v>1</v>
      </c>
      <c r="L111" s="634">
        <v>13</v>
      </c>
      <c r="M111" s="635">
        <v>4838.99</v>
      </c>
    </row>
    <row r="112" spans="1:13" ht="14.4" customHeight="1" x14ac:dyDescent="0.3">
      <c r="A112" s="630" t="s">
        <v>570</v>
      </c>
      <c r="B112" s="631" t="s">
        <v>2186</v>
      </c>
      <c r="C112" s="631" t="s">
        <v>1765</v>
      </c>
      <c r="D112" s="631" t="s">
        <v>1766</v>
      </c>
      <c r="E112" s="631" t="s">
        <v>2187</v>
      </c>
      <c r="F112" s="634"/>
      <c r="G112" s="634"/>
      <c r="H112" s="647">
        <v>0</v>
      </c>
      <c r="I112" s="634">
        <v>1</v>
      </c>
      <c r="J112" s="634">
        <v>64.73</v>
      </c>
      <c r="K112" s="647">
        <v>1</v>
      </c>
      <c r="L112" s="634">
        <v>1</v>
      </c>
      <c r="M112" s="635">
        <v>64.73</v>
      </c>
    </row>
    <row r="113" spans="1:13" ht="14.4" customHeight="1" x14ac:dyDescent="0.3">
      <c r="A113" s="630" t="s">
        <v>570</v>
      </c>
      <c r="B113" s="631" t="s">
        <v>2135</v>
      </c>
      <c r="C113" s="631" t="s">
        <v>1443</v>
      </c>
      <c r="D113" s="631" t="s">
        <v>1408</v>
      </c>
      <c r="E113" s="631" t="s">
        <v>1444</v>
      </c>
      <c r="F113" s="634"/>
      <c r="G113" s="634"/>
      <c r="H113" s="647">
        <v>0</v>
      </c>
      <c r="I113" s="634">
        <v>285</v>
      </c>
      <c r="J113" s="634">
        <v>13063.916446103194</v>
      </c>
      <c r="K113" s="647">
        <v>1</v>
      </c>
      <c r="L113" s="634">
        <v>285</v>
      </c>
      <c r="M113" s="635">
        <v>13063.916446103194</v>
      </c>
    </row>
    <row r="114" spans="1:13" ht="14.4" customHeight="1" x14ac:dyDescent="0.3">
      <c r="A114" s="630" t="s">
        <v>570</v>
      </c>
      <c r="B114" s="631" t="s">
        <v>2136</v>
      </c>
      <c r="C114" s="631" t="s">
        <v>1435</v>
      </c>
      <c r="D114" s="631" t="s">
        <v>2137</v>
      </c>
      <c r="E114" s="631" t="s">
        <v>2138</v>
      </c>
      <c r="F114" s="634"/>
      <c r="G114" s="634"/>
      <c r="H114" s="647">
        <v>0</v>
      </c>
      <c r="I114" s="634">
        <v>1</v>
      </c>
      <c r="J114" s="634">
        <v>169.62798748562233</v>
      </c>
      <c r="K114" s="647">
        <v>1</v>
      </c>
      <c r="L114" s="634">
        <v>1</v>
      </c>
      <c r="M114" s="635">
        <v>169.62798748562233</v>
      </c>
    </row>
    <row r="115" spans="1:13" ht="14.4" customHeight="1" x14ac:dyDescent="0.3">
      <c r="A115" s="630" t="s">
        <v>570</v>
      </c>
      <c r="B115" s="631" t="s">
        <v>2136</v>
      </c>
      <c r="C115" s="631" t="s">
        <v>1464</v>
      </c>
      <c r="D115" s="631" t="s">
        <v>2139</v>
      </c>
      <c r="E115" s="631" t="s">
        <v>2140</v>
      </c>
      <c r="F115" s="634"/>
      <c r="G115" s="634"/>
      <c r="H115" s="647">
        <v>0</v>
      </c>
      <c r="I115" s="634">
        <v>14</v>
      </c>
      <c r="J115" s="634">
        <v>1559.18</v>
      </c>
      <c r="K115" s="647">
        <v>1</v>
      </c>
      <c r="L115" s="634">
        <v>14</v>
      </c>
      <c r="M115" s="635">
        <v>1559.18</v>
      </c>
    </row>
    <row r="116" spans="1:13" ht="14.4" customHeight="1" x14ac:dyDescent="0.3">
      <c r="A116" s="630" t="s">
        <v>570</v>
      </c>
      <c r="B116" s="631" t="s">
        <v>2141</v>
      </c>
      <c r="C116" s="631" t="s">
        <v>1461</v>
      </c>
      <c r="D116" s="631" t="s">
        <v>1462</v>
      </c>
      <c r="E116" s="631" t="s">
        <v>2142</v>
      </c>
      <c r="F116" s="634"/>
      <c r="G116" s="634"/>
      <c r="H116" s="647">
        <v>0</v>
      </c>
      <c r="I116" s="634">
        <v>22.599999999999994</v>
      </c>
      <c r="J116" s="634">
        <v>4858.9219083766866</v>
      </c>
      <c r="K116" s="647">
        <v>1</v>
      </c>
      <c r="L116" s="634">
        <v>22.599999999999994</v>
      </c>
      <c r="M116" s="635">
        <v>4858.9219083766866</v>
      </c>
    </row>
    <row r="117" spans="1:13" ht="14.4" customHeight="1" x14ac:dyDescent="0.3">
      <c r="A117" s="630" t="s">
        <v>570</v>
      </c>
      <c r="B117" s="631" t="s">
        <v>2143</v>
      </c>
      <c r="C117" s="631" t="s">
        <v>1903</v>
      </c>
      <c r="D117" s="631" t="s">
        <v>2188</v>
      </c>
      <c r="E117" s="631" t="s">
        <v>1444</v>
      </c>
      <c r="F117" s="634"/>
      <c r="G117" s="634"/>
      <c r="H117" s="647">
        <v>0</v>
      </c>
      <c r="I117" s="634">
        <v>12</v>
      </c>
      <c r="J117" s="634">
        <v>902.6400000000001</v>
      </c>
      <c r="K117" s="647">
        <v>1</v>
      </c>
      <c r="L117" s="634">
        <v>12</v>
      </c>
      <c r="M117" s="635">
        <v>902.6400000000001</v>
      </c>
    </row>
    <row r="118" spans="1:13" ht="14.4" customHeight="1" x14ac:dyDescent="0.3">
      <c r="A118" s="630" t="s">
        <v>570</v>
      </c>
      <c r="B118" s="631" t="s">
        <v>2146</v>
      </c>
      <c r="C118" s="631" t="s">
        <v>1899</v>
      </c>
      <c r="D118" s="631" t="s">
        <v>1900</v>
      </c>
      <c r="E118" s="631" t="s">
        <v>2189</v>
      </c>
      <c r="F118" s="634"/>
      <c r="G118" s="634"/>
      <c r="H118" s="647">
        <v>0</v>
      </c>
      <c r="I118" s="634">
        <v>40</v>
      </c>
      <c r="J118" s="634">
        <v>10450.200000000001</v>
      </c>
      <c r="K118" s="647">
        <v>1</v>
      </c>
      <c r="L118" s="634">
        <v>40</v>
      </c>
      <c r="M118" s="635">
        <v>10450.200000000001</v>
      </c>
    </row>
    <row r="119" spans="1:13" ht="14.4" customHeight="1" x14ac:dyDescent="0.3">
      <c r="A119" s="630" t="s">
        <v>570</v>
      </c>
      <c r="B119" s="631" t="s">
        <v>2190</v>
      </c>
      <c r="C119" s="631" t="s">
        <v>1910</v>
      </c>
      <c r="D119" s="631" t="s">
        <v>1911</v>
      </c>
      <c r="E119" s="631" t="s">
        <v>1912</v>
      </c>
      <c r="F119" s="634"/>
      <c r="G119" s="634"/>
      <c r="H119" s="647">
        <v>0</v>
      </c>
      <c r="I119" s="634">
        <v>5</v>
      </c>
      <c r="J119" s="634">
        <v>299.70999999999998</v>
      </c>
      <c r="K119" s="647">
        <v>1</v>
      </c>
      <c r="L119" s="634">
        <v>5</v>
      </c>
      <c r="M119" s="635">
        <v>299.70999999999998</v>
      </c>
    </row>
    <row r="120" spans="1:13" ht="14.4" customHeight="1" x14ac:dyDescent="0.3">
      <c r="A120" s="630" t="s">
        <v>570</v>
      </c>
      <c r="B120" s="631" t="s">
        <v>2148</v>
      </c>
      <c r="C120" s="631" t="s">
        <v>1439</v>
      </c>
      <c r="D120" s="631" t="s">
        <v>1472</v>
      </c>
      <c r="E120" s="631" t="s">
        <v>2150</v>
      </c>
      <c r="F120" s="634"/>
      <c r="G120" s="634"/>
      <c r="H120" s="647">
        <v>0</v>
      </c>
      <c r="I120" s="634">
        <v>12</v>
      </c>
      <c r="J120" s="634">
        <v>1063.2</v>
      </c>
      <c r="K120" s="647">
        <v>1</v>
      </c>
      <c r="L120" s="634">
        <v>12</v>
      </c>
      <c r="M120" s="635">
        <v>1063.2</v>
      </c>
    </row>
    <row r="121" spans="1:13" ht="14.4" customHeight="1" x14ac:dyDescent="0.3">
      <c r="A121" s="630" t="s">
        <v>570</v>
      </c>
      <c r="B121" s="631" t="s">
        <v>2191</v>
      </c>
      <c r="C121" s="631" t="s">
        <v>1907</v>
      </c>
      <c r="D121" s="631" t="s">
        <v>1908</v>
      </c>
      <c r="E121" s="631" t="s">
        <v>2153</v>
      </c>
      <c r="F121" s="634"/>
      <c r="G121" s="634"/>
      <c r="H121" s="647">
        <v>0</v>
      </c>
      <c r="I121" s="634">
        <v>6</v>
      </c>
      <c r="J121" s="634">
        <v>326.57999271573601</v>
      </c>
      <c r="K121" s="647">
        <v>1</v>
      </c>
      <c r="L121" s="634">
        <v>6</v>
      </c>
      <c r="M121" s="635">
        <v>326.57999271573601</v>
      </c>
    </row>
    <row r="122" spans="1:13" ht="14.4" customHeight="1" x14ac:dyDescent="0.3">
      <c r="A122" s="630" t="s">
        <v>570</v>
      </c>
      <c r="B122" s="631" t="s">
        <v>2151</v>
      </c>
      <c r="C122" s="631" t="s">
        <v>1457</v>
      </c>
      <c r="D122" s="631" t="s">
        <v>2152</v>
      </c>
      <c r="E122" s="631" t="s">
        <v>2153</v>
      </c>
      <c r="F122" s="634"/>
      <c r="G122" s="634"/>
      <c r="H122" s="647">
        <v>0</v>
      </c>
      <c r="I122" s="634">
        <v>22</v>
      </c>
      <c r="J122" s="634">
        <v>1643.4</v>
      </c>
      <c r="K122" s="647">
        <v>1</v>
      </c>
      <c r="L122" s="634">
        <v>22</v>
      </c>
      <c r="M122" s="635">
        <v>1643.4</v>
      </c>
    </row>
    <row r="123" spans="1:13" ht="14.4" customHeight="1" x14ac:dyDescent="0.3">
      <c r="A123" s="630" t="s">
        <v>570</v>
      </c>
      <c r="B123" s="631" t="s">
        <v>2154</v>
      </c>
      <c r="C123" s="631" t="s">
        <v>1483</v>
      </c>
      <c r="D123" s="631" t="s">
        <v>2155</v>
      </c>
      <c r="E123" s="631" t="s">
        <v>2156</v>
      </c>
      <c r="F123" s="634"/>
      <c r="G123" s="634"/>
      <c r="H123" s="647">
        <v>0</v>
      </c>
      <c r="I123" s="634">
        <v>107</v>
      </c>
      <c r="J123" s="634">
        <v>7708.8284357472648</v>
      </c>
      <c r="K123" s="647">
        <v>1</v>
      </c>
      <c r="L123" s="634">
        <v>107</v>
      </c>
      <c r="M123" s="635">
        <v>7708.8284357472648</v>
      </c>
    </row>
    <row r="124" spans="1:13" ht="14.4" customHeight="1" x14ac:dyDescent="0.3">
      <c r="A124" s="630" t="s">
        <v>570</v>
      </c>
      <c r="B124" s="631" t="s">
        <v>2192</v>
      </c>
      <c r="C124" s="631" t="s">
        <v>1828</v>
      </c>
      <c r="D124" s="631" t="s">
        <v>1829</v>
      </c>
      <c r="E124" s="631" t="s">
        <v>2193</v>
      </c>
      <c r="F124" s="634"/>
      <c r="G124" s="634"/>
      <c r="H124" s="647">
        <v>0</v>
      </c>
      <c r="I124" s="634">
        <v>11</v>
      </c>
      <c r="J124" s="634">
        <v>3706.5027518520028</v>
      </c>
      <c r="K124" s="647">
        <v>1</v>
      </c>
      <c r="L124" s="634">
        <v>11</v>
      </c>
      <c r="M124" s="635">
        <v>3706.5027518520028</v>
      </c>
    </row>
    <row r="125" spans="1:13" ht="14.4" customHeight="1" x14ac:dyDescent="0.3">
      <c r="A125" s="630" t="s">
        <v>570</v>
      </c>
      <c r="B125" s="631" t="s">
        <v>2194</v>
      </c>
      <c r="C125" s="631" t="s">
        <v>1490</v>
      </c>
      <c r="D125" s="631" t="s">
        <v>2195</v>
      </c>
      <c r="E125" s="631" t="s">
        <v>2196</v>
      </c>
      <c r="F125" s="634">
        <v>60</v>
      </c>
      <c r="G125" s="634">
        <v>15643.800000000001</v>
      </c>
      <c r="H125" s="647">
        <v>1</v>
      </c>
      <c r="I125" s="634"/>
      <c r="J125" s="634"/>
      <c r="K125" s="647">
        <v>0</v>
      </c>
      <c r="L125" s="634">
        <v>60</v>
      </c>
      <c r="M125" s="635">
        <v>15643.800000000001</v>
      </c>
    </row>
    <row r="126" spans="1:13" ht="14.4" customHeight="1" x14ac:dyDescent="0.3">
      <c r="A126" s="630" t="s">
        <v>570</v>
      </c>
      <c r="B126" s="631" t="s">
        <v>2160</v>
      </c>
      <c r="C126" s="631" t="s">
        <v>1797</v>
      </c>
      <c r="D126" s="631" t="s">
        <v>1343</v>
      </c>
      <c r="E126" s="631" t="s">
        <v>1798</v>
      </c>
      <c r="F126" s="634"/>
      <c r="G126" s="634"/>
      <c r="H126" s="647">
        <v>0</v>
      </c>
      <c r="I126" s="634">
        <v>17</v>
      </c>
      <c r="J126" s="634">
        <v>15131.699894624453</v>
      </c>
      <c r="K126" s="647">
        <v>1</v>
      </c>
      <c r="L126" s="634">
        <v>17</v>
      </c>
      <c r="M126" s="635">
        <v>15131.699894624453</v>
      </c>
    </row>
    <row r="127" spans="1:13" ht="14.4" customHeight="1" x14ac:dyDescent="0.3">
      <c r="A127" s="630" t="s">
        <v>570</v>
      </c>
      <c r="B127" s="631" t="s">
        <v>2161</v>
      </c>
      <c r="C127" s="631" t="s">
        <v>1776</v>
      </c>
      <c r="D127" s="631" t="s">
        <v>1257</v>
      </c>
      <c r="E127" s="631" t="s">
        <v>2197</v>
      </c>
      <c r="F127" s="634"/>
      <c r="G127" s="634"/>
      <c r="H127" s="647">
        <v>0</v>
      </c>
      <c r="I127" s="634">
        <v>1</v>
      </c>
      <c r="J127" s="634">
        <v>337.15</v>
      </c>
      <c r="K127" s="647">
        <v>1</v>
      </c>
      <c r="L127" s="634">
        <v>1</v>
      </c>
      <c r="M127" s="635">
        <v>337.15</v>
      </c>
    </row>
    <row r="128" spans="1:13" ht="14.4" customHeight="1" x14ac:dyDescent="0.3">
      <c r="A128" s="630" t="s">
        <v>570</v>
      </c>
      <c r="B128" s="631" t="s">
        <v>2165</v>
      </c>
      <c r="C128" s="631" t="s">
        <v>1186</v>
      </c>
      <c r="D128" s="631" t="s">
        <v>1187</v>
      </c>
      <c r="E128" s="631" t="s">
        <v>1188</v>
      </c>
      <c r="F128" s="634"/>
      <c r="G128" s="634"/>
      <c r="H128" s="647">
        <v>0</v>
      </c>
      <c r="I128" s="634">
        <v>24</v>
      </c>
      <c r="J128" s="634">
        <v>3468.7180847286545</v>
      </c>
      <c r="K128" s="647">
        <v>1</v>
      </c>
      <c r="L128" s="634">
        <v>24</v>
      </c>
      <c r="M128" s="635">
        <v>3468.7180847286545</v>
      </c>
    </row>
    <row r="129" spans="1:13" ht="14.4" customHeight="1" x14ac:dyDescent="0.3">
      <c r="A129" s="630" t="s">
        <v>570</v>
      </c>
      <c r="B129" s="631" t="s">
        <v>2165</v>
      </c>
      <c r="C129" s="631" t="s">
        <v>1800</v>
      </c>
      <c r="D129" s="631" t="s">
        <v>1187</v>
      </c>
      <c r="E129" s="631" t="s">
        <v>1801</v>
      </c>
      <c r="F129" s="634"/>
      <c r="G129" s="634"/>
      <c r="H129" s="647">
        <v>0</v>
      </c>
      <c r="I129" s="634">
        <v>49</v>
      </c>
      <c r="J129" s="634">
        <v>7224.0674942433343</v>
      </c>
      <c r="K129" s="647">
        <v>1</v>
      </c>
      <c r="L129" s="634">
        <v>49</v>
      </c>
      <c r="M129" s="635">
        <v>7224.0674942433343</v>
      </c>
    </row>
    <row r="130" spans="1:13" ht="14.4" customHeight="1" x14ac:dyDescent="0.3">
      <c r="A130" s="630" t="s">
        <v>570</v>
      </c>
      <c r="B130" s="631" t="s">
        <v>2172</v>
      </c>
      <c r="C130" s="631" t="s">
        <v>1310</v>
      </c>
      <c r="D130" s="631" t="s">
        <v>1311</v>
      </c>
      <c r="E130" s="631" t="s">
        <v>2173</v>
      </c>
      <c r="F130" s="634"/>
      <c r="G130" s="634"/>
      <c r="H130" s="647">
        <v>0</v>
      </c>
      <c r="I130" s="634">
        <v>1</v>
      </c>
      <c r="J130" s="634">
        <v>52.81</v>
      </c>
      <c r="K130" s="647">
        <v>1</v>
      </c>
      <c r="L130" s="634">
        <v>1</v>
      </c>
      <c r="M130" s="635">
        <v>52.81</v>
      </c>
    </row>
    <row r="131" spans="1:13" ht="14.4" customHeight="1" x14ac:dyDescent="0.3">
      <c r="A131" s="630" t="s">
        <v>570</v>
      </c>
      <c r="B131" s="631" t="s">
        <v>2172</v>
      </c>
      <c r="C131" s="631" t="s">
        <v>1238</v>
      </c>
      <c r="D131" s="631" t="s">
        <v>1239</v>
      </c>
      <c r="E131" s="631" t="s">
        <v>1240</v>
      </c>
      <c r="F131" s="634"/>
      <c r="G131" s="634"/>
      <c r="H131" s="647">
        <v>0</v>
      </c>
      <c r="I131" s="634">
        <v>13</v>
      </c>
      <c r="J131" s="634">
        <v>1111.58</v>
      </c>
      <c r="K131" s="647">
        <v>1</v>
      </c>
      <c r="L131" s="634">
        <v>13</v>
      </c>
      <c r="M131" s="635">
        <v>1111.58</v>
      </c>
    </row>
    <row r="132" spans="1:13" ht="14.4" customHeight="1" x14ac:dyDescent="0.3">
      <c r="A132" s="630" t="s">
        <v>570</v>
      </c>
      <c r="B132" s="631" t="s">
        <v>2198</v>
      </c>
      <c r="C132" s="631" t="s">
        <v>1824</v>
      </c>
      <c r="D132" s="631" t="s">
        <v>1825</v>
      </c>
      <c r="E132" s="631" t="s">
        <v>1826</v>
      </c>
      <c r="F132" s="634"/>
      <c r="G132" s="634"/>
      <c r="H132" s="647">
        <v>0</v>
      </c>
      <c r="I132" s="634">
        <v>1</v>
      </c>
      <c r="J132" s="634">
        <v>411.01600158948463</v>
      </c>
      <c r="K132" s="647">
        <v>1</v>
      </c>
      <c r="L132" s="634">
        <v>1</v>
      </c>
      <c r="M132" s="635">
        <v>411.01600158948463</v>
      </c>
    </row>
    <row r="133" spans="1:13" ht="14.4" customHeight="1" x14ac:dyDescent="0.3">
      <c r="A133" s="630" t="s">
        <v>570</v>
      </c>
      <c r="B133" s="631" t="s">
        <v>2174</v>
      </c>
      <c r="C133" s="631" t="s">
        <v>1252</v>
      </c>
      <c r="D133" s="631" t="s">
        <v>1253</v>
      </c>
      <c r="E133" s="631" t="s">
        <v>1774</v>
      </c>
      <c r="F133" s="634"/>
      <c r="G133" s="634"/>
      <c r="H133" s="647">
        <v>0</v>
      </c>
      <c r="I133" s="634">
        <v>1</v>
      </c>
      <c r="J133" s="634">
        <v>103.32000000000001</v>
      </c>
      <c r="K133" s="647">
        <v>1</v>
      </c>
      <c r="L133" s="634">
        <v>1</v>
      </c>
      <c r="M133" s="635">
        <v>103.32000000000001</v>
      </c>
    </row>
    <row r="134" spans="1:13" ht="14.4" customHeight="1" x14ac:dyDescent="0.3">
      <c r="A134" s="630" t="s">
        <v>570</v>
      </c>
      <c r="B134" s="631" t="s">
        <v>2174</v>
      </c>
      <c r="C134" s="631" t="s">
        <v>1803</v>
      </c>
      <c r="D134" s="631" t="s">
        <v>1253</v>
      </c>
      <c r="E134" s="631" t="s">
        <v>1804</v>
      </c>
      <c r="F134" s="634"/>
      <c r="G134" s="634"/>
      <c r="H134" s="647">
        <v>0</v>
      </c>
      <c r="I134" s="634">
        <v>1</v>
      </c>
      <c r="J134" s="634">
        <v>313.7399999999999</v>
      </c>
      <c r="K134" s="647">
        <v>1</v>
      </c>
      <c r="L134" s="634">
        <v>1</v>
      </c>
      <c r="M134" s="635">
        <v>313.7399999999999</v>
      </c>
    </row>
    <row r="135" spans="1:13" ht="14.4" customHeight="1" x14ac:dyDescent="0.3">
      <c r="A135" s="630" t="s">
        <v>570</v>
      </c>
      <c r="B135" s="631" t="s">
        <v>2175</v>
      </c>
      <c r="C135" s="631" t="s">
        <v>1866</v>
      </c>
      <c r="D135" s="631" t="s">
        <v>2199</v>
      </c>
      <c r="E135" s="631" t="s">
        <v>1393</v>
      </c>
      <c r="F135" s="634"/>
      <c r="G135" s="634"/>
      <c r="H135" s="647">
        <v>0</v>
      </c>
      <c r="I135" s="634">
        <v>2</v>
      </c>
      <c r="J135" s="634">
        <v>89.559988914044226</v>
      </c>
      <c r="K135" s="647">
        <v>1</v>
      </c>
      <c r="L135" s="634">
        <v>2</v>
      </c>
      <c r="M135" s="635">
        <v>89.559988914044226</v>
      </c>
    </row>
    <row r="136" spans="1:13" ht="14.4" customHeight="1" x14ac:dyDescent="0.3">
      <c r="A136" s="630" t="s">
        <v>570</v>
      </c>
      <c r="B136" s="631" t="s">
        <v>2175</v>
      </c>
      <c r="C136" s="631" t="s">
        <v>1848</v>
      </c>
      <c r="D136" s="631" t="s">
        <v>2200</v>
      </c>
      <c r="E136" s="631" t="s">
        <v>1393</v>
      </c>
      <c r="F136" s="634"/>
      <c r="G136" s="634"/>
      <c r="H136" s="647">
        <v>0</v>
      </c>
      <c r="I136" s="634">
        <v>2</v>
      </c>
      <c r="J136" s="634">
        <v>85.95999999999998</v>
      </c>
      <c r="K136" s="647">
        <v>1</v>
      </c>
      <c r="L136" s="634">
        <v>2</v>
      </c>
      <c r="M136" s="635">
        <v>85.95999999999998</v>
      </c>
    </row>
    <row r="137" spans="1:13" ht="14.4" customHeight="1" x14ac:dyDescent="0.3">
      <c r="A137" s="630" t="s">
        <v>570</v>
      </c>
      <c r="B137" s="631" t="s">
        <v>2175</v>
      </c>
      <c r="C137" s="631" t="s">
        <v>1851</v>
      </c>
      <c r="D137" s="631" t="s">
        <v>1852</v>
      </c>
      <c r="E137" s="631" t="s">
        <v>1853</v>
      </c>
      <c r="F137" s="634"/>
      <c r="G137" s="634"/>
      <c r="H137" s="647">
        <v>0</v>
      </c>
      <c r="I137" s="634">
        <v>2</v>
      </c>
      <c r="J137" s="634">
        <v>405.72</v>
      </c>
      <c r="K137" s="647">
        <v>1</v>
      </c>
      <c r="L137" s="634">
        <v>2</v>
      </c>
      <c r="M137" s="635">
        <v>405.72</v>
      </c>
    </row>
    <row r="138" spans="1:13" ht="14.4" customHeight="1" x14ac:dyDescent="0.3">
      <c r="A138" s="630" t="s">
        <v>570</v>
      </c>
      <c r="B138" s="631" t="s">
        <v>2175</v>
      </c>
      <c r="C138" s="631" t="s">
        <v>1862</v>
      </c>
      <c r="D138" s="631" t="s">
        <v>2201</v>
      </c>
      <c r="E138" s="631" t="s">
        <v>1860</v>
      </c>
      <c r="F138" s="634"/>
      <c r="G138" s="634"/>
      <c r="H138" s="647">
        <v>0</v>
      </c>
      <c r="I138" s="634">
        <v>16</v>
      </c>
      <c r="J138" s="634">
        <v>3479.9995136140319</v>
      </c>
      <c r="K138" s="647">
        <v>1</v>
      </c>
      <c r="L138" s="634">
        <v>16</v>
      </c>
      <c r="M138" s="635">
        <v>3479.9995136140319</v>
      </c>
    </row>
    <row r="139" spans="1:13" ht="14.4" customHeight="1" x14ac:dyDescent="0.3">
      <c r="A139" s="630" t="s">
        <v>570</v>
      </c>
      <c r="B139" s="631" t="s">
        <v>2175</v>
      </c>
      <c r="C139" s="631" t="s">
        <v>1858</v>
      </c>
      <c r="D139" s="631" t="s">
        <v>1859</v>
      </c>
      <c r="E139" s="631" t="s">
        <v>1860</v>
      </c>
      <c r="F139" s="634"/>
      <c r="G139" s="634"/>
      <c r="H139" s="647">
        <v>0</v>
      </c>
      <c r="I139" s="634">
        <v>26</v>
      </c>
      <c r="J139" s="634">
        <v>11049.477115963791</v>
      </c>
      <c r="K139" s="647">
        <v>1</v>
      </c>
      <c r="L139" s="634">
        <v>26</v>
      </c>
      <c r="M139" s="635">
        <v>11049.477115963791</v>
      </c>
    </row>
    <row r="140" spans="1:13" ht="14.4" customHeight="1" x14ac:dyDescent="0.3">
      <c r="A140" s="630" t="s">
        <v>570</v>
      </c>
      <c r="B140" s="631" t="s">
        <v>2175</v>
      </c>
      <c r="C140" s="631" t="s">
        <v>1855</v>
      </c>
      <c r="D140" s="631" t="s">
        <v>1856</v>
      </c>
      <c r="E140" s="631" t="s">
        <v>1860</v>
      </c>
      <c r="F140" s="634"/>
      <c r="G140" s="634"/>
      <c r="H140" s="647">
        <v>0</v>
      </c>
      <c r="I140" s="634">
        <v>8</v>
      </c>
      <c r="J140" s="634">
        <v>1655.9991787326403</v>
      </c>
      <c r="K140" s="647">
        <v>1</v>
      </c>
      <c r="L140" s="634">
        <v>8</v>
      </c>
      <c r="M140" s="635">
        <v>1655.9991787326403</v>
      </c>
    </row>
    <row r="141" spans="1:13" ht="14.4" customHeight="1" x14ac:dyDescent="0.3">
      <c r="A141" s="630" t="s">
        <v>573</v>
      </c>
      <c r="B141" s="631" t="s">
        <v>2108</v>
      </c>
      <c r="C141" s="631" t="s">
        <v>1287</v>
      </c>
      <c r="D141" s="631" t="s">
        <v>1169</v>
      </c>
      <c r="E141" s="631" t="s">
        <v>1288</v>
      </c>
      <c r="F141" s="634"/>
      <c r="G141" s="634"/>
      <c r="H141" s="647">
        <v>0</v>
      </c>
      <c r="I141" s="634">
        <v>1</v>
      </c>
      <c r="J141" s="634">
        <v>135.2096000874339</v>
      </c>
      <c r="K141" s="647">
        <v>1</v>
      </c>
      <c r="L141" s="634">
        <v>1</v>
      </c>
      <c r="M141" s="635">
        <v>135.2096000874339</v>
      </c>
    </row>
    <row r="142" spans="1:13" ht="14.4" customHeight="1" x14ac:dyDescent="0.3">
      <c r="A142" s="630" t="s">
        <v>573</v>
      </c>
      <c r="B142" s="631" t="s">
        <v>2132</v>
      </c>
      <c r="C142" s="631" t="s">
        <v>1806</v>
      </c>
      <c r="D142" s="631" t="s">
        <v>2181</v>
      </c>
      <c r="E142" s="631" t="s">
        <v>2184</v>
      </c>
      <c r="F142" s="634"/>
      <c r="G142" s="634"/>
      <c r="H142" s="647">
        <v>0</v>
      </c>
      <c r="I142" s="634">
        <v>4</v>
      </c>
      <c r="J142" s="634">
        <v>898.7</v>
      </c>
      <c r="K142" s="647">
        <v>1</v>
      </c>
      <c r="L142" s="634">
        <v>4</v>
      </c>
      <c r="M142" s="635">
        <v>898.7</v>
      </c>
    </row>
    <row r="143" spans="1:13" ht="14.4" customHeight="1" x14ac:dyDescent="0.3">
      <c r="A143" s="630" t="s">
        <v>573</v>
      </c>
      <c r="B143" s="631" t="s">
        <v>2192</v>
      </c>
      <c r="C143" s="631" t="s">
        <v>1828</v>
      </c>
      <c r="D143" s="631" t="s">
        <v>1829</v>
      </c>
      <c r="E143" s="631" t="s">
        <v>2193</v>
      </c>
      <c r="F143" s="634"/>
      <c r="G143" s="634"/>
      <c r="H143" s="647">
        <v>0</v>
      </c>
      <c r="I143" s="634">
        <v>2</v>
      </c>
      <c r="J143" s="634">
        <v>674.86</v>
      </c>
      <c r="K143" s="647">
        <v>1</v>
      </c>
      <c r="L143" s="634">
        <v>2</v>
      </c>
      <c r="M143" s="635">
        <v>674.86</v>
      </c>
    </row>
    <row r="144" spans="1:13" ht="14.4" customHeight="1" x14ac:dyDescent="0.3">
      <c r="A144" s="630" t="s">
        <v>573</v>
      </c>
      <c r="B144" s="631" t="s">
        <v>2202</v>
      </c>
      <c r="C144" s="631" t="s">
        <v>2009</v>
      </c>
      <c r="D144" s="631" t="s">
        <v>2010</v>
      </c>
      <c r="E144" s="631" t="s">
        <v>2011</v>
      </c>
      <c r="F144" s="634"/>
      <c r="G144" s="634"/>
      <c r="H144" s="647">
        <v>0</v>
      </c>
      <c r="I144" s="634">
        <v>8</v>
      </c>
      <c r="J144" s="634">
        <v>21447.5</v>
      </c>
      <c r="K144" s="647">
        <v>1</v>
      </c>
      <c r="L144" s="634">
        <v>8</v>
      </c>
      <c r="M144" s="635">
        <v>21447.5</v>
      </c>
    </row>
    <row r="145" spans="1:13" ht="14.4" customHeight="1" x14ac:dyDescent="0.3">
      <c r="A145" s="630" t="s">
        <v>573</v>
      </c>
      <c r="B145" s="631" t="s">
        <v>2194</v>
      </c>
      <c r="C145" s="631" t="s">
        <v>2006</v>
      </c>
      <c r="D145" s="631" t="s">
        <v>2007</v>
      </c>
      <c r="E145" s="631" t="s">
        <v>2008</v>
      </c>
      <c r="F145" s="634"/>
      <c r="G145" s="634"/>
      <c r="H145" s="647">
        <v>0</v>
      </c>
      <c r="I145" s="634">
        <v>38</v>
      </c>
      <c r="J145" s="634">
        <v>27469.40262491622</v>
      </c>
      <c r="K145" s="647">
        <v>1</v>
      </c>
      <c r="L145" s="634">
        <v>38</v>
      </c>
      <c r="M145" s="635">
        <v>27469.40262491622</v>
      </c>
    </row>
    <row r="146" spans="1:13" ht="14.4" customHeight="1" x14ac:dyDescent="0.3">
      <c r="A146" s="630" t="s">
        <v>573</v>
      </c>
      <c r="B146" s="631" t="s">
        <v>2194</v>
      </c>
      <c r="C146" s="631" t="s">
        <v>1490</v>
      </c>
      <c r="D146" s="631" t="s">
        <v>2195</v>
      </c>
      <c r="E146" s="631" t="s">
        <v>2196</v>
      </c>
      <c r="F146" s="634">
        <v>8</v>
      </c>
      <c r="G146" s="634">
        <v>2085.8333333333335</v>
      </c>
      <c r="H146" s="647">
        <v>1</v>
      </c>
      <c r="I146" s="634"/>
      <c r="J146" s="634"/>
      <c r="K146" s="647">
        <v>0</v>
      </c>
      <c r="L146" s="634">
        <v>8</v>
      </c>
      <c r="M146" s="635">
        <v>2085.8333333333335</v>
      </c>
    </row>
    <row r="147" spans="1:13" ht="14.4" customHeight="1" x14ac:dyDescent="0.3">
      <c r="A147" s="630" t="s">
        <v>573</v>
      </c>
      <c r="B147" s="631" t="s">
        <v>2160</v>
      </c>
      <c r="C147" s="631" t="s">
        <v>1342</v>
      </c>
      <c r="D147" s="631" t="s">
        <v>1343</v>
      </c>
      <c r="E147" s="631" t="s">
        <v>1344</v>
      </c>
      <c r="F147" s="634"/>
      <c r="G147" s="634"/>
      <c r="H147" s="647">
        <v>0</v>
      </c>
      <c r="I147" s="634">
        <v>6</v>
      </c>
      <c r="J147" s="634">
        <v>1598.1000000000004</v>
      </c>
      <c r="K147" s="647">
        <v>1</v>
      </c>
      <c r="L147" s="634">
        <v>6</v>
      </c>
      <c r="M147" s="635">
        <v>1598.1000000000004</v>
      </c>
    </row>
    <row r="148" spans="1:13" ht="14.4" customHeight="1" x14ac:dyDescent="0.3">
      <c r="A148" s="630" t="s">
        <v>573</v>
      </c>
      <c r="B148" s="631" t="s">
        <v>2165</v>
      </c>
      <c r="C148" s="631" t="s">
        <v>1186</v>
      </c>
      <c r="D148" s="631" t="s">
        <v>1187</v>
      </c>
      <c r="E148" s="631" t="s">
        <v>1188</v>
      </c>
      <c r="F148" s="634"/>
      <c r="G148" s="634"/>
      <c r="H148" s="647">
        <v>0</v>
      </c>
      <c r="I148" s="634">
        <v>16</v>
      </c>
      <c r="J148" s="634">
        <v>2312.4838532326467</v>
      </c>
      <c r="K148" s="647">
        <v>1</v>
      </c>
      <c r="L148" s="634">
        <v>16</v>
      </c>
      <c r="M148" s="635">
        <v>2312.4838532326467</v>
      </c>
    </row>
    <row r="149" spans="1:13" ht="14.4" customHeight="1" thickBot="1" x14ac:dyDescent="0.35">
      <c r="A149" s="636" t="s">
        <v>573</v>
      </c>
      <c r="B149" s="637" t="s">
        <v>2165</v>
      </c>
      <c r="C149" s="637" t="s">
        <v>1800</v>
      </c>
      <c r="D149" s="637" t="s">
        <v>1187</v>
      </c>
      <c r="E149" s="637" t="s">
        <v>1801</v>
      </c>
      <c r="F149" s="640"/>
      <c r="G149" s="640"/>
      <c r="H149" s="648">
        <v>0</v>
      </c>
      <c r="I149" s="640">
        <v>29</v>
      </c>
      <c r="J149" s="640">
        <v>4275.4703996431035</v>
      </c>
      <c r="K149" s="648">
        <v>1</v>
      </c>
      <c r="L149" s="640">
        <v>29</v>
      </c>
      <c r="M149" s="641">
        <v>4275.4703996431035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50</v>
      </c>
      <c r="B5" s="615" t="s">
        <v>557</v>
      </c>
      <c r="C5" s="618">
        <v>271706.23999999999</v>
      </c>
      <c r="D5" s="618">
        <v>683.5</v>
      </c>
      <c r="E5" s="618">
        <v>137475.22000000003</v>
      </c>
      <c r="F5" s="663">
        <v>0.50597005059582012</v>
      </c>
      <c r="G5" s="618">
        <v>295.5</v>
      </c>
      <c r="H5" s="663">
        <v>0.43233357717629844</v>
      </c>
      <c r="I5" s="618">
        <v>134231.01999999996</v>
      </c>
      <c r="J5" s="663">
        <v>0.49402994940417994</v>
      </c>
      <c r="K5" s="618">
        <v>388</v>
      </c>
      <c r="L5" s="663">
        <v>0.5676664228237015</v>
      </c>
      <c r="M5" s="618" t="s">
        <v>74</v>
      </c>
      <c r="N5" s="280"/>
    </row>
    <row r="6" spans="1:14" ht="14.4" customHeight="1" x14ac:dyDescent="0.3">
      <c r="A6" s="614">
        <v>50</v>
      </c>
      <c r="B6" s="615" t="s">
        <v>2204</v>
      </c>
      <c r="C6" s="618">
        <v>234830.11999999997</v>
      </c>
      <c r="D6" s="618">
        <v>530</v>
      </c>
      <c r="E6" s="618">
        <v>103866.98000000001</v>
      </c>
      <c r="F6" s="663">
        <v>0.44230688976354493</v>
      </c>
      <c r="G6" s="618">
        <v>152</v>
      </c>
      <c r="H6" s="663">
        <v>0.28679245283018867</v>
      </c>
      <c r="I6" s="618">
        <v>130963.13999999996</v>
      </c>
      <c r="J6" s="663">
        <v>0.55769311023645507</v>
      </c>
      <c r="K6" s="618">
        <v>378</v>
      </c>
      <c r="L6" s="663">
        <v>0.71320754716981127</v>
      </c>
      <c r="M6" s="618" t="s">
        <v>1</v>
      </c>
      <c r="N6" s="280"/>
    </row>
    <row r="7" spans="1:14" ht="14.4" customHeight="1" x14ac:dyDescent="0.3">
      <c r="A7" s="614">
        <v>50</v>
      </c>
      <c r="B7" s="615" t="s">
        <v>2205</v>
      </c>
      <c r="C7" s="618">
        <v>36876.12000000001</v>
      </c>
      <c r="D7" s="618">
        <v>153.5</v>
      </c>
      <c r="E7" s="618">
        <v>33608.240000000013</v>
      </c>
      <c r="F7" s="663">
        <v>0.91138221700113797</v>
      </c>
      <c r="G7" s="618">
        <v>143.5</v>
      </c>
      <c r="H7" s="663">
        <v>0.93485342019543971</v>
      </c>
      <c r="I7" s="618">
        <v>3267.88</v>
      </c>
      <c r="J7" s="663">
        <v>8.861778299886211E-2</v>
      </c>
      <c r="K7" s="618">
        <v>10</v>
      </c>
      <c r="L7" s="663">
        <v>6.5146579804560262E-2</v>
      </c>
      <c r="M7" s="618" t="s">
        <v>1</v>
      </c>
      <c r="N7" s="280"/>
    </row>
    <row r="8" spans="1:14" ht="14.4" customHeight="1" x14ac:dyDescent="0.3">
      <c r="A8" s="614" t="s">
        <v>556</v>
      </c>
      <c r="B8" s="615" t="s">
        <v>3</v>
      </c>
      <c r="C8" s="618">
        <v>271706.23999999999</v>
      </c>
      <c r="D8" s="618">
        <v>683.5</v>
      </c>
      <c r="E8" s="618">
        <v>137475.22000000003</v>
      </c>
      <c r="F8" s="663">
        <v>0.50597005059582012</v>
      </c>
      <c r="G8" s="618">
        <v>295.5</v>
      </c>
      <c r="H8" s="663">
        <v>0.43233357717629844</v>
      </c>
      <c r="I8" s="618">
        <v>134231.01999999996</v>
      </c>
      <c r="J8" s="663">
        <v>0.49402994940417994</v>
      </c>
      <c r="K8" s="618">
        <v>388</v>
      </c>
      <c r="L8" s="663">
        <v>0.5676664228237015</v>
      </c>
      <c r="M8" s="618" t="s">
        <v>561</v>
      </c>
      <c r="N8" s="280"/>
    </row>
    <row r="10" spans="1:14" ht="14.4" customHeight="1" x14ac:dyDescent="0.3">
      <c r="A10" s="614">
        <v>50</v>
      </c>
      <c r="B10" s="615" t="s">
        <v>557</v>
      </c>
      <c r="C10" s="618" t="s">
        <v>558</v>
      </c>
      <c r="D10" s="618" t="s">
        <v>558</v>
      </c>
      <c r="E10" s="618" t="s">
        <v>558</v>
      </c>
      <c r="F10" s="663" t="s">
        <v>558</v>
      </c>
      <c r="G10" s="618" t="s">
        <v>558</v>
      </c>
      <c r="H10" s="663" t="s">
        <v>558</v>
      </c>
      <c r="I10" s="618" t="s">
        <v>558</v>
      </c>
      <c r="J10" s="663" t="s">
        <v>558</v>
      </c>
      <c r="K10" s="618" t="s">
        <v>558</v>
      </c>
      <c r="L10" s="663" t="s">
        <v>558</v>
      </c>
      <c r="M10" s="618" t="s">
        <v>74</v>
      </c>
      <c r="N10" s="280"/>
    </row>
    <row r="11" spans="1:14" ht="14.4" customHeight="1" x14ac:dyDescent="0.3">
      <c r="A11" s="614">
        <v>89301501</v>
      </c>
      <c r="B11" s="615" t="s">
        <v>2204</v>
      </c>
      <c r="C11" s="618">
        <v>53649.249999999971</v>
      </c>
      <c r="D11" s="618">
        <v>265</v>
      </c>
      <c r="E11" s="618">
        <v>8828.5600000000013</v>
      </c>
      <c r="F11" s="663">
        <v>0.16456073477262043</v>
      </c>
      <c r="G11" s="618">
        <v>39</v>
      </c>
      <c r="H11" s="663">
        <v>0.14716981132075471</v>
      </c>
      <c r="I11" s="618">
        <v>44820.689999999966</v>
      </c>
      <c r="J11" s="663">
        <v>0.83543926522737955</v>
      </c>
      <c r="K11" s="618">
        <v>226</v>
      </c>
      <c r="L11" s="663">
        <v>0.85283018867924532</v>
      </c>
      <c r="M11" s="618" t="s">
        <v>1</v>
      </c>
      <c r="N11" s="280"/>
    </row>
    <row r="12" spans="1:14" ht="14.4" customHeight="1" x14ac:dyDescent="0.3">
      <c r="A12" s="614" t="s">
        <v>2206</v>
      </c>
      <c r="B12" s="615" t="s">
        <v>2207</v>
      </c>
      <c r="C12" s="618">
        <v>53649.249999999971</v>
      </c>
      <c r="D12" s="618">
        <v>265</v>
      </c>
      <c r="E12" s="618">
        <v>8828.5600000000013</v>
      </c>
      <c r="F12" s="663">
        <v>0.16456073477262043</v>
      </c>
      <c r="G12" s="618">
        <v>39</v>
      </c>
      <c r="H12" s="663">
        <v>0.14716981132075471</v>
      </c>
      <c r="I12" s="618">
        <v>44820.689999999966</v>
      </c>
      <c r="J12" s="663">
        <v>0.83543926522737955</v>
      </c>
      <c r="K12" s="618">
        <v>226</v>
      </c>
      <c r="L12" s="663">
        <v>0.85283018867924532</v>
      </c>
      <c r="M12" s="618" t="s">
        <v>565</v>
      </c>
      <c r="N12" s="280"/>
    </row>
    <row r="13" spans="1:14" ht="14.4" customHeight="1" x14ac:dyDescent="0.3">
      <c r="A13" s="614" t="s">
        <v>558</v>
      </c>
      <c r="B13" s="615" t="s">
        <v>558</v>
      </c>
      <c r="C13" s="618" t="s">
        <v>558</v>
      </c>
      <c r="D13" s="618" t="s">
        <v>558</v>
      </c>
      <c r="E13" s="618" t="s">
        <v>558</v>
      </c>
      <c r="F13" s="663" t="s">
        <v>558</v>
      </c>
      <c r="G13" s="618" t="s">
        <v>558</v>
      </c>
      <c r="H13" s="663" t="s">
        <v>558</v>
      </c>
      <c r="I13" s="618" t="s">
        <v>558</v>
      </c>
      <c r="J13" s="663" t="s">
        <v>558</v>
      </c>
      <c r="K13" s="618" t="s">
        <v>558</v>
      </c>
      <c r="L13" s="663" t="s">
        <v>558</v>
      </c>
      <c r="M13" s="618" t="s">
        <v>566</v>
      </c>
      <c r="N13" s="280"/>
    </row>
    <row r="14" spans="1:14" ht="14.4" customHeight="1" x14ac:dyDescent="0.3">
      <c r="A14" s="614">
        <v>89301502</v>
      </c>
      <c r="B14" s="615" t="s">
        <v>2204</v>
      </c>
      <c r="C14" s="618">
        <v>181180.87000000002</v>
      </c>
      <c r="D14" s="618">
        <v>265</v>
      </c>
      <c r="E14" s="618">
        <v>95038.420000000013</v>
      </c>
      <c r="F14" s="663">
        <v>0.52454997042458185</v>
      </c>
      <c r="G14" s="618">
        <v>113</v>
      </c>
      <c r="H14" s="663">
        <v>0.42641509433962266</v>
      </c>
      <c r="I14" s="618">
        <v>86142.450000000012</v>
      </c>
      <c r="J14" s="663">
        <v>0.47545002957541821</v>
      </c>
      <c r="K14" s="618">
        <v>152</v>
      </c>
      <c r="L14" s="663">
        <v>0.57358490566037734</v>
      </c>
      <c r="M14" s="618" t="s">
        <v>1</v>
      </c>
      <c r="N14" s="280"/>
    </row>
    <row r="15" spans="1:14" ht="14.4" customHeight="1" x14ac:dyDescent="0.3">
      <c r="A15" s="614">
        <v>89301502</v>
      </c>
      <c r="B15" s="615" t="s">
        <v>2205</v>
      </c>
      <c r="C15" s="618">
        <v>36876.12000000001</v>
      </c>
      <c r="D15" s="618">
        <v>153.5</v>
      </c>
      <c r="E15" s="618">
        <v>33608.240000000013</v>
      </c>
      <c r="F15" s="663">
        <v>0.91138221700113797</v>
      </c>
      <c r="G15" s="618">
        <v>143.5</v>
      </c>
      <c r="H15" s="663">
        <v>0.93485342019543971</v>
      </c>
      <c r="I15" s="618">
        <v>3267.88</v>
      </c>
      <c r="J15" s="663">
        <v>8.861778299886211E-2</v>
      </c>
      <c r="K15" s="618">
        <v>10</v>
      </c>
      <c r="L15" s="663">
        <v>6.5146579804560262E-2</v>
      </c>
      <c r="M15" s="618" t="s">
        <v>1</v>
      </c>
      <c r="N15" s="280"/>
    </row>
    <row r="16" spans="1:14" ht="14.4" customHeight="1" x14ac:dyDescent="0.3">
      <c r="A16" s="614" t="s">
        <v>2208</v>
      </c>
      <c r="B16" s="615" t="s">
        <v>2209</v>
      </c>
      <c r="C16" s="618">
        <v>218056.99000000005</v>
      </c>
      <c r="D16" s="618">
        <v>418.5</v>
      </c>
      <c r="E16" s="618">
        <v>128646.66000000003</v>
      </c>
      <c r="F16" s="663">
        <v>0.58996806293620763</v>
      </c>
      <c r="G16" s="618">
        <v>256.5</v>
      </c>
      <c r="H16" s="663">
        <v>0.61290322580645162</v>
      </c>
      <c r="I16" s="618">
        <v>89410.330000000016</v>
      </c>
      <c r="J16" s="663">
        <v>0.41003193706379232</v>
      </c>
      <c r="K16" s="618">
        <v>162</v>
      </c>
      <c r="L16" s="663">
        <v>0.38709677419354838</v>
      </c>
      <c r="M16" s="618" t="s">
        <v>565</v>
      </c>
      <c r="N16" s="280"/>
    </row>
    <row r="17" spans="1:14" ht="14.4" customHeight="1" x14ac:dyDescent="0.3">
      <c r="A17" s="614" t="s">
        <v>558</v>
      </c>
      <c r="B17" s="615" t="s">
        <v>558</v>
      </c>
      <c r="C17" s="618" t="s">
        <v>558</v>
      </c>
      <c r="D17" s="618" t="s">
        <v>558</v>
      </c>
      <c r="E17" s="618" t="s">
        <v>558</v>
      </c>
      <c r="F17" s="663" t="s">
        <v>558</v>
      </c>
      <c r="G17" s="618" t="s">
        <v>558</v>
      </c>
      <c r="H17" s="663" t="s">
        <v>558</v>
      </c>
      <c r="I17" s="618" t="s">
        <v>558</v>
      </c>
      <c r="J17" s="663" t="s">
        <v>558</v>
      </c>
      <c r="K17" s="618" t="s">
        <v>558</v>
      </c>
      <c r="L17" s="663" t="s">
        <v>558</v>
      </c>
      <c r="M17" s="618" t="s">
        <v>566</v>
      </c>
      <c r="N17" s="280"/>
    </row>
    <row r="18" spans="1:14" ht="14.4" customHeight="1" x14ac:dyDescent="0.3">
      <c r="A18" s="614" t="s">
        <v>556</v>
      </c>
      <c r="B18" s="615" t="s">
        <v>560</v>
      </c>
      <c r="C18" s="618">
        <v>271706.23999999999</v>
      </c>
      <c r="D18" s="618">
        <v>683.5</v>
      </c>
      <c r="E18" s="618">
        <v>137475.22000000003</v>
      </c>
      <c r="F18" s="663">
        <v>0.50597005059582012</v>
      </c>
      <c r="G18" s="618">
        <v>295.5</v>
      </c>
      <c r="H18" s="663">
        <v>0.43233357717629844</v>
      </c>
      <c r="I18" s="618">
        <v>134231.01999999999</v>
      </c>
      <c r="J18" s="663">
        <v>0.49402994940418005</v>
      </c>
      <c r="K18" s="618">
        <v>388</v>
      </c>
      <c r="L18" s="663">
        <v>0.5676664228237015</v>
      </c>
      <c r="M18" s="618" t="s">
        <v>561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2210</v>
      </c>
      <c r="B5" s="670">
        <v>4835.1299999999992</v>
      </c>
      <c r="C5" s="625">
        <v>1</v>
      </c>
      <c r="D5" s="673">
        <v>17</v>
      </c>
      <c r="E5" s="681" t="s">
        <v>2210</v>
      </c>
      <c r="F5" s="670">
        <v>475.07000000000005</v>
      </c>
      <c r="G5" s="646">
        <v>9.8253821510486825E-2</v>
      </c>
      <c r="H5" s="628">
        <v>6</v>
      </c>
      <c r="I5" s="678">
        <v>0.35294117647058826</v>
      </c>
      <c r="J5" s="684">
        <v>4360.0599999999995</v>
      </c>
      <c r="K5" s="646">
        <v>0.90174617848951322</v>
      </c>
      <c r="L5" s="628">
        <v>11</v>
      </c>
      <c r="M5" s="678">
        <v>0.6470588235294118</v>
      </c>
    </row>
    <row r="6" spans="1:13" ht="14.4" customHeight="1" x14ac:dyDescent="0.3">
      <c r="A6" s="666" t="s">
        <v>2211</v>
      </c>
      <c r="B6" s="671">
        <v>68749.03</v>
      </c>
      <c r="C6" s="631">
        <v>1</v>
      </c>
      <c r="D6" s="674">
        <v>85</v>
      </c>
      <c r="E6" s="682" t="s">
        <v>2211</v>
      </c>
      <c r="F6" s="671">
        <v>38462.210000000006</v>
      </c>
      <c r="G6" s="647">
        <v>0.55945822071962337</v>
      </c>
      <c r="H6" s="634">
        <v>34</v>
      </c>
      <c r="I6" s="679">
        <v>0.4</v>
      </c>
      <c r="J6" s="685">
        <v>30286.819999999996</v>
      </c>
      <c r="K6" s="647">
        <v>0.44054177928037669</v>
      </c>
      <c r="L6" s="634">
        <v>51</v>
      </c>
      <c r="M6" s="679">
        <v>0.6</v>
      </c>
    </row>
    <row r="7" spans="1:13" ht="14.4" customHeight="1" x14ac:dyDescent="0.3">
      <c r="A7" s="666" t="s">
        <v>2212</v>
      </c>
      <c r="B7" s="671">
        <v>4754.9400000000005</v>
      </c>
      <c r="C7" s="631">
        <v>1</v>
      </c>
      <c r="D7" s="674">
        <v>32</v>
      </c>
      <c r="E7" s="682" t="s">
        <v>2212</v>
      </c>
      <c r="F7" s="671">
        <v>628.46999999999991</v>
      </c>
      <c r="G7" s="647">
        <v>0.13217201478883012</v>
      </c>
      <c r="H7" s="634">
        <v>7</v>
      </c>
      <c r="I7" s="679">
        <v>0.21875</v>
      </c>
      <c r="J7" s="685">
        <v>4126.47</v>
      </c>
      <c r="K7" s="647">
        <v>0.86782798521116977</v>
      </c>
      <c r="L7" s="634">
        <v>25</v>
      </c>
      <c r="M7" s="679">
        <v>0.78125</v>
      </c>
    </row>
    <row r="8" spans="1:13" ht="14.4" customHeight="1" x14ac:dyDescent="0.3">
      <c r="A8" s="666" t="s">
        <v>2213</v>
      </c>
      <c r="B8" s="671">
        <v>13772.259999999998</v>
      </c>
      <c r="C8" s="631">
        <v>1</v>
      </c>
      <c r="D8" s="674">
        <v>80</v>
      </c>
      <c r="E8" s="682" t="s">
        <v>2213</v>
      </c>
      <c r="F8" s="671">
        <v>2684.81</v>
      </c>
      <c r="G8" s="647">
        <v>0.19494331358832903</v>
      </c>
      <c r="H8" s="634">
        <v>14</v>
      </c>
      <c r="I8" s="679">
        <v>0.17499999999999999</v>
      </c>
      <c r="J8" s="685">
        <v>11087.449999999999</v>
      </c>
      <c r="K8" s="647">
        <v>0.80505668641167105</v>
      </c>
      <c r="L8" s="634">
        <v>66</v>
      </c>
      <c r="M8" s="679">
        <v>0.82499999999999996</v>
      </c>
    </row>
    <row r="9" spans="1:13" ht="14.4" customHeight="1" x14ac:dyDescent="0.3">
      <c r="A9" s="666" t="s">
        <v>2214</v>
      </c>
      <c r="B9" s="671">
        <v>474.71999999999997</v>
      </c>
      <c r="C9" s="631">
        <v>1</v>
      </c>
      <c r="D9" s="674">
        <v>3</v>
      </c>
      <c r="E9" s="682" t="s">
        <v>2214</v>
      </c>
      <c r="F9" s="671">
        <v>175.2</v>
      </c>
      <c r="G9" s="647">
        <v>0.36905965621840242</v>
      </c>
      <c r="H9" s="634">
        <v>2</v>
      </c>
      <c r="I9" s="679">
        <v>0.66666666666666663</v>
      </c>
      <c r="J9" s="685">
        <v>299.52</v>
      </c>
      <c r="K9" s="647">
        <v>0.63094034378159758</v>
      </c>
      <c r="L9" s="634">
        <v>1</v>
      </c>
      <c r="M9" s="679">
        <v>0.33333333333333331</v>
      </c>
    </row>
    <row r="10" spans="1:13" ht="14.4" customHeight="1" x14ac:dyDescent="0.3">
      <c r="A10" s="666" t="s">
        <v>2215</v>
      </c>
      <c r="B10" s="671">
        <v>116597.37999999999</v>
      </c>
      <c r="C10" s="631">
        <v>1</v>
      </c>
      <c r="D10" s="674">
        <v>213.5</v>
      </c>
      <c r="E10" s="682" t="s">
        <v>2215</v>
      </c>
      <c r="F10" s="671">
        <v>67902.89</v>
      </c>
      <c r="G10" s="647">
        <v>0.58237063302794634</v>
      </c>
      <c r="H10" s="634">
        <v>120.5</v>
      </c>
      <c r="I10" s="679">
        <v>0.56440281030444961</v>
      </c>
      <c r="J10" s="685">
        <v>48694.489999999991</v>
      </c>
      <c r="K10" s="647">
        <v>0.41762936697205372</v>
      </c>
      <c r="L10" s="634">
        <v>93</v>
      </c>
      <c r="M10" s="679">
        <v>0.43559718969555034</v>
      </c>
    </row>
    <row r="11" spans="1:13" ht="14.4" customHeight="1" x14ac:dyDescent="0.3">
      <c r="A11" s="666" t="s">
        <v>2216</v>
      </c>
      <c r="B11" s="671">
        <v>9384.970000000003</v>
      </c>
      <c r="C11" s="631">
        <v>1</v>
      </c>
      <c r="D11" s="674">
        <v>41</v>
      </c>
      <c r="E11" s="682" t="s">
        <v>2216</v>
      </c>
      <c r="F11" s="671">
        <v>8963.0400000000027</v>
      </c>
      <c r="G11" s="647">
        <v>0.95504194472651482</v>
      </c>
      <c r="H11" s="634">
        <v>37</v>
      </c>
      <c r="I11" s="679">
        <v>0.90243902439024393</v>
      </c>
      <c r="J11" s="685">
        <v>421.93000000000006</v>
      </c>
      <c r="K11" s="647">
        <v>4.4958055273485148E-2</v>
      </c>
      <c r="L11" s="634">
        <v>4</v>
      </c>
      <c r="M11" s="679">
        <v>9.7560975609756101E-2</v>
      </c>
    </row>
    <row r="12" spans="1:13" ht="14.4" customHeight="1" x14ac:dyDescent="0.3">
      <c r="A12" s="666" t="s">
        <v>2217</v>
      </c>
      <c r="B12" s="671">
        <v>7522.920000000001</v>
      </c>
      <c r="C12" s="631">
        <v>1</v>
      </c>
      <c r="D12" s="674">
        <v>53</v>
      </c>
      <c r="E12" s="682" t="s">
        <v>2217</v>
      </c>
      <c r="F12" s="671">
        <v>286.89</v>
      </c>
      <c r="G12" s="647">
        <v>3.8135458040229053E-2</v>
      </c>
      <c r="H12" s="634">
        <v>3</v>
      </c>
      <c r="I12" s="679">
        <v>5.6603773584905662E-2</v>
      </c>
      <c r="J12" s="685">
        <v>7236.0300000000007</v>
      </c>
      <c r="K12" s="647">
        <v>0.96186454195977089</v>
      </c>
      <c r="L12" s="634">
        <v>50</v>
      </c>
      <c r="M12" s="679">
        <v>0.94339622641509435</v>
      </c>
    </row>
    <row r="13" spans="1:13" ht="14.4" customHeight="1" x14ac:dyDescent="0.3">
      <c r="A13" s="666" t="s">
        <v>2218</v>
      </c>
      <c r="B13" s="671">
        <v>3304.16</v>
      </c>
      <c r="C13" s="631">
        <v>1</v>
      </c>
      <c r="D13" s="674">
        <v>3</v>
      </c>
      <c r="E13" s="682" t="s">
        <v>2218</v>
      </c>
      <c r="F13" s="671"/>
      <c r="G13" s="647">
        <v>0</v>
      </c>
      <c r="H13" s="634"/>
      <c r="I13" s="679">
        <v>0</v>
      </c>
      <c r="J13" s="685">
        <v>3304.16</v>
      </c>
      <c r="K13" s="647">
        <v>1</v>
      </c>
      <c r="L13" s="634">
        <v>3</v>
      </c>
      <c r="M13" s="679">
        <v>1</v>
      </c>
    </row>
    <row r="14" spans="1:13" ht="14.4" customHeight="1" x14ac:dyDescent="0.3">
      <c r="A14" s="666" t="s">
        <v>2219</v>
      </c>
      <c r="B14" s="671">
        <v>3397.2700000000004</v>
      </c>
      <c r="C14" s="631">
        <v>1</v>
      </c>
      <c r="D14" s="674">
        <v>26</v>
      </c>
      <c r="E14" s="682" t="s">
        <v>2219</v>
      </c>
      <c r="F14" s="671">
        <v>114.75</v>
      </c>
      <c r="G14" s="647">
        <v>3.3777121041306694E-2</v>
      </c>
      <c r="H14" s="634">
        <v>2</v>
      </c>
      <c r="I14" s="679">
        <v>7.6923076923076927E-2</v>
      </c>
      <c r="J14" s="685">
        <v>3282.5200000000004</v>
      </c>
      <c r="K14" s="647">
        <v>0.9662228789586933</v>
      </c>
      <c r="L14" s="634">
        <v>24</v>
      </c>
      <c r="M14" s="679">
        <v>0.92307692307692313</v>
      </c>
    </row>
    <row r="15" spans="1:13" ht="14.4" customHeight="1" x14ac:dyDescent="0.3">
      <c r="A15" s="666" t="s">
        <v>2220</v>
      </c>
      <c r="B15" s="671">
        <v>38468.960000000006</v>
      </c>
      <c r="C15" s="631">
        <v>1</v>
      </c>
      <c r="D15" s="674">
        <v>128</v>
      </c>
      <c r="E15" s="682" t="s">
        <v>2220</v>
      </c>
      <c r="F15" s="671">
        <v>17337.390000000003</v>
      </c>
      <c r="G15" s="647">
        <v>0.45068517578847989</v>
      </c>
      <c r="H15" s="634">
        <v>68</v>
      </c>
      <c r="I15" s="679">
        <v>0.53125</v>
      </c>
      <c r="J15" s="685">
        <v>21131.570000000003</v>
      </c>
      <c r="K15" s="647">
        <v>0.54931482421152011</v>
      </c>
      <c r="L15" s="634">
        <v>60</v>
      </c>
      <c r="M15" s="679">
        <v>0.46875</v>
      </c>
    </row>
    <row r="16" spans="1:13" ht="14.4" customHeight="1" thickBot="1" x14ac:dyDescent="0.35">
      <c r="A16" s="667" t="s">
        <v>2221</v>
      </c>
      <c r="B16" s="672">
        <v>444.5</v>
      </c>
      <c r="C16" s="637">
        <v>1</v>
      </c>
      <c r="D16" s="675">
        <v>2</v>
      </c>
      <c r="E16" s="683" t="s">
        <v>2221</v>
      </c>
      <c r="F16" s="672">
        <v>444.5</v>
      </c>
      <c r="G16" s="648">
        <v>1</v>
      </c>
      <c r="H16" s="640">
        <v>2</v>
      </c>
      <c r="I16" s="680">
        <v>1</v>
      </c>
      <c r="J16" s="686"/>
      <c r="K16" s="648">
        <v>0</v>
      </c>
      <c r="L16" s="640"/>
      <c r="M16" s="68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8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2939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271706.23999999999</v>
      </c>
      <c r="N3" s="70">
        <f>SUBTOTAL(9,N7:N1048576)</f>
        <v>1614</v>
      </c>
      <c r="O3" s="70">
        <f>SUBTOTAL(9,O7:O1048576)</f>
        <v>683.5</v>
      </c>
      <c r="P3" s="70">
        <f>SUBTOTAL(9,P7:P1048576)</f>
        <v>137475.22000000003</v>
      </c>
      <c r="Q3" s="71">
        <f>IF(M3=0,0,P3/M3)</f>
        <v>0.50597005059582012</v>
      </c>
      <c r="R3" s="70">
        <f>SUBTOTAL(9,R7:R1048576)</f>
        <v>778</v>
      </c>
      <c r="S3" s="71">
        <f>IF(N3=0,0,R3/N3)</f>
        <v>0.48203221809169766</v>
      </c>
      <c r="T3" s="70">
        <f>SUBTOTAL(9,T7:T1048576)</f>
        <v>295.5</v>
      </c>
      <c r="U3" s="72">
        <f>IF(O3=0,0,T3/O3)</f>
        <v>0.43233357717629844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50</v>
      </c>
      <c r="B7" s="625" t="s">
        <v>557</v>
      </c>
      <c r="C7" s="625">
        <v>89301501</v>
      </c>
      <c r="D7" s="692" t="s">
        <v>2937</v>
      </c>
      <c r="E7" s="693" t="s">
        <v>2210</v>
      </c>
      <c r="F7" s="625" t="s">
        <v>2204</v>
      </c>
      <c r="G7" s="625" t="s">
        <v>2222</v>
      </c>
      <c r="H7" s="625" t="s">
        <v>1152</v>
      </c>
      <c r="I7" s="625" t="s">
        <v>1168</v>
      </c>
      <c r="J7" s="625" t="s">
        <v>1169</v>
      </c>
      <c r="K7" s="625" t="s">
        <v>2109</v>
      </c>
      <c r="L7" s="626">
        <v>75.28</v>
      </c>
      <c r="M7" s="626">
        <v>75.28</v>
      </c>
      <c r="N7" s="625">
        <v>1</v>
      </c>
      <c r="O7" s="694">
        <v>0.5</v>
      </c>
      <c r="P7" s="626"/>
      <c r="Q7" s="646">
        <v>0</v>
      </c>
      <c r="R7" s="625"/>
      <c r="S7" s="646">
        <v>0</v>
      </c>
      <c r="T7" s="694"/>
      <c r="U7" s="678">
        <v>0</v>
      </c>
    </row>
    <row r="8" spans="1:21" ht="14.4" customHeight="1" x14ac:dyDescent="0.3">
      <c r="A8" s="695">
        <v>50</v>
      </c>
      <c r="B8" s="696" t="s">
        <v>557</v>
      </c>
      <c r="C8" s="696">
        <v>89301501</v>
      </c>
      <c r="D8" s="697" t="s">
        <v>2937</v>
      </c>
      <c r="E8" s="698" t="s">
        <v>2210</v>
      </c>
      <c r="F8" s="696" t="s">
        <v>2204</v>
      </c>
      <c r="G8" s="696" t="s">
        <v>2223</v>
      </c>
      <c r="H8" s="696" t="s">
        <v>558</v>
      </c>
      <c r="I8" s="696" t="s">
        <v>2224</v>
      </c>
      <c r="J8" s="696" t="s">
        <v>1299</v>
      </c>
      <c r="K8" s="696" t="s">
        <v>1054</v>
      </c>
      <c r="L8" s="699">
        <v>0</v>
      </c>
      <c r="M8" s="699">
        <v>0</v>
      </c>
      <c r="N8" s="696">
        <v>1</v>
      </c>
      <c r="O8" s="700">
        <v>0.5</v>
      </c>
      <c r="P8" s="699"/>
      <c r="Q8" s="701"/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50</v>
      </c>
      <c r="B9" s="696" t="s">
        <v>557</v>
      </c>
      <c r="C9" s="696">
        <v>89301501</v>
      </c>
      <c r="D9" s="697" t="s">
        <v>2937</v>
      </c>
      <c r="E9" s="698" t="s">
        <v>2210</v>
      </c>
      <c r="F9" s="696" t="s">
        <v>2204</v>
      </c>
      <c r="G9" s="696" t="s">
        <v>2225</v>
      </c>
      <c r="H9" s="696" t="s">
        <v>1152</v>
      </c>
      <c r="I9" s="696" t="s">
        <v>1267</v>
      </c>
      <c r="J9" s="696" t="s">
        <v>1272</v>
      </c>
      <c r="K9" s="696" t="s">
        <v>2126</v>
      </c>
      <c r="L9" s="699">
        <v>130.59</v>
      </c>
      <c r="M9" s="699">
        <v>130.59</v>
      </c>
      <c r="N9" s="696">
        <v>1</v>
      </c>
      <c r="O9" s="700">
        <v>0.5</v>
      </c>
      <c r="P9" s="699">
        <v>130.59</v>
      </c>
      <c r="Q9" s="701">
        <v>1</v>
      </c>
      <c r="R9" s="696">
        <v>1</v>
      </c>
      <c r="S9" s="701">
        <v>1</v>
      </c>
      <c r="T9" s="700">
        <v>0.5</v>
      </c>
      <c r="U9" s="702">
        <v>1</v>
      </c>
    </row>
    <row r="10" spans="1:21" ht="14.4" customHeight="1" x14ac:dyDescent="0.3">
      <c r="A10" s="695">
        <v>50</v>
      </c>
      <c r="B10" s="696" t="s">
        <v>557</v>
      </c>
      <c r="C10" s="696">
        <v>89301501</v>
      </c>
      <c r="D10" s="697" t="s">
        <v>2937</v>
      </c>
      <c r="E10" s="698" t="s">
        <v>2210</v>
      </c>
      <c r="F10" s="696" t="s">
        <v>2204</v>
      </c>
      <c r="G10" s="696" t="s">
        <v>2226</v>
      </c>
      <c r="H10" s="696" t="s">
        <v>1152</v>
      </c>
      <c r="I10" s="696" t="s">
        <v>1208</v>
      </c>
      <c r="J10" s="696" t="s">
        <v>1209</v>
      </c>
      <c r="K10" s="696" t="s">
        <v>1210</v>
      </c>
      <c r="L10" s="699">
        <v>44.89</v>
      </c>
      <c r="M10" s="699">
        <v>89.78</v>
      </c>
      <c r="N10" s="696">
        <v>2</v>
      </c>
      <c r="O10" s="700">
        <v>1</v>
      </c>
      <c r="P10" s="699"/>
      <c r="Q10" s="701">
        <v>0</v>
      </c>
      <c r="R10" s="696"/>
      <c r="S10" s="701">
        <v>0</v>
      </c>
      <c r="T10" s="700"/>
      <c r="U10" s="702">
        <v>0</v>
      </c>
    </row>
    <row r="11" spans="1:21" ht="14.4" customHeight="1" x14ac:dyDescent="0.3">
      <c r="A11" s="695">
        <v>50</v>
      </c>
      <c r="B11" s="696" t="s">
        <v>557</v>
      </c>
      <c r="C11" s="696">
        <v>89301501</v>
      </c>
      <c r="D11" s="697" t="s">
        <v>2937</v>
      </c>
      <c r="E11" s="698" t="s">
        <v>2210</v>
      </c>
      <c r="F11" s="696" t="s">
        <v>2204</v>
      </c>
      <c r="G11" s="696" t="s">
        <v>2227</v>
      </c>
      <c r="H11" s="696" t="s">
        <v>1152</v>
      </c>
      <c r="I11" s="696" t="s">
        <v>1450</v>
      </c>
      <c r="J11" s="696" t="s">
        <v>1451</v>
      </c>
      <c r="K11" s="696" t="s">
        <v>2144</v>
      </c>
      <c r="L11" s="699">
        <v>69.86</v>
      </c>
      <c r="M11" s="699">
        <v>69.86</v>
      </c>
      <c r="N11" s="696">
        <v>1</v>
      </c>
      <c r="O11" s="700">
        <v>0.5</v>
      </c>
      <c r="P11" s="699"/>
      <c r="Q11" s="701">
        <v>0</v>
      </c>
      <c r="R11" s="696"/>
      <c r="S11" s="701">
        <v>0</v>
      </c>
      <c r="T11" s="700"/>
      <c r="U11" s="702">
        <v>0</v>
      </c>
    </row>
    <row r="12" spans="1:21" ht="14.4" customHeight="1" x14ac:dyDescent="0.3">
      <c r="A12" s="695">
        <v>50</v>
      </c>
      <c r="B12" s="696" t="s">
        <v>557</v>
      </c>
      <c r="C12" s="696">
        <v>89301501</v>
      </c>
      <c r="D12" s="697" t="s">
        <v>2937</v>
      </c>
      <c r="E12" s="698" t="s">
        <v>2210</v>
      </c>
      <c r="F12" s="696" t="s">
        <v>2204</v>
      </c>
      <c r="G12" s="696" t="s">
        <v>2228</v>
      </c>
      <c r="H12" s="696" t="s">
        <v>558</v>
      </c>
      <c r="I12" s="696" t="s">
        <v>2229</v>
      </c>
      <c r="J12" s="696" t="s">
        <v>1303</v>
      </c>
      <c r="K12" s="696" t="s">
        <v>2230</v>
      </c>
      <c r="L12" s="699">
        <v>0</v>
      </c>
      <c r="M12" s="699">
        <v>0</v>
      </c>
      <c r="N12" s="696">
        <v>1</v>
      </c>
      <c r="O12" s="700">
        <v>0.5</v>
      </c>
      <c r="P12" s="699"/>
      <c r="Q12" s="701"/>
      <c r="R12" s="696"/>
      <c r="S12" s="701">
        <v>0</v>
      </c>
      <c r="T12" s="700"/>
      <c r="U12" s="702">
        <v>0</v>
      </c>
    </row>
    <row r="13" spans="1:21" ht="14.4" customHeight="1" x14ac:dyDescent="0.3">
      <c r="A13" s="695">
        <v>50</v>
      </c>
      <c r="B13" s="696" t="s">
        <v>557</v>
      </c>
      <c r="C13" s="696">
        <v>89301501</v>
      </c>
      <c r="D13" s="697" t="s">
        <v>2937</v>
      </c>
      <c r="E13" s="698" t="s">
        <v>2210</v>
      </c>
      <c r="F13" s="696" t="s">
        <v>2204</v>
      </c>
      <c r="G13" s="696" t="s">
        <v>2231</v>
      </c>
      <c r="H13" s="696" t="s">
        <v>558</v>
      </c>
      <c r="I13" s="696" t="s">
        <v>2232</v>
      </c>
      <c r="J13" s="696" t="s">
        <v>866</v>
      </c>
      <c r="K13" s="696" t="s">
        <v>2233</v>
      </c>
      <c r="L13" s="699">
        <v>0</v>
      </c>
      <c r="M13" s="699">
        <v>0</v>
      </c>
      <c r="N13" s="696">
        <v>1</v>
      </c>
      <c r="O13" s="700">
        <v>0.5</v>
      </c>
      <c r="P13" s="699">
        <v>0</v>
      </c>
      <c r="Q13" s="701"/>
      <c r="R13" s="696">
        <v>1</v>
      </c>
      <c r="S13" s="701">
        <v>1</v>
      </c>
      <c r="T13" s="700">
        <v>0.5</v>
      </c>
      <c r="U13" s="702">
        <v>1</v>
      </c>
    </row>
    <row r="14" spans="1:21" ht="14.4" customHeight="1" x14ac:dyDescent="0.3">
      <c r="A14" s="695">
        <v>50</v>
      </c>
      <c r="B14" s="696" t="s">
        <v>557</v>
      </c>
      <c r="C14" s="696">
        <v>89301501</v>
      </c>
      <c r="D14" s="697" t="s">
        <v>2937</v>
      </c>
      <c r="E14" s="698" t="s">
        <v>2210</v>
      </c>
      <c r="F14" s="696" t="s">
        <v>2204</v>
      </c>
      <c r="G14" s="696" t="s">
        <v>2234</v>
      </c>
      <c r="H14" s="696" t="s">
        <v>1152</v>
      </c>
      <c r="I14" s="696" t="s">
        <v>2235</v>
      </c>
      <c r="J14" s="696" t="s">
        <v>2236</v>
      </c>
      <c r="K14" s="696" t="s">
        <v>587</v>
      </c>
      <c r="L14" s="699">
        <v>65.75</v>
      </c>
      <c r="M14" s="699">
        <v>65.75</v>
      </c>
      <c r="N14" s="696">
        <v>1</v>
      </c>
      <c r="O14" s="700">
        <v>0.5</v>
      </c>
      <c r="P14" s="699">
        <v>65.75</v>
      </c>
      <c r="Q14" s="701">
        <v>1</v>
      </c>
      <c r="R14" s="696">
        <v>1</v>
      </c>
      <c r="S14" s="701">
        <v>1</v>
      </c>
      <c r="T14" s="700">
        <v>0.5</v>
      </c>
      <c r="U14" s="702">
        <v>1</v>
      </c>
    </row>
    <row r="15" spans="1:21" ht="14.4" customHeight="1" x14ac:dyDescent="0.3">
      <c r="A15" s="695">
        <v>50</v>
      </c>
      <c r="B15" s="696" t="s">
        <v>557</v>
      </c>
      <c r="C15" s="696">
        <v>89301501</v>
      </c>
      <c r="D15" s="697" t="s">
        <v>2937</v>
      </c>
      <c r="E15" s="698" t="s">
        <v>2210</v>
      </c>
      <c r="F15" s="696" t="s">
        <v>2204</v>
      </c>
      <c r="G15" s="696" t="s">
        <v>2237</v>
      </c>
      <c r="H15" s="696" t="s">
        <v>558</v>
      </c>
      <c r="I15" s="696" t="s">
        <v>2238</v>
      </c>
      <c r="J15" s="696" t="s">
        <v>2239</v>
      </c>
      <c r="K15" s="696" t="s">
        <v>2240</v>
      </c>
      <c r="L15" s="699">
        <v>40.46</v>
      </c>
      <c r="M15" s="699">
        <v>40.46</v>
      </c>
      <c r="N15" s="696">
        <v>1</v>
      </c>
      <c r="O15" s="700">
        <v>0.5</v>
      </c>
      <c r="P15" s="699"/>
      <c r="Q15" s="701">
        <v>0</v>
      </c>
      <c r="R15" s="696"/>
      <c r="S15" s="701">
        <v>0</v>
      </c>
      <c r="T15" s="700"/>
      <c r="U15" s="702">
        <v>0</v>
      </c>
    </row>
    <row r="16" spans="1:21" ht="14.4" customHeight="1" x14ac:dyDescent="0.3">
      <c r="A16" s="695">
        <v>50</v>
      </c>
      <c r="B16" s="696" t="s">
        <v>557</v>
      </c>
      <c r="C16" s="696">
        <v>89301501</v>
      </c>
      <c r="D16" s="697" t="s">
        <v>2937</v>
      </c>
      <c r="E16" s="698" t="s">
        <v>2210</v>
      </c>
      <c r="F16" s="696" t="s">
        <v>2204</v>
      </c>
      <c r="G16" s="696" t="s">
        <v>2241</v>
      </c>
      <c r="H16" s="696" t="s">
        <v>558</v>
      </c>
      <c r="I16" s="696" t="s">
        <v>945</v>
      </c>
      <c r="J16" s="696" t="s">
        <v>946</v>
      </c>
      <c r="K16" s="696" t="s">
        <v>947</v>
      </c>
      <c r="L16" s="699">
        <v>104.66</v>
      </c>
      <c r="M16" s="699">
        <v>313.98</v>
      </c>
      <c r="N16" s="696">
        <v>3</v>
      </c>
      <c r="O16" s="700">
        <v>1.5</v>
      </c>
      <c r="P16" s="699">
        <v>209.32</v>
      </c>
      <c r="Q16" s="701">
        <v>0.66666666666666663</v>
      </c>
      <c r="R16" s="696">
        <v>2</v>
      </c>
      <c r="S16" s="701">
        <v>0.66666666666666663</v>
      </c>
      <c r="T16" s="700">
        <v>1</v>
      </c>
      <c r="U16" s="702">
        <v>0.66666666666666663</v>
      </c>
    </row>
    <row r="17" spans="1:21" ht="14.4" customHeight="1" x14ac:dyDescent="0.3">
      <c r="A17" s="695">
        <v>50</v>
      </c>
      <c r="B17" s="696" t="s">
        <v>557</v>
      </c>
      <c r="C17" s="696">
        <v>89301501</v>
      </c>
      <c r="D17" s="697" t="s">
        <v>2937</v>
      </c>
      <c r="E17" s="698" t="s">
        <v>2210</v>
      </c>
      <c r="F17" s="696" t="s">
        <v>2204</v>
      </c>
      <c r="G17" s="696" t="s">
        <v>2242</v>
      </c>
      <c r="H17" s="696" t="s">
        <v>558</v>
      </c>
      <c r="I17" s="696" t="s">
        <v>2243</v>
      </c>
      <c r="J17" s="696" t="s">
        <v>2244</v>
      </c>
      <c r="K17" s="696" t="s">
        <v>2245</v>
      </c>
      <c r="L17" s="699">
        <v>0</v>
      </c>
      <c r="M17" s="699">
        <v>0</v>
      </c>
      <c r="N17" s="696">
        <v>1</v>
      </c>
      <c r="O17" s="700">
        <v>0.5</v>
      </c>
      <c r="P17" s="699"/>
      <c r="Q17" s="701"/>
      <c r="R17" s="696"/>
      <c r="S17" s="701">
        <v>0</v>
      </c>
      <c r="T17" s="700"/>
      <c r="U17" s="702">
        <v>0</v>
      </c>
    </row>
    <row r="18" spans="1:21" ht="14.4" customHeight="1" x14ac:dyDescent="0.3">
      <c r="A18" s="695">
        <v>50</v>
      </c>
      <c r="B18" s="696" t="s">
        <v>557</v>
      </c>
      <c r="C18" s="696">
        <v>89301501</v>
      </c>
      <c r="D18" s="697" t="s">
        <v>2937</v>
      </c>
      <c r="E18" s="698" t="s">
        <v>2210</v>
      </c>
      <c r="F18" s="696" t="s">
        <v>2204</v>
      </c>
      <c r="G18" s="696" t="s">
        <v>2242</v>
      </c>
      <c r="H18" s="696" t="s">
        <v>558</v>
      </c>
      <c r="I18" s="696" t="s">
        <v>934</v>
      </c>
      <c r="J18" s="696" t="s">
        <v>923</v>
      </c>
      <c r="K18" s="696" t="s">
        <v>935</v>
      </c>
      <c r="L18" s="699">
        <v>12.26</v>
      </c>
      <c r="M18" s="699">
        <v>24.52</v>
      </c>
      <c r="N18" s="696">
        <v>2</v>
      </c>
      <c r="O18" s="700">
        <v>1</v>
      </c>
      <c r="P18" s="699">
        <v>24.52</v>
      </c>
      <c r="Q18" s="701">
        <v>1</v>
      </c>
      <c r="R18" s="696">
        <v>2</v>
      </c>
      <c r="S18" s="701">
        <v>1</v>
      </c>
      <c r="T18" s="700">
        <v>1</v>
      </c>
      <c r="U18" s="702">
        <v>1</v>
      </c>
    </row>
    <row r="19" spans="1:21" ht="14.4" customHeight="1" x14ac:dyDescent="0.3">
      <c r="A19" s="695">
        <v>50</v>
      </c>
      <c r="B19" s="696" t="s">
        <v>557</v>
      </c>
      <c r="C19" s="696">
        <v>89301501</v>
      </c>
      <c r="D19" s="697" t="s">
        <v>2937</v>
      </c>
      <c r="E19" s="698" t="s">
        <v>2210</v>
      </c>
      <c r="F19" s="696" t="s">
        <v>2204</v>
      </c>
      <c r="G19" s="696" t="s">
        <v>2246</v>
      </c>
      <c r="H19" s="696" t="s">
        <v>558</v>
      </c>
      <c r="I19" s="696" t="s">
        <v>2247</v>
      </c>
      <c r="J19" s="696" t="s">
        <v>1377</v>
      </c>
      <c r="K19" s="696" t="s">
        <v>2248</v>
      </c>
      <c r="L19" s="699">
        <v>0</v>
      </c>
      <c r="M19" s="699">
        <v>0</v>
      </c>
      <c r="N19" s="696">
        <v>2</v>
      </c>
      <c r="O19" s="700">
        <v>1</v>
      </c>
      <c r="P19" s="699">
        <v>0</v>
      </c>
      <c r="Q19" s="701"/>
      <c r="R19" s="696">
        <v>1</v>
      </c>
      <c r="S19" s="701">
        <v>0.5</v>
      </c>
      <c r="T19" s="700">
        <v>0.5</v>
      </c>
      <c r="U19" s="702">
        <v>0.5</v>
      </c>
    </row>
    <row r="20" spans="1:21" ht="14.4" customHeight="1" x14ac:dyDescent="0.3">
      <c r="A20" s="695">
        <v>50</v>
      </c>
      <c r="B20" s="696" t="s">
        <v>557</v>
      </c>
      <c r="C20" s="696">
        <v>89301501</v>
      </c>
      <c r="D20" s="697" t="s">
        <v>2937</v>
      </c>
      <c r="E20" s="698" t="s">
        <v>2210</v>
      </c>
      <c r="F20" s="696" t="s">
        <v>2204</v>
      </c>
      <c r="G20" s="696" t="s">
        <v>2249</v>
      </c>
      <c r="H20" s="696" t="s">
        <v>558</v>
      </c>
      <c r="I20" s="696" t="s">
        <v>2250</v>
      </c>
      <c r="J20" s="696" t="s">
        <v>714</v>
      </c>
      <c r="K20" s="696" t="s">
        <v>2251</v>
      </c>
      <c r="L20" s="699">
        <v>23.4</v>
      </c>
      <c r="M20" s="699">
        <v>23.4</v>
      </c>
      <c r="N20" s="696">
        <v>1</v>
      </c>
      <c r="O20" s="700">
        <v>0.5</v>
      </c>
      <c r="P20" s="699"/>
      <c r="Q20" s="701">
        <v>0</v>
      </c>
      <c r="R20" s="696"/>
      <c r="S20" s="701">
        <v>0</v>
      </c>
      <c r="T20" s="700"/>
      <c r="U20" s="702">
        <v>0</v>
      </c>
    </row>
    <row r="21" spans="1:21" ht="14.4" customHeight="1" x14ac:dyDescent="0.3">
      <c r="A21" s="695">
        <v>50</v>
      </c>
      <c r="B21" s="696" t="s">
        <v>557</v>
      </c>
      <c r="C21" s="696">
        <v>89301501</v>
      </c>
      <c r="D21" s="697" t="s">
        <v>2937</v>
      </c>
      <c r="E21" s="698" t="s">
        <v>2210</v>
      </c>
      <c r="F21" s="696" t="s">
        <v>2204</v>
      </c>
      <c r="G21" s="696" t="s">
        <v>2249</v>
      </c>
      <c r="H21" s="696" t="s">
        <v>558</v>
      </c>
      <c r="I21" s="696" t="s">
        <v>2252</v>
      </c>
      <c r="J21" s="696" t="s">
        <v>2253</v>
      </c>
      <c r="K21" s="696" t="s">
        <v>2254</v>
      </c>
      <c r="L21" s="699">
        <v>44.89</v>
      </c>
      <c r="M21" s="699">
        <v>44.89</v>
      </c>
      <c r="N21" s="696">
        <v>1</v>
      </c>
      <c r="O21" s="700">
        <v>0.5</v>
      </c>
      <c r="P21" s="699">
        <v>44.89</v>
      </c>
      <c r="Q21" s="701">
        <v>1</v>
      </c>
      <c r="R21" s="696">
        <v>1</v>
      </c>
      <c r="S21" s="701">
        <v>1</v>
      </c>
      <c r="T21" s="700">
        <v>0.5</v>
      </c>
      <c r="U21" s="702">
        <v>1</v>
      </c>
    </row>
    <row r="22" spans="1:21" ht="14.4" customHeight="1" x14ac:dyDescent="0.3">
      <c r="A22" s="695">
        <v>50</v>
      </c>
      <c r="B22" s="696" t="s">
        <v>557</v>
      </c>
      <c r="C22" s="696">
        <v>89301501</v>
      </c>
      <c r="D22" s="697" t="s">
        <v>2937</v>
      </c>
      <c r="E22" s="698" t="s">
        <v>2210</v>
      </c>
      <c r="F22" s="696" t="s">
        <v>2204</v>
      </c>
      <c r="G22" s="696" t="s">
        <v>2249</v>
      </c>
      <c r="H22" s="696" t="s">
        <v>558</v>
      </c>
      <c r="I22" s="696" t="s">
        <v>2255</v>
      </c>
      <c r="J22" s="696" t="s">
        <v>1029</v>
      </c>
      <c r="K22" s="696" t="s">
        <v>2256</v>
      </c>
      <c r="L22" s="699">
        <v>0</v>
      </c>
      <c r="M22" s="699">
        <v>0</v>
      </c>
      <c r="N22" s="696">
        <v>1</v>
      </c>
      <c r="O22" s="700">
        <v>1</v>
      </c>
      <c r="P22" s="699">
        <v>0</v>
      </c>
      <c r="Q22" s="701"/>
      <c r="R22" s="696">
        <v>1</v>
      </c>
      <c r="S22" s="701">
        <v>1</v>
      </c>
      <c r="T22" s="700">
        <v>1</v>
      </c>
      <c r="U22" s="702">
        <v>1</v>
      </c>
    </row>
    <row r="23" spans="1:21" ht="14.4" customHeight="1" x14ac:dyDescent="0.3">
      <c r="A23" s="695">
        <v>50</v>
      </c>
      <c r="B23" s="696" t="s">
        <v>557</v>
      </c>
      <c r="C23" s="696">
        <v>89301501</v>
      </c>
      <c r="D23" s="697" t="s">
        <v>2937</v>
      </c>
      <c r="E23" s="698" t="s">
        <v>2210</v>
      </c>
      <c r="F23" s="696" t="s">
        <v>2204</v>
      </c>
      <c r="G23" s="696" t="s">
        <v>2257</v>
      </c>
      <c r="H23" s="696" t="s">
        <v>1152</v>
      </c>
      <c r="I23" s="696" t="s">
        <v>1249</v>
      </c>
      <c r="J23" s="696" t="s">
        <v>1243</v>
      </c>
      <c r="K23" s="696" t="s">
        <v>1206</v>
      </c>
      <c r="L23" s="699">
        <v>2916.16</v>
      </c>
      <c r="M23" s="699">
        <v>2916.16</v>
      </c>
      <c r="N23" s="696">
        <v>1</v>
      </c>
      <c r="O23" s="700">
        <v>1</v>
      </c>
      <c r="P23" s="699"/>
      <c r="Q23" s="701">
        <v>0</v>
      </c>
      <c r="R23" s="696"/>
      <c r="S23" s="701">
        <v>0</v>
      </c>
      <c r="T23" s="700"/>
      <c r="U23" s="702">
        <v>0</v>
      </c>
    </row>
    <row r="24" spans="1:21" ht="14.4" customHeight="1" x14ac:dyDescent="0.3">
      <c r="A24" s="695">
        <v>50</v>
      </c>
      <c r="B24" s="696" t="s">
        <v>557</v>
      </c>
      <c r="C24" s="696">
        <v>89301501</v>
      </c>
      <c r="D24" s="697" t="s">
        <v>2937</v>
      </c>
      <c r="E24" s="698" t="s">
        <v>2210</v>
      </c>
      <c r="F24" s="696" t="s">
        <v>2204</v>
      </c>
      <c r="G24" s="696" t="s">
        <v>2258</v>
      </c>
      <c r="H24" s="696" t="s">
        <v>558</v>
      </c>
      <c r="I24" s="696" t="s">
        <v>2259</v>
      </c>
      <c r="J24" s="696" t="s">
        <v>885</v>
      </c>
      <c r="K24" s="696" t="s">
        <v>1210</v>
      </c>
      <c r="L24" s="699">
        <v>67.42</v>
      </c>
      <c r="M24" s="699">
        <v>67.42</v>
      </c>
      <c r="N24" s="696">
        <v>1</v>
      </c>
      <c r="O24" s="700">
        <v>0.5</v>
      </c>
      <c r="P24" s="699"/>
      <c r="Q24" s="701">
        <v>0</v>
      </c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50</v>
      </c>
      <c r="B25" s="696" t="s">
        <v>557</v>
      </c>
      <c r="C25" s="696">
        <v>89301501</v>
      </c>
      <c r="D25" s="697" t="s">
        <v>2937</v>
      </c>
      <c r="E25" s="698" t="s">
        <v>2210</v>
      </c>
      <c r="F25" s="696" t="s">
        <v>2204</v>
      </c>
      <c r="G25" s="696" t="s">
        <v>2258</v>
      </c>
      <c r="H25" s="696" t="s">
        <v>558</v>
      </c>
      <c r="I25" s="696" t="s">
        <v>2260</v>
      </c>
      <c r="J25" s="696" t="s">
        <v>2261</v>
      </c>
      <c r="K25" s="696" t="s">
        <v>2230</v>
      </c>
      <c r="L25" s="699">
        <v>0</v>
      </c>
      <c r="M25" s="699">
        <v>0</v>
      </c>
      <c r="N25" s="696">
        <v>1</v>
      </c>
      <c r="O25" s="700">
        <v>0.5</v>
      </c>
      <c r="P25" s="699">
        <v>0</v>
      </c>
      <c r="Q25" s="701"/>
      <c r="R25" s="696">
        <v>1</v>
      </c>
      <c r="S25" s="701">
        <v>1</v>
      </c>
      <c r="T25" s="700">
        <v>0.5</v>
      </c>
      <c r="U25" s="702">
        <v>1</v>
      </c>
    </row>
    <row r="26" spans="1:21" ht="14.4" customHeight="1" x14ac:dyDescent="0.3">
      <c r="A26" s="695">
        <v>50</v>
      </c>
      <c r="B26" s="696" t="s">
        <v>557</v>
      </c>
      <c r="C26" s="696">
        <v>89301501</v>
      </c>
      <c r="D26" s="697" t="s">
        <v>2937</v>
      </c>
      <c r="E26" s="698" t="s">
        <v>2210</v>
      </c>
      <c r="F26" s="696" t="s">
        <v>2204</v>
      </c>
      <c r="G26" s="696" t="s">
        <v>2262</v>
      </c>
      <c r="H26" s="696" t="s">
        <v>558</v>
      </c>
      <c r="I26" s="696" t="s">
        <v>2263</v>
      </c>
      <c r="J26" s="696" t="s">
        <v>2264</v>
      </c>
      <c r="K26" s="696" t="s">
        <v>1371</v>
      </c>
      <c r="L26" s="699">
        <v>214.07</v>
      </c>
      <c r="M26" s="699">
        <v>214.07</v>
      </c>
      <c r="N26" s="696">
        <v>1</v>
      </c>
      <c r="O26" s="700">
        <v>0.5</v>
      </c>
      <c r="P26" s="699"/>
      <c r="Q26" s="701">
        <v>0</v>
      </c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50</v>
      </c>
      <c r="B27" s="696" t="s">
        <v>557</v>
      </c>
      <c r="C27" s="696">
        <v>89301501</v>
      </c>
      <c r="D27" s="697" t="s">
        <v>2937</v>
      </c>
      <c r="E27" s="698" t="s">
        <v>2210</v>
      </c>
      <c r="F27" s="696" t="s">
        <v>2204</v>
      </c>
      <c r="G27" s="696" t="s">
        <v>2265</v>
      </c>
      <c r="H27" s="696" t="s">
        <v>558</v>
      </c>
      <c r="I27" s="696" t="s">
        <v>2266</v>
      </c>
      <c r="J27" s="696" t="s">
        <v>2267</v>
      </c>
      <c r="K27" s="696" t="s">
        <v>2268</v>
      </c>
      <c r="L27" s="699">
        <v>0</v>
      </c>
      <c r="M27" s="699">
        <v>0</v>
      </c>
      <c r="N27" s="696">
        <v>1</v>
      </c>
      <c r="O27" s="700">
        <v>0.5</v>
      </c>
      <c r="P27" s="699"/>
      <c r="Q27" s="701"/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50</v>
      </c>
      <c r="B28" s="696" t="s">
        <v>557</v>
      </c>
      <c r="C28" s="696">
        <v>89301501</v>
      </c>
      <c r="D28" s="697" t="s">
        <v>2937</v>
      </c>
      <c r="E28" s="698" t="s">
        <v>2210</v>
      </c>
      <c r="F28" s="696" t="s">
        <v>2204</v>
      </c>
      <c r="G28" s="696" t="s">
        <v>2269</v>
      </c>
      <c r="H28" s="696" t="s">
        <v>558</v>
      </c>
      <c r="I28" s="696" t="s">
        <v>2270</v>
      </c>
      <c r="J28" s="696" t="s">
        <v>1235</v>
      </c>
      <c r="K28" s="696" t="s">
        <v>1300</v>
      </c>
      <c r="L28" s="699">
        <v>67.42</v>
      </c>
      <c r="M28" s="699">
        <v>67.42</v>
      </c>
      <c r="N28" s="696">
        <v>1</v>
      </c>
      <c r="O28" s="700">
        <v>0.5</v>
      </c>
      <c r="P28" s="699"/>
      <c r="Q28" s="701">
        <v>0</v>
      </c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50</v>
      </c>
      <c r="B29" s="696" t="s">
        <v>557</v>
      </c>
      <c r="C29" s="696">
        <v>89301501</v>
      </c>
      <c r="D29" s="697" t="s">
        <v>2937</v>
      </c>
      <c r="E29" s="698" t="s">
        <v>2210</v>
      </c>
      <c r="F29" s="696" t="s">
        <v>2204</v>
      </c>
      <c r="G29" s="696" t="s">
        <v>2271</v>
      </c>
      <c r="H29" s="696" t="s">
        <v>558</v>
      </c>
      <c r="I29" s="696" t="s">
        <v>2272</v>
      </c>
      <c r="J29" s="696" t="s">
        <v>931</v>
      </c>
      <c r="K29" s="696" t="s">
        <v>2273</v>
      </c>
      <c r="L29" s="699">
        <v>112.13</v>
      </c>
      <c r="M29" s="699">
        <v>112.13</v>
      </c>
      <c r="N29" s="696">
        <v>1</v>
      </c>
      <c r="O29" s="700">
        <v>1</v>
      </c>
      <c r="P29" s="699"/>
      <c r="Q29" s="701">
        <v>0</v>
      </c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50</v>
      </c>
      <c r="B30" s="696" t="s">
        <v>557</v>
      </c>
      <c r="C30" s="696">
        <v>89301501</v>
      </c>
      <c r="D30" s="697" t="s">
        <v>2937</v>
      </c>
      <c r="E30" s="698" t="s">
        <v>2210</v>
      </c>
      <c r="F30" s="696" t="s">
        <v>2204</v>
      </c>
      <c r="G30" s="696" t="s">
        <v>2274</v>
      </c>
      <c r="H30" s="696" t="s">
        <v>1152</v>
      </c>
      <c r="I30" s="696" t="s">
        <v>1275</v>
      </c>
      <c r="J30" s="696" t="s">
        <v>2103</v>
      </c>
      <c r="K30" s="696" t="s">
        <v>1781</v>
      </c>
      <c r="L30" s="699">
        <v>193.14</v>
      </c>
      <c r="M30" s="699">
        <v>579.41999999999996</v>
      </c>
      <c r="N30" s="696">
        <v>3</v>
      </c>
      <c r="O30" s="700">
        <v>1.5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50</v>
      </c>
      <c r="B31" s="696" t="s">
        <v>557</v>
      </c>
      <c r="C31" s="696">
        <v>89301501</v>
      </c>
      <c r="D31" s="697" t="s">
        <v>2937</v>
      </c>
      <c r="E31" s="698" t="s">
        <v>2211</v>
      </c>
      <c r="F31" s="696" t="s">
        <v>2204</v>
      </c>
      <c r="G31" s="696" t="s">
        <v>2222</v>
      </c>
      <c r="H31" s="696" t="s">
        <v>1152</v>
      </c>
      <c r="I31" s="696" t="s">
        <v>1168</v>
      </c>
      <c r="J31" s="696" t="s">
        <v>1169</v>
      </c>
      <c r="K31" s="696" t="s">
        <v>2109</v>
      </c>
      <c r="L31" s="699">
        <v>75.28</v>
      </c>
      <c r="M31" s="699">
        <v>225.84</v>
      </c>
      <c r="N31" s="696">
        <v>3</v>
      </c>
      <c r="O31" s="700">
        <v>1.5</v>
      </c>
      <c r="P31" s="699">
        <v>75.28</v>
      </c>
      <c r="Q31" s="701">
        <v>0.33333333333333331</v>
      </c>
      <c r="R31" s="696">
        <v>1</v>
      </c>
      <c r="S31" s="701">
        <v>0.33333333333333331</v>
      </c>
      <c r="T31" s="700">
        <v>0.5</v>
      </c>
      <c r="U31" s="702">
        <v>0.33333333333333331</v>
      </c>
    </row>
    <row r="32" spans="1:21" ht="14.4" customHeight="1" x14ac:dyDescent="0.3">
      <c r="A32" s="695">
        <v>50</v>
      </c>
      <c r="B32" s="696" t="s">
        <v>557</v>
      </c>
      <c r="C32" s="696">
        <v>89301501</v>
      </c>
      <c r="D32" s="697" t="s">
        <v>2937</v>
      </c>
      <c r="E32" s="698" t="s">
        <v>2211</v>
      </c>
      <c r="F32" s="696" t="s">
        <v>2204</v>
      </c>
      <c r="G32" s="696" t="s">
        <v>2225</v>
      </c>
      <c r="H32" s="696" t="s">
        <v>1152</v>
      </c>
      <c r="I32" s="696" t="s">
        <v>2275</v>
      </c>
      <c r="J32" s="696" t="s">
        <v>2276</v>
      </c>
      <c r="K32" s="696" t="s">
        <v>2277</v>
      </c>
      <c r="L32" s="699">
        <v>312.54000000000002</v>
      </c>
      <c r="M32" s="699">
        <v>312.54000000000002</v>
      </c>
      <c r="N32" s="696">
        <v>1</v>
      </c>
      <c r="O32" s="700">
        <v>0.5</v>
      </c>
      <c r="P32" s="699"/>
      <c r="Q32" s="701">
        <v>0</v>
      </c>
      <c r="R32" s="696"/>
      <c r="S32" s="701">
        <v>0</v>
      </c>
      <c r="T32" s="700"/>
      <c r="U32" s="702">
        <v>0</v>
      </c>
    </row>
    <row r="33" spans="1:21" ht="14.4" customHeight="1" x14ac:dyDescent="0.3">
      <c r="A33" s="695">
        <v>50</v>
      </c>
      <c r="B33" s="696" t="s">
        <v>557</v>
      </c>
      <c r="C33" s="696">
        <v>89301501</v>
      </c>
      <c r="D33" s="697" t="s">
        <v>2937</v>
      </c>
      <c r="E33" s="698" t="s">
        <v>2211</v>
      </c>
      <c r="F33" s="696" t="s">
        <v>2204</v>
      </c>
      <c r="G33" s="696" t="s">
        <v>2225</v>
      </c>
      <c r="H33" s="696" t="s">
        <v>1152</v>
      </c>
      <c r="I33" s="696" t="s">
        <v>1267</v>
      </c>
      <c r="J33" s="696" t="s">
        <v>1272</v>
      </c>
      <c r="K33" s="696" t="s">
        <v>2126</v>
      </c>
      <c r="L33" s="699">
        <v>130.59</v>
      </c>
      <c r="M33" s="699">
        <v>130.59</v>
      </c>
      <c r="N33" s="696">
        <v>1</v>
      </c>
      <c r="O33" s="700">
        <v>0.5</v>
      </c>
      <c r="P33" s="699"/>
      <c r="Q33" s="701">
        <v>0</v>
      </c>
      <c r="R33" s="696"/>
      <c r="S33" s="701">
        <v>0</v>
      </c>
      <c r="T33" s="700"/>
      <c r="U33" s="702">
        <v>0</v>
      </c>
    </row>
    <row r="34" spans="1:21" ht="14.4" customHeight="1" x14ac:dyDescent="0.3">
      <c r="A34" s="695">
        <v>50</v>
      </c>
      <c r="B34" s="696" t="s">
        <v>557</v>
      </c>
      <c r="C34" s="696">
        <v>89301501</v>
      </c>
      <c r="D34" s="697" t="s">
        <v>2937</v>
      </c>
      <c r="E34" s="698" t="s">
        <v>2211</v>
      </c>
      <c r="F34" s="696" t="s">
        <v>2204</v>
      </c>
      <c r="G34" s="696" t="s">
        <v>2225</v>
      </c>
      <c r="H34" s="696" t="s">
        <v>1152</v>
      </c>
      <c r="I34" s="696" t="s">
        <v>1326</v>
      </c>
      <c r="J34" s="696" t="s">
        <v>1331</v>
      </c>
      <c r="K34" s="696" t="s">
        <v>2128</v>
      </c>
      <c r="L34" s="699">
        <v>201.88</v>
      </c>
      <c r="M34" s="699">
        <v>403.76</v>
      </c>
      <c r="N34" s="696">
        <v>2</v>
      </c>
      <c r="O34" s="700">
        <v>1.5</v>
      </c>
      <c r="P34" s="699"/>
      <c r="Q34" s="701">
        <v>0</v>
      </c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50</v>
      </c>
      <c r="B35" s="696" t="s">
        <v>557</v>
      </c>
      <c r="C35" s="696">
        <v>89301501</v>
      </c>
      <c r="D35" s="697" t="s">
        <v>2937</v>
      </c>
      <c r="E35" s="698" t="s">
        <v>2211</v>
      </c>
      <c r="F35" s="696" t="s">
        <v>2204</v>
      </c>
      <c r="G35" s="696" t="s">
        <v>2278</v>
      </c>
      <c r="H35" s="696" t="s">
        <v>558</v>
      </c>
      <c r="I35" s="696" t="s">
        <v>2279</v>
      </c>
      <c r="J35" s="696" t="s">
        <v>2280</v>
      </c>
      <c r="K35" s="696" t="s">
        <v>2281</v>
      </c>
      <c r="L35" s="699">
        <v>0</v>
      </c>
      <c r="M35" s="699">
        <v>0</v>
      </c>
      <c r="N35" s="696">
        <v>1</v>
      </c>
      <c r="O35" s="700">
        <v>1</v>
      </c>
      <c r="P35" s="699"/>
      <c r="Q35" s="701"/>
      <c r="R35" s="696"/>
      <c r="S35" s="701">
        <v>0</v>
      </c>
      <c r="T35" s="700"/>
      <c r="U35" s="702">
        <v>0</v>
      </c>
    </row>
    <row r="36" spans="1:21" ht="14.4" customHeight="1" x14ac:dyDescent="0.3">
      <c r="A36" s="695">
        <v>50</v>
      </c>
      <c r="B36" s="696" t="s">
        <v>557</v>
      </c>
      <c r="C36" s="696">
        <v>89301501</v>
      </c>
      <c r="D36" s="697" t="s">
        <v>2937</v>
      </c>
      <c r="E36" s="698" t="s">
        <v>2211</v>
      </c>
      <c r="F36" s="696" t="s">
        <v>2204</v>
      </c>
      <c r="G36" s="696" t="s">
        <v>2278</v>
      </c>
      <c r="H36" s="696" t="s">
        <v>558</v>
      </c>
      <c r="I36" s="696" t="s">
        <v>2282</v>
      </c>
      <c r="J36" s="696" t="s">
        <v>2283</v>
      </c>
      <c r="K36" s="696" t="s">
        <v>2284</v>
      </c>
      <c r="L36" s="699">
        <v>0</v>
      </c>
      <c r="M36" s="699">
        <v>0</v>
      </c>
      <c r="N36" s="696">
        <v>2</v>
      </c>
      <c r="O36" s="700">
        <v>1.5</v>
      </c>
      <c r="P36" s="699">
        <v>0</v>
      </c>
      <c r="Q36" s="701"/>
      <c r="R36" s="696">
        <v>1</v>
      </c>
      <c r="S36" s="701">
        <v>0.5</v>
      </c>
      <c r="T36" s="700">
        <v>1</v>
      </c>
      <c r="U36" s="702">
        <v>0.66666666666666663</v>
      </c>
    </row>
    <row r="37" spans="1:21" ht="14.4" customHeight="1" x14ac:dyDescent="0.3">
      <c r="A37" s="695">
        <v>50</v>
      </c>
      <c r="B37" s="696" t="s">
        <v>557</v>
      </c>
      <c r="C37" s="696">
        <v>89301501</v>
      </c>
      <c r="D37" s="697" t="s">
        <v>2937</v>
      </c>
      <c r="E37" s="698" t="s">
        <v>2211</v>
      </c>
      <c r="F37" s="696" t="s">
        <v>2204</v>
      </c>
      <c r="G37" s="696" t="s">
        <v>2278</v>
      </c>
      <c r="H37" s="696" t="s">
        <v>558</v>
      </c>
      <c r="I37" s="696" t="s">
        <v>858</v>
      </c>
      <c r="J37" s="696" t="s">
        <v>2283</v>
      </c>
      <c r="K37" s="696" t="s">
        <v>2285</v>
      </c>
      <c r="L37" s="699">
        <v>66.599999999999994</v>
      </c>
      <c r="M37" s="699">
        <v>133.19999999999999</v>
      </c>
      <c r="N37" s="696">
        <v>2</v>
      </c>
      <c r="O37" s="700">
        <v>1</v>
      </c>
      <c r="P37" s="699">
        <v>133.19999999999999</v>
      </c>
      <c r="Q37" s="701">
        <v>1</v>
      </c>
      <c r="R37" s="696">
        <v>2</v>
      </c>
      <c r="S37" s="701">
        <v>1</v>
      </c>
      <c r="T37" s="700">
        <v>1</v>
      </c>
      <c r="U37" s="702">
        <v>1</v>
      </c>
    </row>
    <row r="38" spans="1:21" ht="14.4" customHeight="1" x14ac:dyDescent="0.3">
      <c r="A38" s="695">
        <v>50</v>
      </c>
      <c r="B38" s="696" t="s">
        <v>557</v>
      </c>
      <c r="C38" s="696">
        <v>89301501</v>
      </c>
      <c r="D38" s="697" t="s">
        <v>2937</v>
      </c>
      <c r="E38" s="698" t="s">
        <v>2211</v>
      </c>
      <c r="F38" s="696" t="s">
        <v>2204</v>
      </c>
      <c r="G38" s="696" t="s">
        <v>2286</v>
      </c>
      <c r="H38" s="696" t="s">
        <v>558</v>
      </c>
      <c r="I38" s="696" t="s">
        <v>2287</v>
      </c>
      <c r="J38" s="696" t="s">
        <v>744</v>
      </c>
      <c r="K38" s="696" t="s">
        <v>935</v>
      </c>
      <c r="L38" s="699">
        <v>0</v>
      </c>
      <c r="M38" s="699">
        <v>0</v>
      </c>
      <c r="N38" s="696">
        <v>1</v>
      </c>
      <c r="O38" s="700">
        <v>0.5</v>
      </c>
      <c r="P38" s="699"/>
      <c r="Q38" s="701"/>
      <c r="R38" s="696"/>
      <c r="S38" s="701">
        <v>0</v>
      </c>
      <c r="T38" s="700"/>
      <c r="U38" s="702">
        <v>0</v>
      </c>
    </row>
    <row r="39" spans="1:21" ht="14.4" customHeight="1" x14ac:dyDescent="0.3">
      <c r="A39" s="695">
        <v>50</v>
      </c>
      <c r="B39" s="696" t="s">
        <v>557</v>
      </c>
      <c r="C39" s="696">
        <v>89301501</v>
      </c>
      <c r="D39" s="697" t="s">
        <v>2937</v>
      </c>
      <c r="E39" s="698" t="s">
        <v>2211</v>
      </c>
      <c r="F39" s="696" t="s">
        <v>2204</v>
      </c>
      <c r="G39" s="696" t="s">
        <v>2288</v>
      </c>
      <c r="H39" s="696" t="s">
        <v>1152</v>
      </c>
      <c r="I39" s="696" t="s">
        <v>1793</v>
      </c>
      <c r="J39" s="696" t="s">
        <v>1794</v>
      </c>
      <c r="K39" s="696" t="s">
        <v>1795</v>
      </c>
      <c r="L39" s="699">
        <v>44.89</v>
      </c>
      <c r="M39" s="699">
        <v>89.78</v>
      </c>
      <c r="N39" s="696">
        <v>2</v>
      </c>
      <c r="O39" s="700">
        <v>0.5</v>
      </c>
      <c r="P39" s="699"/>
      <c r="Q39" s="701">
        <v>0</v>
      </c>
      <c r="R39" s="696"/>
      <c r="S39" s="701">
        <v>0</v>
      </c>
      <c r="T39" s="700"/>
      <c r="U39" s="702">
        <v>0</v>
      </c>
    </row>
    <row r="40" spans="1:21" ht="14.4" customHeight="1" x14ac:dyDescent="0.3">
      <c r="A40" s="695">
        <v>50</v>
      </c>
      <c r="B40" s="696" t="s">
        <v>557</v>
      </c>
      <c r="C40" s="696">
        <v>89301501</v>
      </c>
      <c r="D40" s="697" t="s">
        <v>2937</v>
      </c>
      <c r="E40" s="698" t="s">
        <v>2211</v>
      </c>
      <c r="F40" s="696" t="s">
        <v>2204</v>
      </c>
      <c r="G40" s="696" t="s">
        <v>2241</v>
      </c>
      <c r="H40" s="696" t="s">
        <v>558</v>
      </c>
      <c r="I40" s="696" t="s">
        <v>945</v>
      </c>
      <c r="J40" s="696" t="s">
        <v>946</v>
      </c>
      <c r="K40" s="696" t="s">
        <v>947</v>
      </c>
      <c r="L40" s="699">
        <v>104.66</v>
      </c>
      <c r="M40" s="699">
        <v>418.64</v>
      </c>
      <c r="N40" s="696">
        <v>4</v>
      </c>
      <c r="O40" s="700">
        <v>2.5</v>
      </c>
      <c r="P40" s="699">
        <v>209.32</v>
      </c>
      <c r="Q40" s="701">
        <v>0.5</v>
      </c>
      <c r="R40" s="696">
        <v>2</v>
      </c>
      <c r="S40" s="701">
        <v>0.5</v>
      </c>
      <c r="T40" s="700">
        <v>1</v>
      </c>
      <c r="U40" s="702">
        <v>0.4</v>
      </c>
    </row>
    <row r="41" spans="1:21" ht="14.4" customHeight="1" x14ac:dyDescent="0.3">
      <c r="A41" s="695">
        <v>50</v>
      </c>
      <c r="B41" s="696" t="s">
        <v>557</v>
      </c>
      <c r="C41" s="696">
        <v>89301501</v>
      </c>
      <c r="D41" s="697" t="s">
        <v>2937</v>
      </c>
      <c r="E41" s="698" t="s">
        <v>2211</v>
      </c>
      <c r="F41" s="696" t="s">
        <v>2204</v>
      </c>
      <c r="G41" s="696" t="s">
        <v>2242</v>
      </c>
      <c r="H41" s="696" t="s">
        <v>558</v>
      </c>
      <c r="I41" s="696" t="s">
        <v>2289</v>
      </c>
      <c r="J41" s="696" t="s">
        <v>2244</v>
      </c>
      <c r="K41" s="696" t="s">
        <v>2158</v>
      </c>
      <c r="L41" s="699">
        <v>0</v>
      </c>
      <c r="M41" s="699">
        <v>0</v>
      </c>
      <c r="N41" s="696">
        <v>2</v>
      </c>
      <c r="O41" s="700">
        <v>1</v>
      </c>
      <c r="P41" s="699">
        <v>0</v>
      </c>
      <c r="Q41" s="701"/>
      <c r="R41" s="696">
        <v>1</v>
      </c>
      <c r="S41" s="701">
        <v>0.5</v>
      </c>
      <c r="T41" s="700">
        <v>0.5</v>
      </c>
      <c r="U41" s="702">
        <v>0.5</v>
      </c>
    </row>
    <row r="42" spans="1:21" ht="14.4" customHeight="1" x14ac:dyDescent="0.3">
      <c r="A42" s="695">
        <v>50</v>
      </c>
      <c r="B42" s="696" t="s">
        <v>557</v>
      </c>
      <c r="C42" s="696">
        <v>89301501</v>
      </c>
      <c r="D42" s="697" t="s">
        <v>2937</v>
      </c>
      <c r="E42" s="698" t="s">
        <v>2211</v>
      </c>
      <c r="F42" s="696" t="s">
        <v>2204</v>
      </c>
      <c r="G42" s="696" t="s">
        <v>2242</v>
      </c>
      <c r="H42" s="696" t="s">
        <v>558</v>
      </c>
      <c r="I42" s="696" t="s">
        <v>934</v>
      </c>
      <c r="J42" s="696" t="s">
        <v>923</v>
      </c>
      <c r="K42" s="696" t="s">
        <v>935</v>
      </c>
      <c r="L42" s="699">
        <v>12.26</v>
      </c>
      <c r="M42" s="699">
        <v>12.26</v>
      </c>
      <c r="N42" s="696">
        <v>1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50</v>
      </c>
      <c r="B43" s="696" t="s">
        <v>557</v>
      </c>
      <c r="C43" s="696">
        <v>89301501</v>
      </c>
      <c r="D43" s="697" t="s">
        <v>2937</v>
      </c>
      <c r="E43" s="698" t="s">
        <v>2211</v>
      </c>
      <c r="F43" s="696" t="s">
        <v>2204</v>
      </c>
      <c r="G43" s="696" t="s">
        <v>2290</v>
      </c>
      <c r="H43" s="696" t="s">
        <v>1152</v>
      </c>
      <c r="I43" s="696" t="s">
        <v>2291</v>
      </c>
      <c r="J43" s="696" t="s">
        <v>2292</v>
      </c>
      <c r="K43" s="696" t="s">
        <v>2293</v>
      </c>
      <c r="L43" s="699">
        <v>50.57</v>
      </c>
      <c r="M43" s="699">
        <v>50.57</v>
      </c>
      <c r="N43" s="696">
        <v>1</v>
      </c>
      <c r="O43" s="700">
        <v>0.5</v>
      </c>
      <c r="P43" s="699"/>
      <c r="Q43" s="701">
        <v>0</v>
      </c>
      <c r="R43" s="696"/>
      <c r="S43" s="701">
        <v>0</v>
      </c>
      <c r="T43" s="700"/>
      <c r="U43" s="702">
        <v>0</v>
      </c>
    </row>
    <row r="44" spans="1:21" ht="14.4" customHeight="1" x14ac:dyDescent="0.3">
      <c r="A44" s="695">
        <v>50</v>
      </c>
      <c r="B44" s="696" t="s">
        <v>557</v>
      </c>
      <c r="C44" s="696">
        <v>89301501</v>
      </c>
      <c r="D44" s="697" t="s">
        <v>2937</v>
      </c>
      <c r="E44" s="698" t="s">
        <v>2211</v>
      </c>
      <c r="F44" s="696" t="s">
        <v>2204</v>
      </c>
      <c r="G44" s="696" t="s">
        <v>2290</v>
      </c>
      <c r="H44" s="696" t="s">
        <v>558</v>
      </c>
      <c r="I44" s="696" t="s">
        <v>995</v>
      </c>
      <c r="J44" s="696" t="s">
        <v>2294</v>
      </c>
      <c r="K44" s="696" t="s">
        <v>2295</v>
      </c>
      <c r="L44" s="699">
        <v>50.57</v>
      </c>
      <c r="M44" s="699">
        <v>50.57</v>
      </c>
      <c r="N44" s="696">
        <v>1</v>
      </c>
      <c r="O44" s="700">
        <v>0.5</v>
      </c>
      <c r="P44" s="699"/>
      <c r="Q44" s="701">
        <v>0</v>
      </c>
      <c r="R44" s="696"/>
      <c r="S44" s="701">
        <v>0</v>
      </c>
      <c r="T44" s="700"/>
      <c r="U44" s="702">
        <v>0</v>
      </c>
    </row>
    <row r="45" spans="1:21" ht="14.4" customHeight="1" x14ac:dyDescent="0.3">
      <c r="A45" s="695">
        <v>50</v>
      </c>
      <c r="B45" s="696" t="s">
        <v>557</v>
      </c>
      <c r="C45" s="696">
        <v>89301501</v>
      </c>
      <c r="D45" s="697" t="s">
        <v>2937</v>
      </c>
      <c r="E45" s="698" t="s">
        <v>2211</v>
      </c>
      <c r="F45" s="696" t="s">
        <v>2204</v>
      </c>
      <c r="G45" s="696" t="s">
        <v>2249</v>
      </c>
      <c r="H45" s="696" t="s">
        <v>558</v>
      </c>
      <c r="I45" s="696" t="s">
        <v>2296</v>
      </c>
      <c r="J45" s="696" t="s">
        <v>2253</v>
      </c>
      <c r="K45" s="696" t="s">
        <v>951</v>
      </c>
      <c r="L45" s="699">
        <v>0</v>
      </c>
      <c r="M45" s="699">
        <v>0</v>
      </c>
      <c r="N45" s="696">
        <v>1</v>
      </c>
      <c r="O45" s="700">
        <v>0.5</v>
      </c>
      <c r="P45" s="699"/>
      <c r="Q45" s="701"/>
      <c r="R45" s="696"/>
      <c r="S45" s="701">
        <v>0</v>
      </c>
      <c r="T45" s="700"/>
      <c r="U45" s="702">
        <v>0</v>
      </c>
    </row>
    <row r="46" spans="1:21" ht="14.4" customHeight="1" x14ac:dyDescent="0.3">
      <c r="A46" s="695">
        <v>50</v>
      </c>
      <c r="B46" s="696" t="s">
        <v>557</v>
      </c>
      <c r="C46" s="696">
        <v>89301501</v>
      </c>
      <c r="D46" s="697" t="s">
        <v>2937</v>
      </c>
      <c r="E46" s="698" t="s">
        <v>2211</v>
      </c>
      <c r="F46" s="696" t="s">
        <v>2204</v>
      </c>
      <c r="G46" s="696" t="s">
        <v>2249</v>
      </c>
      <c r="H46" s="696" t="s">
        <v>558</v>
      </c>
      <c r="I46" s="696" t="s">
        <v>2250</v>
      </c>
      <c r="J46" s="696" t="s">
        <v>714</v>
      </c>
      <c r="K46" s="696" t="s">
        <v>2251</v>
      </c>
      <c r="L46" s="699">
        <v>23.4</v>
      </c>
      <c r="M46" s="699">
        <v>23.4</v>
      </c>
      <c r="N46" s="696">
        <v>1</v>
      </c>
      <c r="O46" s="700">
        <v>0.5</v>
      </c>
      <c r="P46" s="699"/>
      <c r="Q46" s="701">
        <v>0</v>
      </c>
      <c r="R46" s="696"/>
      <c r="S46" s="701">
        <v>0</v>
      </c>
      <c r="T46" s="700"/>
      <c r="U46" s="702">
        <v>0</v>
      </c>
    </row>
    <row r="47" spans="1:21" ht="14.4" customHeight="1" x14ac:dyDescent="0.3">
      <c r="A47" s="695">
        <v>50</v>
      </c>
      <c r="B47" s="696" t="s">
        <v>557</v>
      </c>
      <c r="C47" s="696">
        <v>89301501</v>
      </c>
      <c r="D47" s="697" t="s">
        <v>2937</v>
      </c>
      <c r="E47" s="698" t="s">
        <v>2211</v>
      </c>
      <c r="F47" s="696" t="s">
        <v>2204</v>
      </c>
      <c r="G47" s="696" t="s">
        <v>2249</v>
      </c>
      <c r="H47" s="696" t="s">
        <v>558</v>
      </c>
      <c r="I47" s="696" t="s">
        <v>2297</v>
      </c>
      <c r="J47" s="696" t="s">
        <v>714</v>
      </c>
      <c r="K47" s="696" t="s">
        <v>2298</v>
      </c>
      <c r="L47" s="699">
        <v>0</v>
      </c>
      <c r="M47" s="699">
        <v>0</v>
      </c>
      <c r="N47" s="696">
        <v>1</v>
      </c>
      <c r="O47" s="700">
        <v>0.5</v>
      </c>
      <c r="P47" s="699"/>
      <c r="Q47" s="701"/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50</v>
      </c>
      <c r="B48" s="696" t="s">
        <v>557</v>
      </c>
      <c r="C48" s="696">
        <v>89301501</v>
      </c>
      <c r="D48" s="697" t="s">
        <v>2937</v>
      </c>
      <c r="E48" s="698" t="s">
        <v>2211</v>
      </c>
      <c r="F48" s="696" t="s">
        <v>2204</v>
      </c>
      <c r="G48" s="696" t="s">
        <v>2257</v>
      </c>
      <c r="H48" s="696" t="s">
        <v>1152</v>
      </c>
      <c r="I48" s="696" t="s">
        <v>1249</v>
      </c>
      <c r="J48" s="696" t="s">
        <v>1243</v>
      </c>
      <c r="K48" s="696" t="s">
        <v>1206</v>
      </c>
      <c r="L48" s="699">
        <v>2916.16</v>
      </c>
      <c r="M48" s="699">
        <v>5832.32</v>
      </c>
      <c r="N48" s="696">
        <v>2</v>
      </c>
      <c r="O48" s="700">
        <v>1</v>
      </c>
      <c r="P48" s="699">
        <v>2916.16</v>
      </c>
      <c r="Q48" s="701">
        <v>0.5</v>
      </c>
      <c r="R48" s="696">
        <v>1</v>
      </c>
      <c r="S48" s="701">
        <v>0.5</v>
      </c>
      <c r="T48" s="700">
        <v>0.5</v>
      </c>
      <c r="U48" s="702">
        <v>0.5</v>
      </c>
    </row>
    <row r="49" spans="1:21" ht="14.4" customHeight="1" x14ac:dyDescent="0.3">
      <c r="A49" s="695">
        <v>50</v>
      </c>
      <c r="B49" s="696" t="s">
        <v>557</v>
      </c>
      <c r="C49" s="696">
        <v>89301501</v>
      </c>
      <c r="D49" s="697" t="s">
        <v>2937</v>
      </c>
      <c r="E49" s="698" t="s">
        <v>2211</v>
      </c>
      <c r="F49" s="696" t="s">
        <v>2204</v>
      </c>
      <c r="G49" s="696" t="s">
        <v>2299</v>
      </c>
      <c r="H49" s="696" t="s">
        <v>1152</v>
      </c>
      <c r="I49" s="696" t="s">
        <v>1338</v>
      </c>
      <c r="J49" s="696" t="s">
        <v>1339</v>
      </c>
      <c r="K49" s="696" t="s">
        <v>1340</v>
      </c>
      <c r="L49" s="699">
        <v>55.38</v>
      </c>
      <c r="M49" s="699">
        <v>55.38</v>
      </c>
      <c r="N49" s="696">
        <v>1</v>
      </c>
      <c r="O49" s="700">
        <v>0.5</v>
      </c>
      <c r="P49" s="699"/>
      <c r="Q49" s="701">
        <v>0</v>
      </c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50</v>
      </c>
      <c r="B50" s="696" t="s">
        <v>557</v>
      </c>
      <c r="C50" s="696">
        <v>89301501</v>
      </c>
      <c r="D50" s="697" t="s">
        <v>2937</v>
      </c>
      <c r="E50" s="698" t="s">
        <v>2211</v>
      </c>
      <c r="F50" s="696" t="s">
        <v>2204</v>
      </c>
      <c r="G50" s="696" t="s">
        <v>2300</v>
      </c>
      <c r="H50" s="696" t="s">
        <v>558</v>
      </c>
      <c r="I50" s="696" t="s">
        <v>663</v>
      </c>
      <c r="J50" s="696" t="s">
        <v>2301</v>
      </c>
      <c r="K50" s="696" t="s">
        <v>2302</v>
      </c>
      <c r="L50" s="699">
        <v>0</v>
      </c>
      <c r="M50" s="699">
        <v>0</v>
      </c>
      <c r="N50" s="696">
        <v>2</v>
      </c>
      <c r="O50" s="700">
        <v>0.5</v>
      </c>
      <c r="P50" s="699"/>
      <c r="Q50" s="701"/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50</v>
      </c>
      <c r="B51" s="696" t="s">
        <v>557</v>
      </c>
      <c r="C51" s="696">
        <v>89301501</v>
      </c>
      <c r="D51" s="697" t="s">
        <v>2937</v>
      </c>
      <c r="E51" s="698" t="s">
        <v>2211</v>
      </c>
      <c r="F51" s="696" t="s">
        <v>2204</v>
      </c>
      <c r="G51" s="696" t="s">
        <v>2303</v>
      </c>
      <c r="H51" s="696" t="s">
        <v>1152</v>
      </c>
      <c r="I51" s="696" t="s">
        <v>2304</v>
      </c>
      <c r="J51" s="696" t="s">
        <v>1216</v>
      </c>
      <c r="K51" s="696" t="s">
        <v>2305</v>
      </c>
      <c r="L51" s="699">
        <v>0</v>
      </c>
      <c r="M51" s="699">
        <v>0</v>
      </c>
      <c r="N51" s="696">
        <v>1</v>
      </c>
      <c r="O51" s="700">
        <v>0.5</v>
      </c>
      <c r="P51" s="699"/>
      <c r="Q51" s="701"/>
      <c r="R51" s="696"/>
      <c r="S51" s="701">
        <v>0</v>
      </c>
      <c r="T51" s="700"/>
      <c r="U51" s="702">
        <v>0</v>
      </c>
    </row>
    <row r="52" spans="1:21" ht="14.4" customHeight="1" x14ac:dyDescent="0.3">
      <c r="A52" s="695">
        <v>50</v>
      </c>
      <c r="B52" s="696" t="s">
        <v>557</v>
      </c>
      <c r="C52" s="696">
        <v>89301501</v>
      </c>
      <c r="D52" s="697" t="s">
        <v>2937</v>
      </c>
      <c r="E52" s="698" t="s">
        <v>2211</v>
      </c>
      <c r="F52" s="696" t="s">
        <v>2204</v>
      </c>
      <c r="G52" s="696" t="s">
        <v>2258</v>
      </c>
      <c r="H52" s="696" t="s">
        <v>558</v>
      </c>
      <c r="I52" s="696" t="s">
        <v>2259</v>
      </c>
      <c r="J52" s="696" t="s">
        <v>885</v>
      </c>
      <c r="K52" s="696" t="s">
        <v>1210</v>
      </c>
      <c r="L52" s="699">
        <v>67.42</v>
      </c>
      <c r="M52" s="699">
        <v>67.42</v>
      </c>
      <c r="N52" s="696">
        <v>1</v>
      </c>
      <c r="O52" s="700">
        <v>0.5</v>
      </c>
      <c r="P52" s="699"/>
      <c r="Q52" s="701">
        <v>0</v>
      </c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50</v>
      </c>
      <c r="B53" s="696" t="s">
        <v>557</v>
      </c>
      <c r="C53" s="696">
        <v>89301501</v>
      </c>
      <c r="D53" s="697" t="s">
        <v>2937</v>
      </c>
      <c r="E53" s="698" t="s">
        <v>2211</v>
      </c>
      <c r="F53" s="696" t="s">
        <v>2204</v>
      </c>
      <c r="G53" s="696" t="s">
        <v>2306</v>
      </c>
      <c r="H53" s="696" t="s">
        <v>1152</v>
      </c>
      <c r="I53" s="696" t="s">
        <v>2307</v>
      </c>
      <c r="J53" s="696" t="s">
        <v>2308</v>
      </c>
      <c r="K53" s="696" t="s">
        <v>2309</v>
      </c>
      <c r="L53" s="699">
        <v>448.37</v>
      </c>
      <c r="M53" s="699">
        <v>448.37</v>
      </c>
      <c r="N53" s="696">
        <v>1</v>
      </c>
      <c r="O53" s="700">
        <v>1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50</v>
      </c>
      <c r="B54" s="696" t="s">
        <v>557</v>
      </c>
      <c r="C54" s="696">
        <v>89301501</v>
      </c>
      <c r="D54" s="697" t="s">
        <v>2937</v>
      </c>
      <c r="E54" s="698" t="s">
        <v>2211</v>
      </c>
      <c r="F54" s="696" t="s">
        <v>2204</v>
      </c>
      <c r="G54" s="696" t="s">
        <v>2269</v>
      </c>
      <c r="H54" s="696" t="s">
        <v>1152</v>
      </c>
      <c r="I54" s="696" t="s">
        <v>1175</v>
      </c>
      <c r="J54" s="696" t="s">
        <v>2120</v>
      </c>
      <c r="K54" s="696" t="s">
        <v>1177</v>
      </c>
      <c r="L54" s="699">
        <v>134.83000000000001</v>
      </c>
      <c r="M54" s="699">
        <v>134.83000000000001</v>
      </c>
      <c r="N54" s="696">
        <v>1</v>
      </c>
      <c r="O54" s="700">
        <v>0.5</v>
      </c>
      <c r="P54" s="699"/>
      <c r="Q54" s="701">
        <v>0</v>
      </c>
      <c r="R54" s="696"/>
      <c r="S54" s="701">
        <v>0</v>
      </c>
      <c r="T54" s="700"/>
      <c r="U54" s="702">
        <v>0</v>
      </c>
    </row>
    <row r="55" spans="1:21" ht="14.4" customHeight="1" x14ac:dyDescent="0.3">
      <c r="A55" s="695">
        <v>50</v>
      </c>
      <c r="B55" s="696" t="s">
        <v>557</v>
      </c>
      <c r="C55" s="696">
        <v>89301501</v>
      </c>
      <c r="D55" s="697" t="s">
        <v>2937</v>
      </c>
      <c r="E55" s="698" t="s">
        <v>2211</v>
      </c>
      <c r="F55" s="696" t="s">
        <v>2204</v>
      </c>
      <c r="G55" s="696" t="s">
        <v>2269</v>
      </c>
      <c r="H55" s="696" t="s">
        <v>1152</v>
      </c>
      <c r="I55" s="696" t="s">
        <v>2310</v>
      </c>
      <c r="J55" s="696" t="s">
        <v>1157</v>
      </c>
      <c r="K55" s="696" t="s">
        <v>2240</v>
      </c>
      <c r="L55" s="699">
        <v>33.72</v>
      </c>
      <c r="M55" s="699">
        <v>33.72</v>
      </c>
      <c r="N55" s="696">
        <v>1</v>
      </c>
      <c r="O55" s="700">
        <v>0.5</v>
      </c>
      <c r="P55" s="699"/>
      <c r="Q55" s="701">
        <v>0</v>
      </c>
      <c r="R55" s="696"/>
      <c r="S55" s="701">
        <v>0</v>
      </c>
      <c r="T55" s="700"/>
      <c r="U55" s="702">
        <v>0</v>
      </c>
    </row>
    <row r="56" spans="1:21" ht="14.4" customHeight="1" x14ac:dyDescent="0.3">
      <c r="A56" s="695">
        <v>50</v>
      </c>
      <c r="B56" s="696" t="s">
        <v>557</v>
      </c>
      <c r="C56" s="696">
        <v>89301501</v>
      </c>
      <c r="D56" s="697" t="s">
        <v>2937</v>
      </c>
      <c r="E56" s="698" t="s">
        <v>2211</v>
      </c>
      <c r="F56" s="696" t="s">
        <v>2204</v>
      </c>
      <c r="G56" s="696" t="s">
        <v>2269</v>
      </c>
      <c r="H56" s="696" t="s">
        <v>1152</v>
      </c>
      <c r="I56" s="696" t="s">
        <v>1234</v>
      </c>
      <c r="J56" s="696" t="s">
        <v>2121</v>
      </c>
      <c r="K56" s="696" t="s">
        <v>1300</v>
      </c>
      <c r="L56" s="699">
        <v>67.42</v>
      </c>
      <c r="M56" s="699">
        <v>134.84</v>
      </c>
      <c r="N56" s="696">
        <v>2</v>
      </c>
      <c r="O56" s="700">
        <v>1.5</v>
      </c>
      <c r="P56" s="699"/>
      <c r="Q56" s="701">
        <v>0</v>
      </c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50</v>
      </c>
      <c r="B57" s="696" t="s">
        <v>557</v>
      </c>
      <c r="C57" s="696">
        <v>89301501</v>
      </c>
      <c r="D57" s="697" t="s">
        <v>2937</v>
      </c>
      <c r="E57" s="698" t="s">
        <v>2211</v>
      </c>
      <c r="F57" s="696" t="s">
        <v>2204</v>
      </c>
      <c r="G57" s="696" t="s">
        <v>2311</v>
      </c>
      <c r="H57" s="696" t="s">
        <v>1152</v>
      </c>
      <c r="I57" s="696" t="s">
        <v>2312</v>
      </c>
      <c r="J57" s="696" t="s">
        <v>1335</v>
      </c>
      <c r="K57" s="696" t="s">
        <v>2128</v>
      </c>
      <c r="L57" s="699">
        <v>312.54000000000002</v>
      </c>
      <c r="M57" s="699">
        <v>312.54000000000002</v>
      </c>
      <c r="N57" s="696">
        <v>1</v>
      </c>
      <c r="O57" s="700">
        <v>0.5</v>
      </c>
      <c r="P57" s="699"/>
      <c r="Q57" s="701">
        <v>0</v>
      </c>
      <c r="R57" s="696"/>
      <c r="S57" s="701">
        <v>0</v>
      </c>
      <c r="T57" s="700"/>
      <c r="U57" s="702">
        <v>0</v>
      </c>
    </row>
    <row r="58" spans="1:21" ht="14.4" customHeight="1" x14ac:dyDescent="0.3">
      <c r="A58" s="695">
        <v>50</v>
      </c>
      <c r="B58" s="696" t="s">
        <v>557</v>
      </c>
      <c r="C58" s="696">
        <v>89301501</v>
      </c>
      <c r="D58" s="697" t="s">
        <v>2937</v>
      </c>
      <c r="E58" s="698" t="s">
        <v>2211</v>
      </c>
      <c r="F58" s="696" t="s">
        <v>2204</v>
      </c>
      <c r="G58" s="696" t="s">
        <v>2313</v>
      </c>
      <c r="H58" s="696" t="s">
        <v>558</v>
      </c>
      <c r="I58" s="696" t="s">
        <v>709</v>
      </c>
      <c r="J58" s="696" t="s">
        <v>710</v>
      </c>
      <c r="K58" s="696" t="s">
        <v>2314</v>
      </c>
      <c r="L58" s="699">
        <v>219.94</v>
      </c>
      <c r="M58" s="699">
        <v>219.94</v>
      </c>
      <c r="N58" s="696">
        <v>1</v>
      </c>
      <c r="O58" s="700">
        <v>0.5</v>
      </c>
      <c r="P58" s="699">
        <v>219.94</v>
      </c>
      <c r="Q58" s="701">
        <v>1</v>
      </c>
      <c r="R58" s="696">
        <v>1</v>
      </c>
      <c r="S58" s="701">
        <v>1</v>
      </c>
      <c r="T58" s="700">
        <v>0.5</v>
      </c>
      <c r="U58" s="702">
        <v>1</v>
      </c>
    </row>
    <row r="59" spans="1:21" ht="14.4" customHeight="1" x14ac:dyDescent="0.3">
      <c r="A59" s="695">
        <v>50</v>
      </c>
      <c r="B59" s="696" t="s">
        <v>557</v>
      </c>
      <c r="C59" s="696">
        <v>89301501</v>
      </c>
      <c r="D59" s="697" t="s">
        <v>2937</v>
      </c>
      <c r="E59" s="698" t="s">
        <v>2211</v>
      </c>
      <c r="F59" s="696" t="s">
        <v>2204</v>
      </c>
      <c r="G59" s="696" t="s">
        <v>2313</v>
      </c>
      <c r="H59" s="696" t="s">
        <v>558</v>
      </c>
      <c r="I59" s="696" t="s">
        <v>2315</v>
      </c>
      <c r="J59" s="696" t="s">
        <v>710</v>
      </c>
      <c r="K59" s="696" t="s">
        <v>2316</v>
      </c>
      <c r="L59" s="699">
        <v>43.99</v>
      </c>
      <c r="M59" s="699">
        <v>131.97</v>
      </c>
      <c r="N59" s="696">
        <v>3</v>
      </c>
      <c r="O59" s="700">
        <v>2</v>
      </c>
      <c r="P59" s="699"/>
      <c r="Q59" s="701">
        <v>0</v>
      </c>
      <c r="R59" s="696"/>
      <c r="S59" s="701">
        <v>0</v>
      </c>
      <c r="T59" s="700"/>
      <c r="U59" s="702">
        <v>0</v>
      </c>
    </row>
    <row r="60" spans="1:21" ht="14.4" customHeight="1" x14ac:dyDescent="0.3">
      <c r="A60" s="695">
        <v>50</v>
      </c>
      <c r="B60" s="696" t="s">
        <v>557</v>
      </c>
      <c r="C60" s="696">
        <v>89301501</v>
      </c>
      <c r="D60" s="697" t="s">
        <v>2937</v>
      </c>
      <c r="E60" s="698" t="s">
        <v>2211</v>
      </c>
      <c r="F60" s="696" t="s">
        <v>2204</v>
      </c>
      <c r="G60" s="696" t="s">
        <v>2317</v>
      </c>
      <c r="H60" s="696" t="s">
        <v>558</v>
      </c>
      <c r="I60" s="696" t="s">
        <v>1407</v>
      </c>
      <c r="J60" s="696" t="s">
        <v>1408</v>
      </c>
      <c r="K60" s="696" t="s">
        <v>2318</v>
      </c>
      <c r="L60" s="699">
        <v>194.73</v>
      </c>
      <c r="M60" s="699">
        <v>194.73</v>
      </c>
      <c r="N60" s="696">
        <v>1</v>
      </c>
      <c r="O60" s="700">
        <v>1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50</v>
      </c>
      <c r="B61" s="696" t="s">
        <v>557</v>
      </c>
      <c r="C61" s="696">
        <v>89301501</v>
      </c>
      <c r="D61" s="697" t="s">
        <v>2937</v>
      </c>
      <c r="E61" s="698" t="s">
        <v>2211</v>
      </c>
      <c r="F61" s="696" t="s">
        <v>2204</v>
      </c>
      <c r="G61" s="696" t="s">
        <v>2319</v>
      </c>
      <c r="H61" s="696" t="s">
        <v>558</v>
      </c>
      <c r="I61" s="696" t="s">
        <v>2320</v>
      </c>
      <c r="J61" s="696" t="s">
        <v>783</v>
      </c>
      <c r="K61" s="696" t="s">
        <v>784</v>
      </c>
      <c r="L61" s="699">
        <v>91.88</v>
      </c>
      <c r="M61" s="699">
        <v>91.88</v>
      </c>
      <c r="N61" s="696">
        <v>1</v>
      </c>
      <c r="O61" s="700">
        <v>0.5</v>
      </c>
      <c r="P61" s="699"/>
      <c r="Q61" s="701">
        <v>0</v>
      </c>
      <c r="R61" s="696"/>
      <c r="S61" s="701">
        <v>0</v>
      </c>
      <c r="T61" s="700"/>
      <c r="U61" s="702">
        <v>0</v>
      </c>
    </row>
    <row r="62" spans="1:21" ht="14.4" customHeight="1" x14ac:dyDescent="0.3">
      <c r="A62" s="695">
        <v>50</v>
      </c>
      <c r="B62" s="696" t="s">
        <v>557</v>
      </c>
      <c r="C62" s="696">
        <v>89301501</v>
      </c>
      <c r="D62" s="697" t="s">
        <v>2937</v>
      </c>
      <c r="E62" s="698" t="s">
        <v>2211</v>
      </c>
      <c r="F62" s="696" t="s">
        <v>2204</v>
      </c>
      <c r="G62" s="696" t="s">
        <v>2274</v>
      </c>
      <c r="H62" s="696" t="s">
        <v>1152</v>
      </c>
      <c r="I62" s="696" t="s">
        <v>2321</v>
      </c>
      <c r="J62" s="696" t="s">
        <v>1264</v>
      </c>
      <c r="K62" s="696" t="s">
        <v>2322</v>
      </c>
      <c r="L62" s="699">
        <v>66.02</v>
      </c>
      <c r="M62" s="699">
        <v>66.02</v>
      </c>
      <c r="N62" s="696">
        <v>1</v>
      </c>
      <c r="O62" s="700">
        <v>0.5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50</v>
      </c>
      <c r="B63" s="696" t="s">
        <v>557</v>
      </c>
      <c r="C63" s="696">
        <v>89301501</v>
      </c>
      <c r="D63" s="697" t="s">
        <v>2937</v>
      </c>
      <c r="E63" s="698" t="s">
        <v>2211</v>
      </c>
      <c r="F63" s="696" t="s">
        <v>2204</v>
      </c>
      <c r="G63" s="696" t="s">
        <v>2274</v>
      </c>
      <c r="H63" s="696" t="s">
        <v>1152</v>
      </c>
      <c r="I63" s="696" t="s">
        <v>1275</v>
      </c>
      <c r="J63" s="696" t="s">
        <v>2103</v>
      </c>
      <c r="K63" s="696" t="s">
        <v>1781</v>
      </c>
      <c r="L63" s="699">
        <v>193.14</v>
      </c>
      <c r="M63" s="699">
        <v>193.14</v>
      </c>
      <c r="N63" s="696">
        <v>1</v>
      </c>
      <c r="O63" s="700">
        <v>0.5</v>
      </c>
      <c r="P63" s="699"/>
      <c r="Q63" s="701">
        <v>0</v>
      </c>
      <c r="R63" s="696"/>
      <c r="S63" s="701">
        <v>0</v>
      </c>
      <c r="T63" s="700"/>
      <c r="U63" s="702">
        <v>0</v>
      </c>
    </row>
    <row r="64" spans="1:21" ht="14.4" customHeight="1" x14ac:dyDescent="0.3">
      <c r="A64" s="695">
        <v>50</v>
      </c>
      <c r="B64" s="696" t="s">
        <v>557</v>
      </c>
      <c r="C64" s="696">
        <v>89301501</v>
      </c>
      <c r="D64" s="697" t="s">
        <v>2937</v>
      </c>
      <c r="E64" s="698" t="s">
        <v>2212</v>
      </c>
      <c r="F64" s="696" t="s">
        <v>2204</v>
      </c>
      <c r="G64" s="696" t="s">
        <v>2222</v>
      </c>
      <c r="H64" s="696" t="s">
        <v>1152</v>
      </c>
      <c r="I64" s="696" t="s">
        <v>1168</v>
      </c>
      <c r="J64" s="696" t="s">
        <v>1169</v>
      </c>
      <c r="K64" s="696" t="s">
        <v>2109</v>
      </c>
      <c r="L64" s="699">
        <v>75.28</v>
      </c>
      <c r="M64" s="699">
        <v>225.84</v>
      </c>
      <c r="N64" s="696">
        <v>3</v>
      </c>
      <c r="O64" s="700">
        <v>1.5</v>
      </c>
      <c r="P64" s="699">
        <v>75.28</v>
      </c>
      <c r="Q64" s="701">
        <v>0.33333333333333331</v>
      </c>
      <c r="R64" s="696">
        <v>1</v>
      </c>
      <c r="S64" s="701">
        <v>0.33333333333333331</v>
      </c>
      <c r="T64" s="700">
        <v>0.5</v>
      </c>
      <c r="U64" s="702">
        <v>0.33333333333333331</v>
      </c>
    </row>
    <row r="65" spans="1:21" ht="14.4" customHeight="1" x14ac:dyDescent="0.3">
      <c r="A65" s="695">
        <v>50</v>
      </c>
      <c r="B65" s="696" t="s">
        <v>557</v>
      </c>
      <c r="C65" s="696">
        <v>89301501</v>
      </c>
      <c r="D65" s="697" t="s">
        <v>2937</v>
      </c>
      <c r="E65" s="698" t="s">
        <v>2212</v>
      </c>
      <c r="F65" s="696" t="s">
        <v>2204</v>
      </c>
      <c r="G65" s="696" t="s">
        <v>2223</v>
      </c>
      <c r="H65" s="696" t="s">
        <v>1152</v>
      </c>
      <c r="I65" s="696" t="s">
        <v>2323</v>
      </c>
      <c r="J65" s="696" t="s">
        <v>1784</v>
      </c>
      <c r="K65" s="696" t="s">
        <v>1177</v>
      </c>
      <c r="L65" s="699">
        <v>81.209999999999994</v>
      </c>
      <c r="M65" s="699">
        <v>81.209999999999994</v>
      </c>
      <c r="N65" s="696">
        <v>1</v>
      </c>
      <c r="O65" s="700">
        <v>0.5</v>
      </c>
      <c r="P65" s="699"/>
      <c r="Q65" s="701">
        <v>0</v>
      </c>
      <c r="R65" s="696"/>
      <c r="S65" s="701">
        <v>0</v>
      </c>
      <c r="T65" s="700"/>
      <c r="U65" s="702">
        <v>0</v>
      </c>
    </row>
    <row r="66" spans="1:21" ht="14.4" customHeight="1" x14ac:dyDescent="0.3">
      <c r="A66" s="695">
        <v>50</v>
      </c>
      <c r="B66" s="696" t="s">
        <v>557</v>
      </c>
      <c r="C66" s="696">
        <v>89301501</v>
      </c>
      <c r="D66" s="697" t="s">
        <v>2937</v>
      </c>
      <c r="E66" s="698" t="s">
        <v>2212</v>
      </c>
      <c r="F66" s="696" t="s">
        <v>2204</v>
      </c>
      <c r="G66" s="696" t="s">
        <v>2324</v>
      </c>
      <c r="H66" s="696" t="s">
        <v>1152</v>
      </c>
      <c r="I66" s="696" t="s">
        <v>1435</v>
      </c>
      <c r="J66" s="696" t="s">
        <v>2137</v>
      </c>
      <c r="K66" s="696" t="s">
        <v>2138</v>
      </c>
      <c r="L66" s="699">
        <v>333.31</v>
      </c>
      <c r="M66" s="699">
        <v>333.31</v>
      </c>
      <c r="N66" s="696">
        <v>1</v>
      </c>
      <c r="O66" s="700">
        <v>1</v>
      </c>
      <c r="P66" s="699"/>
      <c r="Q66" s="701">
        <v>0</v>
      </c>
      <c r="R66" s="696"/>
      <c r="S66" s="701">
        <v>0</v>
      </c>
      <c r="T66" s="700"/>
      <c r="U66" s="702">
        <v>0</v>
      </c>
    </row>
    <row r="67" spans="1:21" ht="14.4" customHeight="1" x14ac:dyDescent="0.3">
      <c r="A67" s="695">
        <v>50</v>
      </c>
      <c r="B67" s="696" t="s">
        <v>557</v>
      </c>
      <c r="C67" s="696">
        <v>89301501</v>
      </c>
      <c r="D67" s="697" t="s">
        <v>2937</v>
      </c>
      <c r="E67" s="698" t="s">
        <v>2212</v>
      </c>
      <c r="F67" s="696" t="s">
        <v>2204</v>
      </c>
      <c r="G67" s="696" t="s">
        <v>2225</v>
      </c>
      <c r="H67" s="696" t="s">
        <v>1152</v>
      </c>
      <c r="I67" s="696" t="s">
        <v>1267</v>
      </c>
      <c r="J67" s="696" t="s">
        <v>1272</v>
      </c>
      <c r="K67" s="696" t="s">
        <v>2126</v>
      </c>
      <c r="L67" s="699">
        <v>130.59</v>
      </c>
      <c r="M67" s="699">
        <v>261.18</v>
      </c>
      <c r="N67" s="696">
        <v>2</v>
      </c>
      <c r="O67" s="700">
        <v>1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50</v>
      </c>
      <c r="B68" s="696" t="s">
        <v>557</v>
      </c>
      <c r="C68" s="696">
        <v>89301501</v>
      </c>
      <c r="D68" s="697" t="s">
        <v>2937</v>
      </c>
      <c r="E68" s="698" t="s">
        <v>2212</v>
      </c>
      <c r="F68" s="696" t="s">
        <v>2204</v>
      </c>
      <c r="G68" s="696" t="s">
        <v>2225</v>
      </c>
      <c r="H68" s="696" t="s">
        <v>1152</v>
      </c>
      <c r="I68" s="696" t="s">
        <v>1271</v>
      </c>
      <c r="J68" s="696" t="s">
        <v>1272</v>
      </c>
      <c r="K68" s="696" t="s">
        <v>2127</v>
      </c>
      <c r="L68" s="699">
        <v>435.3</v>
      </c>
      <c r="M68" s="699">
        <v>435.3</v>
      </c>
      <c r="N68" s="696">
        <v>1</v>
      </c>
      <c r="O68" s="700">
        <v>1</v>
      </c>
      <c r="P68" s="699"/>
      <c r="Q68" s="701">
        <v>0</v>
      </c>
      <c r="R68" s="696"/>
      <c r="S68" s="701">
        <v>0</v>
      </c>
      <c r="T68" s="700"/>
      <c r="U68" s="702">
        <v>0</v>
      </c>
    </row>
    <row r="69" spans="1:21" ht="14.4" customHeight="1" x14ac:dyDescent="0.3">
      <c r="A69" s="695">
        <v>50</v>
      </c>
      <c r="B69" s="696" t="s">
        <v>557</v>
      </c>
      <c r="C69" s="696">
        <v>89301501</v>
      </c>
      <c r="D69" s="697" t="s">
        <v>2937</v>
      </c>
      <c r="E69" s="698" t="s">
        <v>2212</v>
      </c>
      <c r="F69" s="696" t="s">
        <v>2204</v>
      </c>
      <c r="G69" s="696" t="s">
        <v>2225</v>
      </c>
      <c r="H69" s="696" t="s">
        <v>1152</v>
      </c>
      <c r="I69" s="696" t="s">
        <v>1330</v>
      </c>
      <c r="J69" s="696" t="s">
        <v>1331</v>
      </c>
      <c r="K69" s="696" t="s">
        <v>2129</v>
      </c>
      <c r="L69" s="699">
        <v>672.94</v>
      </c>
      <c r="M69" s="699">
        <v>672.94</v>
      </c>
      <c r="N69" s="696">
        <v>1</v>
      </c>
      <c r="O69" s="700">
        <v>0.5</v>
      </c>
      <c r="P69" s="699"/>
      <c r="Q69" s="701">
        <v>0</v>
      </c>
      <c r="R69" s="696"/>
      <c r="S69" s="701">
        <v>0</v>
      </c>
      <c r="T69" s="700"/>
      <c r="U69" s="702">
        <v>0</v>
      </c>
    </row>
    <row r="70" spans="1:21" ht="14.4" customHeight="1" x14ac:dyDescent="0.3">
      <c r="A70" s="695">
        <v>50</v>
      </c>
      <c r="B70" s="696" t="s">
        <v>557</v>
      </c>
      <c r="C70" s="696">
        <v>89301501</v>
      </c>
      <c r="D70" s="697" t="s">
        <v>2937</v>
      </c>
      <c r="E70" s="698" t="s">
        <v>2212</v>
      </c>
      <c r="F70" s="696" t="s">
        <v>2204</v>
      </c>
      <c r="G70" s="696" t="s">
        <v>2325</v>
      </c>
      <c r="H70" s="696" t="s">
        <v>1152</v>
      </c>
      <c r="I70" s="696" t="s">
        <v>1219</v>
      </c>
      <c r="J70" s="696" t="s">
        <v>1220</v>
      </c>
      <c r="K70" s="696" t="s">
        <v>1221</v>
      </c>
      <c r="L70" s="699">
        <v>41.89</v>
      </c>
      <c r="M70" s="699">
        <v>41.89</v>
      </c>
      <c r="N70" s="696">
        <v>1</v>
      </c>
      <c r="O70" s="700">
        <v>0.5</v>
      </c>
      <c r="P70" s="699"/>
      <c r="Q70" s="701">
        <v>0</v>
      </c>
      <c r="R70" s="696"/>
      <c r="S70" s="701">
        <v>0</v>
      </c>
      <c r="T70" s="700"/>
      <c r="U70" s="702">
        <v>0</v>
      </c>
    </row>
    <row r="71" spans="1:21" ht="14.4" customHeight="1" x14ac:dyDescent="0.3">
      <c r="A71" s="695">
        <v>50</v>
      </c>
      <c r="B71" s="696" t="s">
        <v>557</v>
      </c>
      <c r="C71" s="696">
        <v>89301501</v>
      </c>
      <c r="D71" s="697" t="s">
        <v>2937</v>
      </c>
      <c r="E71" s="698" t="s">
        <v>2212</v>
      </c>
      <c r="F71" s="696" t="s">
        <v>2204</v>
      </c>
      <c r="G71" s="696" t="s">
        <v>2226</v>
      </c>
      <c r="H71" s="696" t="s">
        <v>1152</v>
      </c>
      <c r="I71" s="696" t="s">
        <v>1208</v>
      </c>
      <c r="J71" s="696" t="s">
        <v>1209</v>
      </c>
      <c r="K71" s="696" t="s">
        <v>1210</v>
      </c>
      <c r="L71" s="699">
        <v>44.89</v>
      </c>
      <c r="M71" s="699">
        <v>314.22999999999996</v>
      </c>
      <c r="N71" s="696">
        <v>7</v>
      </c>
      <c r="O71" s="700">
        <v>4</v>
      </c>
      <c r="P71" s="699">
        <v>44.89</v>
      </c>
      <c r="Q71" s="701">
        <v>0.14285714285714288</v>
      </c>
      <c r="R71" s="696">
        <v>1</v>
      </c>
      <c r="S71" s="701">
        <v>0.14285714285714285</v>
      </c>
      <c r="T71" s="700">
        <v>1</v>
      </c>
      <c r="U71" s="702">
        <v>0.25</v>
      </c>
    </row>
    <row r="72" spans="1:21" ht="14.4" customHeight="1" x14ac:dyDescent="0.3">
      <c r="A72" s="695">
        <v>50</v>
      </c>
      <c r="B72" s="696" t="s">
        <v>557</v>
      </c>
      <c r="C72" s="696">
        <v>89301501</v>
      </c>
      <c r="D72" s="697" t="s">
        <v>2937</v>
      </c>
      <c r="E72" s="698" t="s">
        <v>2212</v>
      </c>
      <c r="F72" s="696" t="s">
        <v>2204</v>
      </c>
      <c r="G72" s="696" t="s">
        <v>2226</v>
      </c>
      <c r="H72" s="696" t="s">
        <v>1152</v>
      </c>
      <c r="I72" s="696" t="s">
        <v>1772</v>
      </c>
      <c r="J72" s="696" t="s">
        <v>1773</v>
      </c>
      <c r="K72" s="696" t="s">
        <v>1774</v>
      </c>
      <c r="L72" s="699">
        <v>60.02</v>
      </c>
      <c r="M72" s="699">
        <v>60.02</v>
      </c>
      <c r="N72" s="696">
        <v>1</v>
      </c>
      <c r="O72" s="700">
        <v>0.5</v>
      </c>
      <c r="P72" s="699">
        <v>60.02</v>
      </c>
      <c r="Q72" s="701">
        <v>1</v>
      </c>
      <c r="R72" s="696">
        <v>1</v>
      </c>
      <c r="S72" s="701">
        <v>1</v>
      </c>
      <c r="T72" s="700">
        <v>0.5</v>
      </c>
      <c r="U72" s="702">
        <v>1</v>
      </c>
    </row>
    <row r="73" spans="1:21" ht="14.4" customHeight="1" x14ac:dyDescent="0.3">
      <c r="A73" s="695">
        <v>50</v>
      </c>
      <c r="B73" s="696" t="s">
        <v>557</v>
      </c>
      <c r="C73" s="696">
        <v>89301501</v>
      </c>
      <c r="D73" s="697" t="s">
        <v>2937</v>
      </c>
      <c r="E73" s="698" t="s">
        <v>2212</v>
      </c>
      <c r="F73" s="696" t="s">
        <v>2204</v>
      </c>
      <c r="G73" s="696" t="s">
        <v>2227</v>
      </c>
      <c r="H73" s="696" t="s">
        <v>1152</v>
      </c>
      <c r="I73" s="696" t="s">
        <v>1450</v>
      </c>
      <c r="J73" s="696" t="s">
        <v>1451</v>
      </c>
      <c r="K73" s="696" t="s">
        <v>2144</v>
      </c>
      <c r="L73" s="699">
        <v>69.86</v>
      </c>
      <c r="M73" s="699">
        <v>69.86</v>
      </c>
      <c r="N73" s="696">
        <v>1</v>
      </c>
      <c r="O73" s="700">
        <v>0.5</v>
      </c>
      <c r="P73" s="699">
        <v>69.86</v>
      </c>
      <c r="Q73" s="701">
        <v>1</v>
      </c>
      <c r="R73" s="696">
        <v>1</v>
      </c>
      <c r="S73" s="701">
        <v>1</v>
      </c>
      <c r="T73" s="700">
        <v>0.5</v>
      </c>
      <c r="U73" s="702">
        <v>1</v>
      </c>
    </row>
    <row r="74" spans="1:21" ht="14.4" customHeight="1" x14ac:dyDescent="0.3">
      <c r="A74" s="695">
        <v>50</v>
      </c>
      <c r="B74" s="696" t="s">
        <v>557</v>
      </c>
      <c r="C74" s="696">
        <v>89301501</v>
      </c>
      <c r="D74" s="697" t="s">
        <v>2937</v>
      </c>
      <c r="E74" s="698" t="s">
        <v>2212</v>
      </c>
      <c r="F74" s="696" t="s">
        <v>2204</v>
      </c>
      <c r="G74" s="696" t="s">
        <v>2278</v>
      </c>
      <c r="H74" s="696" t="s">
        <v>558</v>
      </c>
      <c r="I74" s="696" t="s">
        <v>2282</v>
      </c>
      <c r="J74" s="696" t="s">
        <v>2283</v>
      </c>
      <c r="K74" s="696" t="s">
        <v>2284</v>
      </c>
      <c r="L74" s="699">
        <v>0</v>
      </c>
      <c r="M74" s="699">
        <v>0</v>
      </c>
      <c r="N74" s="696">
        <v>2</v>
      </c>
      <c r="O74" s="700">
        <v>1</v>
      </c>
      <c r="P74" s="699"/>
      <c r="Q74" s="701"/>
      <c r="R74" s="696"/>
      <c r="S74" s="701">
        <v>0</v>
      </c>
      <c r="T74" s="700"/>
      <c r="U74" s="702">
        <v>0</v>
      </c>
    </row>
    <row r="75" spans="1:21" ht="14.4" customHeight="1" x14ac:dyDescent="0.3">
      <c r="A75" s="695">
        <v>50</v>
      </c>
      <c r="B75" s="696" t="s">
        <v>557</v>
      </c>
      <c r="C75" s="696">
        <v>89301501</v>
      </c>
      <c r="D75" s="697" t="s">
        <v>2937</v>
      </c>
      <c r="E75" s="698" t="s">
        <v>2212</v>
      </c>
      <c r="F75" s="696" t="s">
        <v>2204</v>
      </c>
      <c r="G75" s="696" t="s">
        <v>2326</v>
      </c>
      <c r="H75" s="696" t="s">
        <v>558</v>
      </c>
      <c r="I75" s="696" t="s">
        <v>2327</v>
      </c>
      <c r="J75" s="696" t="s">
        <v>2328</v>
      </c>
      <c r="K75" s="696" t="s">
        <v>2329</v>
      </c>
      <c r="L75" s="699">
        <v>0</v>
      </c>
      <c r="M75" s="699">
        <v>0</v>
      </c>
      <c r="N75" s="696">
        <v>1</v>
      </c>
      <c r="O75" s="700">
        <v>0.5</v>
      </c>
      <c r="P75" s="699"/>
      <c r="Q75" s="701"/>
      <c r="R75" s="696"/>
      <c r="S75" s="701">
        <v>0</v>
      </c>
      <c r="T75" s="700"/>
      <c r="U75" s="702">
        <v>0</v>
      </c>
    </row>
    <row r="76" spans="1:21" ht="14.4" customHeight="1" x14ac:dyDescent="0.3">
      <c r="A76" s="695">
        <v>50</v>
      </c>
      <c r="B76" s="696" t="s">
        <v>557</v>
      </c>
      <c r="C76" s="696">
        <v>89301501</v>
      </c>
      <c r="D76" s="697" t="s">
        <v>2937</v>
      </c>
      <c r="E76" s="698" t="s">
        <v>2212</v>
      </c>
      <c r="F76" s="696" t="s">
        <v>2204</v>
      </c>
      <c r="G76" s="696" t="s">
        <v>2330</v>
      </c>
      <c r="H76" s="696" t="s">
        <v>558</v>
      </c>
      <c r="I76" s="696" t="s">
        <v>2331</v>
      </c>
      <c r="J76" s="696" t="s">
        <v>2332</v>
      </c>
      <c r="K76" s="696" t="s">
        <v>2333</v>
      </c>
      <c r="L76" s="699">
        <v>134.15</v>
      </c>
      <c r="M76" s="699">
        <v>134.15</v>
      </c>
      <c r="N76" s="696">
        <v>1</v>
      </c>
      <c r="O76" s="700">
        <v>0.5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50</v>
      </c>
      <c r="B77" s="696" t="s">
        <v>557</v>
      </c>
      <c r="C77" s="696">
        <v>89301501</v>
      </c>
      <c r="D77" s="697" t="s">
        <v>2937</v>
      </c>
      <c r="E77" s="698" t="s">
        <v>2212</v>
      </c>
      <c r="F77" s="696" t="s">
        <v>2204</v>
      </c>
      <c r="G77" s="696" t="s">
        <v>2330</v>
      </c>
      <c r="H77" s="696" t="s">
        <v>558</v>
      </c>
      <c r="I77" s="696" t="s">
        <v>2334</v>
      </c>
      <c r="J77" s="696" t="s">
        <v>2332</v>
      </c>
      <c r="K77" s="696" t="s">
        <v>2335</v>
      </c>
      <c r="L77" s="699">
        <v>0</v>
      </c>
      <c r="M77" s="699">
        <v>0</v>
      </c>
      <c r="N77" s="696">
        <v>1</v>
      </c>
      <c r="O77" s="700">
        <v>0.5</v>
      </c>
      <c r="P77" s="699"/>
      <c r="Q77" s="701"/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50</v>
      </c>
      <c r="B78" s="696" t="s">
        <v>557</v>
      </c>
      <c r="C78" s="696">
        <v>89301501</v>
      </c>
      <c r="D78" s="697" t="s">
        <v>2937</v>
      </c>
      <c r="E78" s="698" t="s">
        <v>2212</v>
      </c>
      <c r="F78" s="696" t="s">
        <v>2204</v>
      </c>
      <c r="G78" s="696" t="s">
        <v>2241</v>
      </c>
      <c r="H78" s="696" t="s">
        <v>558</v>
      </c>
      <c r="I78" s="696" t="s">
        <v>945</v>
      </c>
      <c r="J78" s="696" t="s">
        <v>946</v>
      </c>
      <c r="K78" s="696" t="s">
        <v>947</v>
      </c>
      <c r="L78" s="699">
        <v>104.66</v>
      </c>
      <c r="M78" s="699">
        <v>418.64</v>
      </c>
      <c r="N78" s="696">
        <v>4</v>
      </c>
      <c r="O78" s="700">
        <v>2.5</v>
      </c>
      <c r="P78" s="699"/>
      <c r="Q78" s="701">
        <v>0</v>
      </c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50</v>
      </c>
      <c r="B79" s="696" t="s">
        <v>557</v>
      </c>
      <c r="C79" s="696">
        <v>89301501</v>
      </c>
      <c r="D79" s="697" t="s">
        <v>2937</v>
      </c>
      <c r="E79" s="698" t="s">
        <v>2212</v>
      </c>
      <c r="F79" s="696" t="s">
        <v>2204</v>
      </c>
      <c r="G79" s="696" t="s">
        <v>2241</v>
      </c>
      <c r="H79" s="696" t="s">
        <v>558</v>
      </c>
      <c r="I79" s="696" t="s">
        <v>2336</v>
      </c>
      <c r="J79" s="696" t="s">
        <v>2337</v>
      </c>
      <c r="K79" s="696" t="s">
        <v>2338</v>
      </c>
      <c r="L79" s="699">
        <v>0</v>
      </c>
      <c r="M79" s="699">
        <v>0</v>
      </c>
      <c r="N79" s="696">
        <v>1</v>
      </c>
      <c r="O79" s="700">
        <v>0.5</v>
      </c>
      <c r="P79" s="699"/>
      <c r="Q79" s="701"/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50</v>
      </c>
      <c r="B80" s="696" t="s">
        <v>557</v>
      </c>
      <c r="C80" s="696">
        <v>89301501</v>
      </c>
      <c r="D80" s="697" t="s">
        <v>2937</v>
      </c>
      <c r="E80" s="698" t="s">
        <v>2212</v>
      </c>
      <c r="F80" s="696" t="s">
        <v>2204</v>
      </c>
      <c r="G80" s="696" t="s">
        <v>2242</v>
      </c>
      <c r="H80" s="696" t="s">
        <v>558</v>
      </c>
      <c r="I80" s="696" t="s">
        <v>2289</v>
      </c>
      <c r="J80" s="696" t="s">
        <v>2244</v>
      </c>
      <c r="K80" s="696" t="s">
        <v>2158</v>
      </c>
      <c r="L80" s="699">
        <v>0</v>
      </c>
      <c r="M80" s="699">
        <v>0</v>
      </c>
      <c r="N80" s="696">
        <v>1</v>
      </c>
      <c r="O80" s="700">
        <v>0.5</v>
      </c>
      <c r="P80" s="699"/>
      <c r="Q80" s="701"/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50</v>
      </c>
      <c r="B81" s="696" t="s">
        <v>557</v>
      </c>
      <c r="C81" s="696">
        <v>89301501</v>
      </c>
      <c r="D81" s="697" t="s">
        <v>2937</v>
      </c>
      <c r="E81" s="698" t="s">
        <v>2212</v>
      </c>
      <c r="F81" s="696" t="s">
        <v>2204</v>
      </c>
      <c r="G81" s="696" t="s">
        <v>2242</v>
      </c>
      <c r="H81" s="696" t="s">
        <v>558</v>
      </c>
      <c r="I81" s="696" t="s">
        <v>2339</v>
      </c>
      <c r="J81" s="696" t="s">
        <v>923</v>
      </c>
      <c r="K81" s="696" t="s">
        <v>745</v>
      </c>
      <c r="L81" s="699">
        <v>30.65</v>
      </c>
      <c r="M81" s="699">
        <v>30.65</v>
      </c>
      <c r="N81" s="696">
        <v>1</v>
      </c>
      <c r="O81" s="700">
        <v>0.5</v>
      </c>
      <c r="P81" s="699"/>
      <c r="Q81" s="701">
        <v>0</v>
      </c>
      <c r="R81" s="696"/>
      <c r="S81" s="701">
        <v>0</v>
      </c>
      <c r="T81" s="700"/>
      <c r="U81" s="702">
        <v>0</v>
      </c>
    </row>
    <row r="82" spans="1:21" ht="14.4" customHeight="1" x14ac:dyDescent="0.3">
      <c r="A82" s="695">
        <v>50</v>
      </c>
      <c r="B82" s="696" t="s">
        <v>557</v>
      </c>
      <c r="C82" s="696">
        <v>89301501</v>
      </c>
      <c r="D82" s="697" t="s">
        <v>2937</v>
      </c>
      <c r="E82" s="698" t="s">
        <v>2212</v>
      </c>
      <c r="F82" s="696" t="s">
        <v>2204</v>
      </c>
      <c r="G82" s="696" t="s">
        <v>2242</v>
      </c>
      <c r="H82" s="696" t="s">
        <v>558</v>
      </c>
      <c r="I82" s="696" t="s">
        <v>2243</v>
      </c>
      <c r="J82" s="696" t="s">
        <v>2244</v>
      </c>
      <c r="K82" s="696" t="s">
        <v>2245</v>
      </c>
      <c r="L82" s="699">
        <v>0</v>
      </c>
      <c r="M82" s="699">
        <v>0</v>
      </c>
      <c r="N82" s="696">
        <v>1</v>
      </c>
      <c r="O82" s="700">
        <v>0.5</v>
      </c>
      <c r="P82" s="699"/>
      <c r="Q82" s="701"/>
      <c r="R82" s="696"/>
      <c r="S82" s="701">
        <v>0</v>
      </c>
      <c r="T82" s="700"/>
      <c r="U82" s="702">
        <v>0</v>
      </c>
    </row>
    <row r="83" spans="1:21" ht="14.4" customHeight="1" x14ac:dyDescent="0.3">
      <c r="A83" s="695">
        <v>50</v>
      </c>
      <c r="B83" s="696" t="s">
        <v>557</v>
      </c>
      <c r="C83" s="696">
        <v>89301501</v>
      </c>
      <c r="D83" s="697" t="s">
        <v>2937</v>
      </c>
      <c r="E83" s="698" t="s">
        <v>2212</v>
      </c>
      <c r="F83" s="696" t="s">
        <v>2204</v>
      </c>
      <c r="G83" s="696" t="s">
        <v>2242</v>
      </c>
      <c r="H83" s="696" t="s">
        <v>558</v>
      </c>
      <c r="I83" s="696" t="s">
        <v>934</v>
      </c>
      <c r="J83" s="696" t="s">
        <v>923</v>
      </c>
      <c r="K83" s="696" t="s">
        <v>935</v>
      </c>
      <c r="L83" s="699">
        <v>12.26</v>
      </c>
      <c r="M83" s="699">
        <v>12.26</v>
      </c>
      <c r="N83" s="696">
        <v>1</v>
      </c>
      <c r="O83" s="700">
        <v>0.5</v>
      </c>
      <c r="P83" s="699"/>
      <c r="Q83" s="701">
        <v>0</v>
      </c>
      <c r="R83" s="696"/>
      <c r="S83" s="701">
        <v>0</v>
      </c>
      <c r="T83" s="700"/>
      <c r="U83" s="702">
        <v>0</v>
      </c>
    </row>
    <row r="84" spans="1:21" ht="14.4" customHeight="1" x14ac:dyDescent="0.3">
      <c r="A84" s="695">
        <v>50</v>
      </c>
      <c r="B84" s="696" t="s">
        <v>557</v>
      </c>
      <c r="C84" s="696">
        <v>89301501</v>
      </c>
      <c r="D84" s="697" t="s">
        <v>2937</v>
      </c>
      <c r="E84" s="698" t="s">
        <v>2212</v>
      </c>
      <c r="F84" s="696" t="s">
        <v>2204</v>
      </c>
      <c r="G84" s="696" t="s">
        <v>2242</v>
      </c>
      <c r="H84" s="696" t="s">
        <v>558</v>
      </c>
      <c r="I84" s="696" t="s">
        <v>2340</v>
      </c>
      <c r="J84" s="696" t="s">
        <v>2244</v>
      </c>
      <c r="K84" s="696" t="s">
        <v>2341</v>
      </c>
      <c r="L84" s="699">
        <v>34.31</v>
      </c>
      <c r="M84" s="699">
        <v>34.31</v>
      </c>
      <c r="N84" s="696">
        <v>1</v>
      </c>
      <c r="O84" s="700">
        <v>0.5</v>
      </c>
      <c r="P84" s="699"/>
      <c r="Q84" s="701">
        <v>0</v>
      </c>
      <c r="R84" s="696"/>
      <c r="S84" s="701">
        <v>0</v>
      </c>
      <c r="T84" s="700"/>
      <c r="U84" s="702">
        <v>0</v>
      </c>
    </row>
    <row r="85" spans="1:21" ht="14.4" customHeight="1" x14ac:dyDescent="0.3">
      <c r="A85" s="695">
        <v>50</v>
      </c>
      <c r="B85" s="696" t="s">
        <v>557</v>
      </c>
      <c r="C85" s="696">
        <v>89301501</v>
      </c>
      <c r="D85" s="697" t="s">
        <v>2937</v>
      </c>
      <c r="E85" s="698" t="s">
        <v>2212</v>
      </c>
      <c r="F85" s="696" t="s">
        <v>2204</v>
      </c>
      <c r="G85" s="696" t="s">
        <v>2249</v>
      </c>
      <c r="H85" s="696" t="s">
        <v>558</v>
      </c>
      <c r="I85" s="696" t="s">
        <v>2255</v>
      </c>
      <c r="J85" s="696" t="s">
        <v>1029</v>
      </c>
      <c r="K85" s="696" t="s">
        <v>2256</v>
      </c>
      <c r="L85" s="699">
        <v>0</v>
      </c>
      <c r="M85" s="699">
        <v>0</v>
      </c>
      <c r="N85" s="696">
        <v>1</v>
      </c>
      <c r="O85" s="700">
        <v>0.5</v>
      </c>
      <c r="P85" s="699"/>
      <c r="Q85" s="701"/>
      <c r="R85" s="696"/>
      <c r="S85" s="701">
        <v>0</v>
      </c>
      <c r="T85" s="700"/>
      <c r="U85" s="702">
        <v>0</v>
      </c>
    </row>
    <row r="86" spans="1:21" ht="14.4" customHeight="1" x14ac:dyDescent="0.3">
      <c r="A86" s="695">
        <v>50</v>
      </c>
      <c r="B86" s="696" t="s">
        <v>557</v>
      </c>
      <c r="C86" s="696">
        <v>89301501</v>
      </c>
      <c r="D86" s="697" t="s">
        <v>2937</v>
      </c>
      <c r="E86" s="698" t="s">
        <v>2212</v>
      </c>
      <c r="F86" s="696" t="s">
        <v>2204</v>
      </c>
      <c r="G86" s="696" t="s">
        <v>2249</v>
      </c>
      <c r="H86" s="696" t="s">
        <v>558</v>
      </c>
      <c r="I86" s="696" t="s">
        <v>770</v>
      </c>
      <c r="J86" s="696" t="s">
        <v>1029</v>
      </c>
      <c r="K86" s="696" t="s">
        <v>2342</v>
      </c>
      <c r="L86" s="699">
        <v>33.68</v>
      </c>
      <c r="M86" s="699">
        <v>33.68</v>
      </c>
      <c r="N86" s="696">
        <v>1</v>
      </c>
      <c r="O86" s="700">
        <v>0.5</v>
      </c>
      <c r="P86" s="699"/>
      <c r="Q86" s="701">
        <v>0</v>
      </c>
      <c r="R86" s="696"/>
      <c r="S86" s="701">
        <v>0</v>
      </c>
      <c r="T86" s="700"/>
      <c r="U86" s="702">
        <v>0</v>
      </c>
    </row>
    <row r="87" spans="1:21" ht="14.4" customHeight="1" x14ac:dyDescent="0.3">
      <c r="A87" s="695">
        <v>50</v>
      </c>
      <c r="B87" s="696" t="s">
        <v>557</v>
      </c>
      <c r="C87" s="696">
        <v>89301501</v>
      </c>
      <c r="D87" s="697" t="s">
        <v>2937</v>
      </c>
      <c r="E87" s="698" t="s">
        <v>2212</v>
      </c>
      <c r="F87" s="696" t="s">
        <v>2204</v>
      </c>
      <c r="G87" s="696" t="s">
        <v>2299</v>
      </c>
      <c r="H87" s="696" t="s">
        <v>1152</v>
      </c>
      <c r="I87" s="696" t="s">
        <v>1338</v>
      </c>
      <c r="J87" s="696" t="s">
        <v>1339</v>
      </c>
      <c r="K87" s="696" t="s">
        <v>1340</v>
      </c>
      <c r="L87" s="699">
        <v>55.38</v>
      </c>
      <c r="M87" s="699">
        <v>166.14000000000001</v>
      </c>
      <c r="N87" s="696">
        <v>3</v>
      </c>
      <c r="O87" s="700">
        <v>2</v>
      </c>
      <c r="P87" s="699">
        <v>110.76</v>
      </c>
      <c r="Q87" s="701">
        <v>0.66666666666666663</v>
      </c>
      <c r="R87" s="696">
        <v>2</v>
      </c>
      <c r="S87" s="701">
        <v>0.66666666666666663</v>
      </c>
      <c r="T87" s="700">
        <v>1.5</v>
      </c>
      <c r="U87" s="702">
        <v>0.75</v>
      </c>
    </row>
    <row r="88" spans="1:21" ht="14.4" customHeight="1" x14ac:dyDescent="0.3">
      <c r="A88" s="695">
        <v>50</v>
      </c>
      <c r="B88" s="696" t="s">
        <v>557</v>
      </c>
      <c r="C88" s="696">
        <v>89301501</v>
      </c>
      <c r="D88" s="697" t="s">
        <v>2937</v>
      </c>
      <c r="E88" s="698" t="s">
        <v>2212</v>
      </c>
      <c r="F88" s="696" t="s">
        <v>2204</v>
      </c>
      <c r="G88" s="696" t="s">
        <v>2303</v>
      </c>
      <c r="H88" s="696" t="s">
        <v>1152</v>
      </c>
      <c r="I88" s="696" t="s">
        <v>1212</v>
      </c>
      <c r="J88" s="696" t="s">
        <v>1154</v>
      </c>
      <c r="K88" s="696" t="s">
        <v>2086</v>
      </c>
      <c r="L88" s="699">
        <v>48.98</v>
      </c>
      <c r="M88" s="699">
        <v>48.98</v>
      </c>
      <c r="N88" s="696">
        <v>1</v>
      </c>
      <c r="O88" s="700">
        <v>0.5</v>
      </c>
      <c r="P88" s="699"/>
      <c r="Q88" s="701">
        <v>0</v>
      </c>
      <c r="R88" s="696"/>
      <c r="S88" s="701">
        <v>0</v>
      </c>
      <c r="T88" s="700"/>
      <c r="U88" s="702">
        <v>0</v>
      </c>
    </row>
    <row r="89" spans="1:21" ht="14.4" customHeight="1" x14ac:dyDescent="0.3">
      <c r="A89" s="695">
        <v>50</v>
      </c>
      <c r="B89" s="696" t="s">
        <v>557</v>
      </c>
      <c r="C89" s="696">
        <v>89301501</v>
      </c>
      <c r="D89" s="697" t="s">
        <v>2937</v>
      </c>
      <c r="E89" s="698" t="s">
        <v>2212</v>
      </c>
      <c r="F89" s="696" t="s">
        <v>2204</v>
      </c>
      <c r="G89" s="696" t="s">
        <v>2258</v>
      </c>
      <c r="H89" s="696" t="s">
        <v>1152</v>
      </c>
      <c r="I89" s="696" t="s">
        <v>2343</v>
      </c>
      <c r="J89" s="696" t="s">
        <v>2344</v>
      </c>
      <c r="K89" s="696" t="s">
        <v>587</v>
      </c>
      <c r="L89" s="699">
        <v>67.42</v>
      </c>
      <c r="M89" s="699">
        <v>67.42</v>
      </c>
      <c r="N89" s="696">
        <v>1</v>
      </c>
      <c r="O89" s="700">
        <v>0.5</v>
      </c>
      <c r="P89" s="699"/>
      <c r="Q89" s="701">
        <v>0</v>
      </c>
      <c r="R89" s="696"/>
      <c r="S89" s="701">
        <v>0</v>
      </c>
      <c r="T89" s="700"/>
      <c r="U89" s="702">
        <v>0</v>
      </c>
    </row>
    <row r="90" spans="1:21" ht="14.4" customHeight="1" x14ac:dyDescent="0.3">
      <c r="A90" s="695">
        <v>50</v>
      </c>
      <c r="B90" s="696" t="s">
        <v>557</v>
      </c>
      <c r="C90" s="696">
        <v>89301501</v>
      </c>
      <c r="D90" s="697" t="s">
        <v>2937</v>
      </c>
      <c r="E90" s="698" t="s">
        <v>2212</v>
      </c>
      <c r="F90" s="696" t="s">
        <v>2204</v>
      </c>
      <c r="G90" s="696" t="s">
        <v>2269</v>
      </c>
      <c r="H90" s="696" t="s">
        <v>1152</v>
      </c>
      <c r="I90" s="696" t="s">
        <v>1175</v>
      </c>
      <c r="J90" s="696" t="s">
        <v>2120</v>
      </c>
      <c r="K90" s="696" t="s">
        <v>1177</v>
      </c>
      <c r="L90" s="699">
        <v>134.83000000000001</v>
      </c>
      <c r="M90" s="699">
        <v>404.49</v>
      </c>
      <c r="N90" s="696">
        <v>3</v>
      </c>
      <c r="O90" s="700">
        <v>2</v>
      </c>
      <c r="P90" s="699"/>
      <c r="Q90" s="701">
        <v>0</v>
      </c>
      <c r="R90" s="696"/>
      <c r="S90" s="701">
        <v>0</v>
      </c>
      <c r="T90" s="700"/>
      <c r="U90" s="702">
        <v>0</v>
      </c>
    </row>
    <row r="91" spans="1:21" ht="14.4" customHeight="1" x14ac:dyDescent="0.3">
      <c r="A91" s="695">
        <v>50</v>
      </c>
      <c r="B91" s="696" t="s">
        <v>557</v>
      </c>
      <c r="C91" s="696">
        <v>89301501</v>
      </c>
      <c r="D91" s="697" t="s">
        <v>2937</v>
      </c>
      <c r="E91" s="698" t="s">
        <v>2212</v>
      </c>
      <c r="F91" s="696" t="s">
        <v>2204</v>
      </c>
      <c r="G91" s="696" t="s">
        <v>2269</v>
      </c>
      <c r="H91" s="696" t="s">
        <v>1152</v>
      </c>
      <c r="I91" s="696" t="s">
        <v>1156</v>
      </c>
      <c r="J91" s="696" t="s">
        <v>1157</v>
      </c>
      <c r="K91" s="696" t="s">
        <v>1158</v>
      </c>
      <c r="L91" s="699">
        <v>22.47</v>
      </c>
      <c r="M91" s="699">
        <v>44.94</v>
      </c>
      <c r="N91" s="696">
        <v>2</v>
      </c>
      <c r="O91" s="700">
        <v>1</v>
      </c>
      <c r="P91" s="699"/>
      <c r="Q91" s="701">
        <v>0</v>
      </c>
      <c r="R91" s="696"/>
      <c r="S91" s="701">
        <v>0</v>
      </c>
      <c r="T91" s="700"/>
      <c r="U91" s="702">
        <v>0</v>
      </c>
    </row>
    <row r="92" spans="1:21" ht="14.4" customHeight="1" x14ac:dyDescent="0.3">
      <c r="A92" s="695">
        <v>50</v>
      </c>
      <c r="B92" s="696" t="s">
        <v>557</v>
      </c>
      <c r="C92" s="696">
        <v>89301501</v>
      </c>
      <c r="D92" s="697" t="s">
        <v>2937</v>
      </c>
      <c r="E92" s="698" t="s">
        <v>2212</v>
      </c>
      <c r="F92" s="696" t="s">
        <v>2204</v>
      </c>
      <c r="G92" s="696" t="s">
        <v>2269</v>
      </c>
      <c r="H92" s="696" t="s">
        <v>1152</v>
      </c>
      <c r="I92" s="696" t="s">
        <v>1234</v>
      </c>
      <c r="J92" s="696" t="s">
        <v>2121</v>
      </c>
      <c r="K92" s="696" t="s">
        <v>1300</v>
      </c>
      <c r="L92" s="699">
        <v>67.42</v>
      </c>
      <c r="M92" s="699">
        <v>67.42</v>
      </c>
      <c r="N92" s="696">
        <v>1</v>
      </c>
      <c r="O92" s="700">
        <v>0.5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50</v>
      </c>
      <c r="B93" s="696" t="s">
        <v>557</v>
      </c>
      <c r="C93" s="696">
        <v>89301501</v>
      </c>
      <c r="D93" s="697" t="s">
        <v>2937</v>
      </c>
      <c r="E93" s="698" t="s">
        <v>2212</v>
      </c>
      <c r="F93" s="696" t="s">
        <v>2204</v>
      </c>
      <c r="G93" s="696" t="s">
        <v>2313</v>
      </c>
      <c r="H93" s="696" t="s">
        <v>558</v>
      </c>
      <c r="I93" s="696" t="s">
        <v>709</v>
      </c>
      <c r="J93" s="696" t="s">
        <v>710</v>
      </c>
      <c r="K93" s="696" t="s">
        <v>2314</v>
      </c>
      <c r="L93" s="699">
        <v>219.94</v>
      </c>
      <c r="M93" s="699">
        <v>219.94</v>
      </c>
      <c r="N93" s="696">
        <v>1</v>
      </c>
      <c r="O93" s="700">
        <v>0.5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50</v>
      </c>
      <c r="B94" s="696" t="s">
        <v>557</v>
      </c>
      <c r="C94" s="696">
        <v>89301501</v>
      </c>
      <c r="D94" s="697" t="s">
        <v>2937</v>
      </c>
      <c r="E94" s="698" t="s">
        <v>2212</v>
      </c>
      <c r="F94" s="696" t="s">
        <v>2204</v>
      </c>
      <c r="G94" s="696" t="s">
        <v>2345</v>
      </c>
      <c r="H94" s="696" t="s">
        <v>558</v>
      </c>
      <c r="I94" s="696" t="s">
        <v>1403</v>
      </c>
      <c r="J94" s="696" t="s">
        <v>1404</v>
      </c>
      <c r="K94" s="696" t="s">
        <v>2346</v>
      </c>
      <c r="L94" s="699">
        <v>23.46</v>
      </c>
      <c r="M94" s="699">
        <v>23.46</v>
      </c>
      <c r="N94" s="696">
        <v>1</v>
      </c>
      <c r="O94" s="700">
        <v>1</v>
      </c>
      <c r="P94" s="699"/>
      <c r="Q94" s="701">
        <v>0</v>
      </c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50</v>
      </c>
      <c r="B95" s="696" t="s">
        <v>557</v>
      </c>
      <c r="C95" s="696">
        <v>89301501</v>
      </c>
      <c r="D95" s="697" t="s">
        <v>2937</v>
      </c>
      <c r="E95" s="698" t="s">
        <v>2212</v>
      </c>
      <c r="F95" s="696" t="s">
        <v>2204</v>
      </c>
      <c r="G95" s="696" t="s">
        <v>2347</v>
      </c>
      <c r="H95" s="696" t="s">
        <v>558</v>
      </c>
      <c r="I95" s="696" t="s">
        <v>2348</v>
      </c>
      <c r="J95" s="696" t="s">
        <v>2349</v>
      </c>
      <c r="K95" s="696" t="s">
        <v>2350</v>
      </c>
      <c r="L95" s="699">
        <v>0</v>
      </c>
      <c r="M95" s="699">
        <v>0</v>
      </c>
      <c r="N95" s="696">
        <v>1</v>
      </c>
      <c r="O95" s="700">
        <v>0.5</v>
      </c>
      <c r="P95" s="699">
        <v>0</v>
      </c>
      <c r="Q95" s="701"/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50</v>
      </c>
      <c r="B96" s="696" t="s">
        <v>557</v>
      </c>
      <c r="C96" s="696">
        <v>89301501</v>
      </c>
      <c r="D96" s="697" t="s">
        <v>2937</v>
      </c>
      <c r="E96" s="698" t="s">
        <v>2212</v>
      </c>
      <c r="F96" s="696" t="s">
        <v>2204</v>
      </c>
      <c r="G96" s="696" t="s">
        <v>2319</v>
      </c>
      <c r="H96" s="696" t="s">
        <v>558</v>
      </c>
      <c r="I96" s="696" t="s">
        <v>2320</v>
      </c>
      <c r="J96" s="696" t="s">
        <v>783</v>
      </c>
      <c r="K96" s="696" t="s">
        <v>784</v>
      </c>
      <c r="L96" s="699">
        <v>91.88</v>
      </c>
      <c r="M96" s="699">
        <v>91.88</v>
      </c>
      <c r="N96" s="696">
        <v>1</v>
      </c>
      <c r="O96" s="700">
        <v>0.5</v>
      </c>
      <c r="P96" s="699"/>
      <c r="Q96" s="701">
        <v>0</v>
      </c>
      <c r="R96" s="696"/>
      <c r="S96" s="701">
        <v>0</v>
      </c>
      <c r="T96" s="700"/>
      <c r="U96" s="702">
        <v>0</v>
      </c>
    </row>
    <row r="97" spans="1:21" ht="14.4" customHeight="1" x14ac:dyDescent="0.3">
      <c r="A97" s="695">
        <v>50</v>
      </c>
      <c r="B97" s="696" t="s">
        <v>557</v>
      </c>
      <c r="C97" s="696">
        <v>89301501</v>
      </c>
      <c r="D97" s="697" t="s">
        <v>2937</v>
      </c>
      <c r="E97" s="698" t="s">
        <v>2212</v>
      </c>
      <c r="F97" s="696" t="s">
        <v>2204</v>
      </c>
      <c r="G97" s="696" t="s">
        <v>2274</v>
      </c>
      <c r="H97" s="696" t="s">
        <v>1152</v>
      </c>
      <c r="I97" s="696" t="s">
        <v>2351</v>
      </c>
      <c r="J97" s="696" t="s">
        <v>2352</v>
      </c>
      <c r="K97" s="696" t="s">
        <v>2353</v>
      </c>
      <c r="L97" s="699">
        <v>156.25</v>
      </c>
      <c r="M97" s="699">
        <v>156.25</v>
      </c>
      <c r="N97" s="696">
        <v>1</v>
      </c>
      <c r="O97" s="700">
        <v>0.5</v>
      </c>
      <c r="P97" s="699">
        <v>156.25</v>
      </c>
      <c r="Q97" s="701">
        <v>1</v>
      </c>
      <c r="R97" s="696">
        <v>1</v>
      </c>
      <c r="S97" s="701">
        <v>1</v>
      </c>
      <c r="T97" s="700">
        <v>0.5</v>
      </c>
      <c r="U97" s="702">
        <v>1</v>
      </c>
    </row>
    <row r="98" spans="1:21" ht="14.4" customHeight="1" x14ac:dyDescent="0.3">
      <c r="A98" s="695">
        <v>50</v>
      </c>
      <c r="B98" s="696" t="s">
        <v>557</v>
      </c>
      <c r="C98" s="696">
        <v>89301501</v>
      </c>
      <c r="D98" s="697" t="s">
        <v>2937</v>
      </c>
      <c r="E98" s="698" t="s">
        <v>2212</v>
      </c>
      <c r="F98" s="696" t="s">
        <v>2204</v>
      </c>
      <c r="G98" s="696" t="s">
        <v>2274</v>
      </c>
      <c r="H98" s="696" t="s">
        <v>1152</v>
      </c>
      <c r="I98" s="696" t="s">
        <v>1275</v>
      </c>
      <c r="J98" s="696" t="s">
        <v>2103</v>
      </c>
      <c r="K98" s="696" t="s">
        <v>1781</v>
      </c>
      <c r="L98" s="699">
        <v>193.14</v>
      </c>
      <c r="M98" s="699">
        <v>193.14</v>
      </c>
      <c r="N98" s="696">
        <v>1</v>
      </c>
      <c r="O98" s="700">
        <v>0.5</v>
      </c>
      <c r="P98" s="699"/>
      <c r="Q98" s="701">
        <v>0</v>
      </c>
      <c r="R98" s="696"/>
      <c r="S98" s="701">
        <v>0</v>
      </c>
      <c r="T98" s="700"/>
      <c r="U98" s="702">
        <v>0</v>
      </c>
    </row>
    <row r="99" spans="1:21" ht="14.4" customHeight="1" x14ac:dyDescent="0.3">
      <c r="A99" s="695">
        <v>50</v>
      </c>
      <c r="B99" s="696" t="s">
        <v>557</v>
      </c>
      <c r="C99" s="696">
        <v>89301501</v>
      </c>
      <c r="D99" s="697" t="s">
        <v>2937</v>
      </c>
      <c r="E99" s="698" t="s">
        <v>2213</v>
      </c>
      <c r="F99" s="696" t="s">
        <v>2204</v>
      </c>
      <c r="G99" s="696" t="s">
        <v>2222</v>
      </c>
      <c r="H99" s="696" t="s">
        <v>1152</v>
      </c>
      <c r="I99" s="696" t="s">
        <v>1168</v>
      </c>
      <c r="J99" s="696" t="s">
        <v>1169</v>
      </c>
      <c r="K99" s="696" t="s">
        <v>2109</v>
      </c>
      <c r="L99" s="699">
        <v>75.28</v>
      </c>
      <c r="M99" s="699">
        <v>75.28</v>
      </c>
      <c r="N99" s="696">
        <v>1</v>
      </c>
      <c r="O99" s="700">
        <v>0.5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50</v>
      </c>
      <c r="B100" s="696" t="s">
        <v>557</v>
      </c>
      <c r="C100" s="696">
        <v>89301501</v>
      </c>
      <c r="D100" s="697" t="s">
        <v>2937</v>
      </c>
      <c r="E100" s="698" t="s">
        <v>2213</v>
      </c>
      <c r="F100" s="696" t="s">
        <v>2204</v>
      </c>
      <c r="G100" s="696" t="s">
        <v>2222</v>
      </c>
      <c r="H100" s="696" t="s">
        <v>558</v>
      </c>
      <c r="I100" s="696" t="s">
        <v>2354</v>
      </c>
      <c r="J100" s="696" t="s">
        <v>2355</v>
      </c>
      <c r="K100" s="696" t="s">
        <v>2109</v>
      </c>
      <c r="L100" s="699">
        <v>0</v>
      </c>
      <c r="M100" s="699">
        <v>0</v>
      </c>
      <c r="N100" s="696">
        <v>2</v>
      </c>
      <c r="O100" s="700">
        <v>1</v>
      </c>
      <c r="P100" s="699"/>
      <c r="Q100" s="701"/>
      <c r="R100" s="696"/>
      <c r="S100" s="701">
        <v>0</v>
      </c>
      <c r="T100" s="700"/>
      <c r="U100" s="702">
        <v>0</v>
      </c>
    </row>
    <row r="101" spans="1:21" ht="14.4" customHeight="1" x14ac:dyDescent="0.3">
      <c r="A101" s="695">
        <v>50</v>
      </c>
      <c r="B101" s="696" t="s">
        <v>557</v>
      </c>
      <c r="C101" s="696">
        <v>89301501</v>
      </c>
      <c r="D101" s="697" t="s">
        <v>2937</v>
      </c>
      <c r="E101" s="698" t="s">
        <v>2213</v>
      </c>
      <c r="F101" s="696" t="s">
        <v>2204</v>
      </c>
      <c r="G101" s="696" t="s">
        <v>2222</v>
      </c>
      <c r="H101" s="696" t="s">
        <v>558</v>
      </c>
      <c r="I101" s="696" t="s">
        <v>2356</v>
      </c>
      <c r="J101" s="696" t="s">
        <v>2355</v>
      </c>
      <c r="K101" s="696" t="s">
        <v>2110</v>
      </c>
      <c r="L101" s="699">
        <v>0</v>
      </c>
      <c r="M101" s="699">
        <v>0</v>
      </c>
      <c r="N101" s="696">
        <v>1</v>
      </c>
      <c r="O101" s="700">
        <v>0.5</v>
      </c>
      <c r="P101" s="699"/>
      <c r="Q101" s="701"/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50</v>
      </c>
      <c r="B102" s="696" t="s">
        <v>557</v>
      </c>
      <c r="C102" s="696">
        <v>89301501</v>
      </c>
      <c r="D102" s="697" t="s">
        <v>2937</v>
      </c>
      <c r="E102" s="698" t="s">
        <v>2213</v>
      </c>
      <c r="F102" s="696" t="s">
        <v>2204</v>
      </c>
      <c r="G102" s="696" t="s">
        <v>2223</v>
      </c>
      <c r="H102" s="696" t="s">
        <v>1152</v>
      </c>
      <c r="I102" s="696" t="s">
        <v>2323</v>
      </c>
      <c r="J102" s="696" t="s">
        <v>1784</v>
      </c>
      <c r="K102" s="696" t="s">
        <v>1177</v>
      </c>
      <c r="L102" s="699">
        <v>81.209999999999994</v>
      </c>
      <c r="M102" s="699">
        <v>81.209999999999994</v>
      </c>
      <c r="N102" s="696">
        <v>1</v>
      </c>
      <c r="O102" s="700">
        <v>0.5</v>
      </c>
      <c r="P102" s="699"/>
      <c r="Q102" s="701">
        <v>0</v>
      </c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50</v>
      </c>
      <c r="B103" s="696" t="s">
        <v>557</v>
      </c>
      <c r="C103" s="696">
        <v>89301501</v>
      </c>
      <c r="D103" s="697" t="s">
        <v>2937</v>
      </c>
      <c r="E103" s="698" t="s">
        <v>2213</v>
      </c>
      <c r="F103" s="696" t="s">
        <v>2204</v>
      </c>
      <c r="G103" s="696" t="s">
        <v>2223</v>
      </c>
      <c r="H103" s="696" t="s">
        <v>558</v>
      </c>
      <c r="I103" s="696" t="s">
        <v>2357</v>
      </c>
      <c r="J103" s="696" t="s">
        <v>2358</v>
      </c>
      <c r="K103" s="696" t="s">
        <v>1177</v>
      </c>
      <c r="L103" s="699">
        <v>81.209999999999994</v>
      </c>
      <c r="M103" s="699">
        <v>81.209999999999994</v>
      </c>
      <c r="N103" s="696">
        <v>1</v>
      </c>
      <c r="O103" s="700">
        <v>0.5</v>
      </c>
      <c r="P103" s="699"/>
      <c r="Q103" s="701">
        <v>0</v>
      </c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50</v>
      </c>
      <c r="B104" s="696" t="s">
        <v>557</v>
      </c>
      <c r="C104" s="696">
        <v>89301501</v>
      </c>
      <c r="D104" s="697" t="s">
        <v>2937</v>
      </c>
      <c r="E104" s="698" t="s">
        <v>2213</v>
      </c>
      <c r="F104" s="696" t="s">
        <v>2204</v>
      </c>
      <c r="G104" s="696" t="s">
        <v>2324</v>
      </c>
      <c r="H104" s="696" t="s">
        <v>1152</v>
      </c>
      <c r="I104" s="696" t="s">
        <v>1435</v>
      </c>
      <c r="J104" s="696" t="s">
        <v>2137</v>
      </c>
      <c r="K104" s="696" t="s">
        <v>2138</v>
      </c>
      <c r="L104" s="699">
        <v>333.31</v>
      </c>
      <c r="M104" s="699">
        <v>333.31</v>
      </c>
      <c r="N104" s="696">
        <v>1</v>
      </c>
      <c r="O104" s="700">
        <v>0.5</v>
      </c>
      <c r="P104" s="699">
        <v>333.31</v>
      </c>
      <c r="Q104" s="701">
        <v>1</v>
      </c>
      <c r="R104" s="696">
        <v>1</v>
      </c>
      <c r="S104" s="701">
        <v>1</v>
      </c>
      <c r="T104" s="700">
        <v>0.5</v>
      </c>
      <c r="U104" s="702">
        <v>1</v>
      </c>
    </row>
    <row r="105" spans="1:21" ht="14.4" customHeight="1" x14ac:dyDescent="0.3">
      <c r="A105" s="695">
        <v>50</v>
      </c>
      <c r="B105" s="696" t="s">
        <v>557</v>
      </c>
      <c r="C105" s="696">
        <v>89301501</v>
      </c>
      <c r="D105" s="697" t="s">
        <v>2937</v>
      </c>
      <c r="E105" s="698" t="s">
        <v>2213</v>
      </c>
      <c r="F105" s="696" t="s">
        <v>2204</v>
      </c>
      <c r="G105" s="696" t="s">
        <v>2225</v>
      </c>
      <c r="H105" s="696" t="s">
        <v>558</v>
      </c>
      <c r="I105" s="696" t="s">
        <v>2359</v>
      </c>
      <c r="J105" s="696" t="s">
        <v>2360</v>
      </c>
      <c r="K105" s="696" t="s">
        <v>2126</v>
      </c>
      <c r="L105" s="699">
        <v>130.59</v>
      </c>
      <c r="M105" s="699">
        <v>130.59</v>
      </c>
      <c r="N105" s="696">
        <v>1</v>
      </c>
      <c r="O105" s="700">
        <v>0.5</v>
      </c>
      <c r="P105" s="699"/>
      <c r="Q105" s="701">
        <v>0</v>
      </c>
      <c r="R105" s="696"/>
      <c r="S105" s="701">
        <v>0</v>
      </c>
      <c r="T105" s="700"/>
      <c r="U105" s="702">
        <v>0</v>
      </c>
    </row>
    <row r="106" spans="1:21" ht="14.4" customHeight="1" x14ac:dyDescent="0.3">
      <c r="A106" s="695">
        <v>50</v>
      </c>
      <c r="B106" s="696" t="s">
        <v>557</v>
      </c>
      <c r="C106" s="696">
        <v>89301501</v>
      </c>
      <c r="D106" s="697" t="s">
        <v>2937</v>
      </c>
      <c r="E106" s="698" t="s">
        <v>2213</v>
      </c>
      <c r="F106" s="696" t="s">
        <v>2204</v>
      </c>
      <c r="G106" s="696" t="s">
        <v>2225</v>
      </c>
      <c r="H106" s="696" t="s">
        <v>1152</v>
      </c>
      <c r="I106" s="696" t="s">
        <v>1267</v>
      </c>
      <c r="J106" s="696" t="s">
        <v>1272</v>
      </c>
      <c r="K106" s="696" t="s">
        <v>2126</v>
      </c>
      <c r="L106" s="699">
        <v>130.59</v>
      </c>
      <c r="M106" s="699">
        <v>783.54000000000008</v>
      </c>
      <c r="N106" s="696">
        <v>6</v>
      </c>
      <c r="O106" s="700">
        <v>3</v>
      </c>
      <c r="P106" s="699"/>
      <c r="Q106" s="701">
        <v>0</v>
      </c>
      <c r="R106" s="696"/>
      <c r="S106" s="701">
        <v>0</v>
      </c>
      <c r="T106" s="700"/>
      <c r="U106" s="702">
        <v>0</v>
      </c>
    </row>
    <row r="107" spans="1:21" ht="14.4" customHeight="1" x14ac:dyDescent="0.3">
      <c r="A107" s="695">
        <v>50</v>
      </c>
      <c r="B107" s="696" t="s">
        <v>557</v>
      </c>
      <c r="C107" s="696">
        <v>89301501</v>
      </c>
      <c r="D107" s="697" t="s">
        <v>2937</v>
      </c>
      <c r="E107" s="698" t="s">
        <v>2213</v>
      </c>
      <c r="F107" s="696" t="s">
        <v>2204</v>
      </c>
      <c r="G107" s="696" t="s">
        <v>2225</v>
      </c>
      <c r="H107" s="696" t="s">
        <v>1152</v>
      </c>
      <c r="I107" s="696" t="s">
        <v>1326</v>
      </c>
      <c r="J107" s="696" t="s">
        <v>1331</v>
      </c>
      <c r="K107" s="696" t="s">
        <v>2128</v>
      </c>
      <c r="L107" s="699">
        <v>201.88</v>
      </c>
      <c r="M107" s="699">
        <v>1413.1599999999999</v>
      </c>
      <c r="N107" s="696">
        <v>7</v>
      </c>
      <c r="O107" s="700">
        <v>5.5</v>
      </c>
      <c r="P107" s="699">
        <v>403.76</v>
      </c>
      <c r="Q107" s="701">
        <v>0.28571428571428575</v>
      </c>
      <c r="R107" s="696">
        <v>2</v>
      </c>
      <c r="S107" s="701">
        <v>0.2857142857142857</v>
      </c>
      <c r="T107" s="700">
        <v>2</v>
      </c>
      <c r="U107" s="702">
        <v>0.36363636363636365</v>
      </c>
    </row>
    <row r="108" spans="1:21" ht="14.4" customHeight="1" x14ac:dyDescent="0.3">
      <c r="A108" s="695">
        <v>50</v>
      </c>
      <c r="B108" s="696" t="s">
        <v>557</v>
      </c>
      <c r="C108" s="696">
        <v>89301501</v>
      </c>
      <c r="D108" s="697" t="s">
        <v>2937</v>
      </c>
      <c r="E108" s="698" t="s">
        <v>2213</v>
      </c>
      <c r="F108" s="696" t="s">
        <v>2204</v>
      </c>
      <c r="G108" s="696" t="s">
        <v>2225</v>
      </c>
      <c r="H108" s="696" t="s">
        <v>1152</v>
      </c>
      <c r="I108" s="696" t="s">
        <v>1330</v>
      </c>
      <c r="J108" s="696" t="s">
        <v>1331</v>
      </c>
      <c r="K108" s="696" t="s">
        <v>2129</v>
      </c>
      <c r="L108" s="699">
        <v>672.94</v>
      </c>
      <c r="M108" s="699">
        <v>672.94</v>
      </c>
      <c r="N108" s="696">
        <v>1</v>
      </c>
      <c r="O108" s="700">
        <v>0.5</v>
      </c>
      <c r="P108" s="699"/>
      <c r="Q108" s="701">
        <v>0</v>
      </c>
      <c r="R108" s="696"/>
      <c r="S108" s="701">
        <v>0</v>
      </c>
      <c r="T108" s="700"/>
      <c r="U108" s="702">
        <v>0</v>
      </c>
    </row>
    <row r="109" spans="1:21" ht="14.4" customHeight="1" x14ac:dyDescent="0.3">
      <c r="A109" s="695">
        <v>50</v>
      </c>
      <c r="B109" s="696" t="s">
        <v>557</v>
      </c>
      <c r="C109" s="696">
        <v>89301501</v>
      </c>
      <c r="D109" s="697" t="s">
        <v>2937</v>
      </c>
      <c r="E109" s="698" t="s">
        <v>2213</v>
      </c>
      <c r="F109" s="696" t="s">
        <v>2204</v>
      </c>
      <c r="G109" s="696" t="s">
        <v>2225</v>
      </c>
      <c r="H109" s="696" t="s">
        <v>1152</v>
      </c>
      <c r="I109" s="696" t="s">
        <v>2361</v>
      </c>
      <c r="J109" s="696" t="s">
        <v>2276</v>
      </c>
      <c r="K109" s="696" t="s">
        <v>2277</v>
      </c>
      <c r="L109" s="699">
        <v>312.54000000000002</v>
      </c>
      <c r="M109" s="699">
        <v>312.54000000000002</v>
      </c>
      <c r="N109" s="696">
        <v>1</v>
      </c>
      <c r="O109" s="700">
        <v>1</v>
      </c>
      <c r="P109" s="699">
        <v>312.54000000000002</v>
      </c>
      <c r="Q109" s="701">
        <v>1</v>
      </c>
      <c r="R109" s="696">
        <v>1</v>
      </c>
      <c r="S109" s="701">
        <v>1</v>
      </c>
      <c r="T109" s="700">
        <v>1</v>
      </c>
      <c r="U109" s="702">
        <v>1</v>
      </c>
    </row>
    <row r="110" spans="1:21" ht="14.4" customHeight="1" x14ac:dyDescent="0.3">
      <c r="A110" s="695">
        <v>50</v>
      </c>
      <c r="B110" s="696" t="s">
        <v>557</v>
      </c>
      <c r="C110" s="696">
        <v>89301501</v>
      </c>
      <c r="D110" s="697" t="s">
        <v>2937</v>
      </c>
      <c r="E110" s="698" t="s">
        <v>2213</v>
      </c>
      <c r="F110" s="696" t="s">
        <v>2204</v>
      </c>
      <c r="G110" s="696" t="s">
        <v>2225</v>
      </c>
      <c r="H110" s="696" t="s">
        <v>558</v>
      </c>
      <c r="I110" s="696" t="s">
        <v>2362</v>
      </c>
      <c r="J110" s="696" t="s">
        <v>2360</v>
      </c>
      <c r="K110" s="696" t="s">
        <v>2363</v>
      </c>
      <c r="L110" s="699">
        <v>0</v>
      </c>
      <c r="M110" s="699">
        <v>0</v>
      </c>
      <c r="N110" s="696">
        <v>2</v>
      </c>
      <c r="O110" s="700">
        <v>1.5</v>
      </c>
      <c r="P110" s="699"/>
      <c r="Q110" s="701"/>
      <c r="R110" s="696"/>
      <c r="S110" s="701">
        <v>0</v>
      </c>
      <c r="T110" s="700"/>
      <c r="U110" s="702">
        <v>0</v>
      </c>
    </row>
    <row r="111" spans="1:21" ht="14.4" customHeight="1" x14ac:dyDescent="0.3">
      <c r="A111" s="695">
        <v>50</v>
      </c>
      <c r="B111" s="696" t="s">
        <v>557</v>
      </c>
      <c r="C111" s="696">
        <v>89301501</v>
      </c>
      <c r="D111" s="697" t="s">
        <v>2937</v>
      </c>
      <c r="E111" s="698" t="s">
        <v>2213</v>
      </c>
      <c r="F111" s="696" t="s">
        <v>2204</v>
      </c>
      <c r="G111" s="696" t="s">
        <v>2325</v>
      </c>
      <c r="H111" s="696" t="s">
        <v>1152</v>
      </c>
      <c r="I111" s="696" t="s">
        <v>1219</v>
      </c>
      <c r="J111" s="696" t="s">
        <v>1220</v>
      </c>
      <c r="K111" s="696" t="s">
        <v>1221</v>
      </c>
      <c r="L111" s="699">
        <v>41.89</v>
      </c>
      <c r="M111" s="699">
        <v>41.89</v>
      </c>
      <c r="N111" s="696">
        <v>1</v>
      </c>
      <c r="O111" s="700">
        <v>0.5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50</v>
      </c>
      <c r="B112" s="696" t="s">
        <v>557</v>
      </c>
      <c r="C112" s="696">
        <v>89301501</v>
      </c>
      <c r="D112" s="697" t="s">
        <v>2937</v>
      </c>
      <c r="E112" s="698" t="s">
        <v>2213</v>
      </c>
      <c r="F112" s="696" t="s">
        <v>2204</v>
      </c>
      <c r="G112" s="696" t="s">
        <v>2226</v>
      </c>
      <c r="H112" s="696" t="s">
        <v>558</v>
      </c>
      <c r="I112" s="696" t="s">
        <v>2364</v>
      </c>
      <c r="J112" s="696" t="s">
        <v>2365</v>
      </c>
      <c r="K112" s="696" t="s">
        <v>2366</v>
      </c>
      <c r="L112" s="699">
        <v>31.43</v>
      </c>
      <c r="M112" s="699">
        <v>62.86</v>
      </c>
      <c r="N112" s="696">
        <v>2</v>
      </c>
      <c r="O112" s="700">
        <v>1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50</v>
      </c>
      <c r="B113" s="696" t="s">
        <v>557</v>
      </c>
      <c r="C113" s="696">
        <v>89301501</v>
      </c>
      <c r="D113" s="697" t="s">
        <v>2937</v>
      </c>
      <c r="E113" s="698" t="s">
        <v>2213</v>
      </c>
      <c r="F113" s="696" t="s">
        <v>2204</v>
      </c>
      <c r="G113" s="696" t="s">
        <v>2226</v>
      </c>
      <c r="H113" s="696" t="s">
        <v>1152</v>
      </c>
      <c r="I113" s="696" t="s">
        <v>1208</v>
      </c>
      <c r="J113" s="696" t="s">
        <v>1209</v>
      </c>
      <c r="K113" s="696" t="s">
        <v>1210</v>
      </c>
      <c r="L113" s="699">
        <v>44.89</v>
      </c>
      <c r="M113" s="699">
        <v>314.22999999999996</v>
      </c>
      <c r="N113" s="696">
        <v>7</v>
      </c>
      <c r="O113" s="700">
        <v>3.5</v>
      </c>
      <c r="P113" s="699">
        <v>44.89</v>
      </c>
      <c r="Q113" s="701">
        <v>0.14285714285714288</v>
      </c>
      <c r="R113" s="696">
        <v>1</v>
      </c>
      <c r="S113" s="701">
        <v>0.14285714285714285</v>
      </c>
      <c r="T113" s="700">
        <v>0.5</v>
      </c>
      <c r="U113" s="702">
        <v>0.14285714285714285</v>
      </c>
    </row>
    <row r="114" spans="1:21" ht="14.4" customHeight="1" x14ac:dyDescent="0.3">
      <c r="A114" s="695">
        <v>50</v>
      </c>
      <c r="B114" s="696" t="s">
        <v>557</v>
      </c>
      <c r="C114" s="696">
        <v>89301501</v>
      </c>
      <c r="D114" s="697" t="s">
        <v>2937</v>
      </c>
      <c r="E114" s="698" t="s">
        <v>2213</v>
      </c>
      <c r="F114" s="696" t="s">
        <v>2204</v>
      </c>
      <c r="G114" s="696" t="s">
        <v>2226</v>
      </c>
      <c r="H114" s="696" t="s">
        <v>558</v>
      </c>
      <c r="I114" s="696" t="s">
        <v>2367</v>
      </c>
      <c r="J114" s="696" t="s">
        <v>2368</v>
      </c>
      <c r="K114" s="696" t="s">
        <v>1210</v>
      </c>
      <c r="L114" s="699">
        <v>44.89</v>
      </c>
      <c r="M114" s="699">
        <v>44.89</v>
      </c>
      <c r="N114" s="696">
        <v>1</v>
      </c>
      <c r="O114" s="700">
        <v>0.5</v>
      </c>
      <c r="P114" s="699">
        <v>44.89</v>
      </c>
      <c r="Q114" s="701">
        <v>1</v>
      </c>
      <c r="R114" s="696">
        <v>1</v>
      </c>
      <c r="S114" s="701">
        <v>1</v>
      </c>
      <c r="T114" s="700">
        <v>0.5</v>
      </c>
      <c r="U114" s="702">
        <v>1</v>
      </c>
    </row>
    <row r="115" spans="1:21" ht="14.4" customHeight="1" x14ac:dyDescent="0.3">
      <c r="A115" s="695">
        <v>50</v>
      </c>
      <c r="B115" s="696" t="s">
        <v>557</v>
      </c>
      <c r="C115" s="696">
        <v>89301501</v>
      </c>
      <c r="D115" s="697" t="s">
        <v>2937</v>
      </c>
      <c r="E115" s="698" t="s">
        <v>2213</v>
      </c>
      <c r="F115" s="696" t="s">
        <v>2204</v>
      </c>
      <c r="G115" s="696" t="s">
        <v>2369</v>
      </c>
      <c r="H115" s="696" t="s">
        <v>558</v>
      </c>
      <c r="I115" s="696" t="s">
        <v>786</v>
      </c>
      <c r="J115" s="696" t="s">
        <v>2370</v>
      </c>
      <c r="K115" s="696" t="s">
        <v>2371</v>
      </c>
      <c r="L115" s="699">
        <v>36.89</v>
      </c>
      <c r="M115" s="699">
        <v>36.89</v>
      </c>
      <c r="N115" s="696">
        <v>1</v>
      </c>
      <c r="O115" s="700">
        <v>0.5</v>
      </c>
      <c r="P115" s="699"/>
      <c r="Q115" s="701">
        <v>0</v>
      </c>
      <c r="R115" s="696"/>
      <c r="S115" s="701">
        <v>0</v>
      </c>
      <c r="T115" s="700"/>
      <c r="U115" s="702">
        <v>0</v>
      </c>
    </row>
    <row r="116" spans="1:21" ht="14.4" customHeight="1" x14ac:dyDescent="0.3">
      <c r="A116" s="695">
        <v>50</v>
      </c>
      <c r="B116" s="696" t="s">
        <v>557</v>
      </c>
      <c r="C116" s="696">
        <v>89301501</v>
      </c>
      <c r="D116" s="697" t="s">
        <v>2937</v>
      </c>
      <c r="E116" s="698" t="s">
        <v>2213</v>
      </c>
      <c r="F116" s="696" t="s">
        <v>2204</v>
      </c>
      <c r="G116" s="696" t="s">
        <v>2372</v>
      </c>
      <c r="H116" s="696" t="s">
        <v>558</v>
      </c>
      <c r="I116" s="696" t="s">
        <v>2373</v>
      </c>
      <c r="J116" s="696" t="s">
        <v>2374</v>
      </c>
      <c r="K116" s="696" t="s">
        <v>2375</v>
      </c>
      <c r="L116" s="699">
        <v>164.15</v>
      </c>
      <c r="M116" s="699">
        <v>164.15</v>
      </c>
      <c r="N116" s="696">
        <v>1</v>
      </c>
      <c r="O116" s="700">
        <v>0.5</v>
      </c>
      <c r="P116" s="699"/>
      <c r="Q116" s="701">
        <v>0</v>
      </c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50</v>
      </c>
      <c r="B117" s="696" t="s">
        <v>557</v>
      </c>
      <c r="C117" s="696">
        <v>89301501</v>
      </c>
      <c r="D117" s="697" t="s">
        <v>2937</v>
      </c>
      <c r="E117" s="698" t="s">
        <v>2213</v>
      </c>
      <c r="F117" s="696" t="s">
        <v>2204</v>
      </c>
      <c r="G117" s="696" t="s">
        <v>2231</v>
      </c>
      <c r="H117" s="696" t="s">
        <v>558</v>
      </c>
      <c r="I117" s="696" t="s">
        <v>806</v>
      </c>
      <c r="J117" s="696" t="s">
        <v>866</v>
      </c>
      <c r="K117" s="696" t="s">
        <v>2376</v>
      </c>
      <c r="L117" s="699">
        <v>128.9</v>
      </c>
      <c r="M117" s="699">
        <v>257.8</v>
      </c>
      <c r="N117" s="696">
        <v>2</v>
      </c>
      <c r="O117" s="700">
        <v>2</v>
      </c>
      <c r="P117" s="699"/>
      <c r="Q117" s="701">
        <v>0</v>
      </c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50</v>
      </c>
      <c r="B118" s="696" t="s">
        <v>557</v>
      </c>
      <c r="C118" s="696">
        <v>89301501</v>
      </c>
      <c r="D118" s="697" t="s">
        <v>2937</v>
      </c>
      <c r="E118" s="698" t="s">
        <v>2213</v>
      </c>
      <c r="F118" s="696" t="s">
        <v>2204</v>
      </c>
      <c r="G118" s="696" t="s">
        <v>2377</v>
      </c>
      <c r="H118" s="696" t="s">
        <v>558</v>
      </c>
      <c r="I118" s="696" t="s">
        <v>2378</v>
      </c>
      <c r="J118" s="696" t="s">
        <v>2379</v>
      </c>
      <c r="K118" s="696" t="s">
        <v>1210</v>
      </c>
      <c r="L118" s="699">
        <v>273.48</v>
      </c>
      <c r="M118" s="699">
        <v>273.48</v>
      </c>
      <c r="N118" s="696">
        <v>1</v>
      </c>
      <c r="O118" s="700">
        <v>0.5</v>
      </c>
      <c r="P118" s="699">
        <v>273.48</v>
      </c>
      <c r="Q118" s="701">
        <v>1</v>
      </c>
      <c r="R118" s="696">
        <v>1</v>
      </c>
      <c r="S118" s="701">
        <v>1</v>
      </c>
      <c r="T118" s="700">
        <v>0.5</v>
      </c>
      <c r="U118" s="702">
        <v>1</v>
      </c>
    </row>
    <row r="119" spans="1:21" ht="14.4" customHeight="1" x14ac:dyDescent="0.3">
      <c r="A119" s="695">
        <v>50</v>
      </c>
      <c r="B119" s="696" t="s">
        <v>557</v>
      </c>
      <c r="C119" s="696">
        <v>89301501</v>
      </c>
      <c r="D119" s="697" t="s">
        <v>2937</v>
      </c>
      <c r="E119" s="698" t="s">
        <v>2213</v>
      </c>
      <c r="F119" s="696" t="s">
        <v>2204</v>
      </c>
      <c r="G119" s="696" t="s">
        <v>2278</v>
      </c>
      <c r="H119" s="696" t="s">
        <v>558</v>
      </c>
      <c r="I119" s="696" t="s">
        <v>2380</v>
      </c>
      <c r="J119" s="696" t="s">
        <v>2381</v>
      </c>
      <c r="K119" s="696" t="s">
        <v>2382</v>
      </c>
      <c r="L119" s="699">
        <v>61.65</v>
      </c>
      <c r="M119" s="699">
        <v>61.65</v>
      </c>
      <c r="N119" s="696">
        <v>1</v>
      </c>
      <c r="O119" s="700">
        <v>0.5</v>
      </c>
      <c r="P119" s="699">
        <v>61.65</v>
      </c>
      <c r="Q119" s="701">
        <v>1</v>
      </c>
      <c r="R119" s="696">
        <v>1</v>
      </c>
      <c r="S119" s="701">
        <v>1</v>
      </c>
      <c r="T119" s="700">
        <v>0.5</v>
      </c>
      <c r="U119" s="702">
        <v>1</v>
      </c>
    </row>
    <row r="120" spans="1:21" ht="14.4" customHeight="1" x14ac:dyDescent="0.3">
      <c r="A120" s="695">
        <v>50</v>
      </c>
      <c r="B120" s="696" t="s">
        <v>557</v>
      </c>
      <c r="C120" s="696">
        <v>89301501</v>
      </c>
      <c r="D120" s="697" t="s">
        <v>2937</v>
      </c>
      <c r="E120" s="698" t="s">
        <v>2213</v>
      </c>
      <c r="F120" s="696" t="s">
        <v>2204</v>
      </c>
      <c r="G120" s="696" t="s">
        <v>2278</v>
      </c>
      <c r="H120" s="696" t="s">
        <v>558</v>
      </c>
      <c r="I120" s="696" t="s">
        <v>2282</v>
      </c>
      <c r="J120" s="696" t="s">
        <v>2283</v>
      </c>
      <c r="K120" s="696" t="s">
        <v>2284</v>
      </c>
      <c r="L120" s="699">
        <v>0</v>
      </c>
      <c r="M120" s="699">
        <v>0</v>
      </c>
      <c r="N120" s="696">
        <v>1</v>
      </c>
      <c r="O120" s="700">
        <v>0.5</v>
      </c>
      <c r="P120" s="699"/>
      <c r="Q120" s="701"/>
      <c r="R120" s="696"/>
      <c r="S120" s="701">
        <v>0</v>
      </c>
      <c r="T120" s="700"/>
      <c r="U120" s="702">
        <v>0</v>
      </c>
    </row>
    <row r="121" spans="1:21" ht="14.4" customHeight="1" x14ac:dyDescent="0.3">
      <c r="A121" s="695">
        <v>50</v>
      </c>
      <c r="B121" s="696" t="s">
        <v>557</v>
      </c>
      <c r="C121" s="696">
        <v>89301501</v>
      </c>
      <c r="D121" s="697" t="s">
        <v>2937</v>
      </c>
      <c r="E121" s="698" t="s">
        <v>2213</v>
      </c>
      <c r="F121" s="696" t="s">
        <v>2204</v>
      </c>
      <c r="G121" s="696" t="s">
        <v>2278</v>
      </c>
      <c r="H121" s="696" t="s">
        <v>558</v>
      </c>
      <c r="I121" s="696" t="s">
        <v>858</v>
      </c>
      <c r="J121" s="696" t="s">
        <v>2283</v>
      </c>
      <c r="K121" s="696" t="s">
        <v>2285</v>
      </c>
      <c r="L121" s="699">
        <v>66.599999999999994</v>
      </c>
      <c r="M121" s="699">
        <v>199.79999999999998</v>
      </c>
      <c r="N121" s="696">
        <v>3</v>
      </c>
      <c r="O121" s="700">
        <v>1.5</v>
      </c>
      <c r="P121" s="699"/>
      <c r="Q121" s="701">
        <v>0</v>
      </c>
      <c r="R121" s="696"/>
      <c r="S121" s="701">
        <v>0</v>
      </c>
      <c r="T121" s="700"/>
      <c r="U121" s="702">
        <v>0</v>
      </c>
    </row>
    <row r="122" spans="1:21" ht="14.4" customHeight="1" x14ac:dyDescent="0.3">
      <c r="A122" s="695">
        <v>50</v>
      </c>
      <c r="B122" s="696" t="s">
        <v>557</v>
      </c>
      <c r="C122" s="696">
        <v>89301501</v>
      </c>
      <c r="D122" s="697" t="s">
        <v>2937</v>
      </c>
      <c r="E122" s="698" t="s">
        <v>2213</v>
      </c>
      <c r="F122" s="696" t="s">
        <v>2204</v>
      </c>
      <c r="G122" s="696" t="s">
        <v>2286</v>
      </c>
      <c r="H122" s="696" t="s">
        <v>558</v>
      </c>
      <c r="I122" s="696" t="s">
        <v>2383</v>
      </c>
      <c r="J122" s="696" t="s">
        <v>2384</v>
      </c>
      <c r="K122" s="696" t="s">
        <v>935</v>
      </c>
      <c r="L122" s="699">
        <v>0</v>
      </c>
      <c r="M122" s="699">
        <v>0</v>
      </c>
      <c r="N122" s="696">
        <v>1</v>
      </c>
      <c r="O122" s="700">
        <v>0.5</v>
      </c>
      <c r="P122" s="699"/>
      <c r="Q122" s="701"/>
      <c r="R122" s="696"/>
      <c r="S122" s="701">
        <v>0</v>
      </c>
      <c r="T122" s="700"/>
      <c r="U122" s="702">
        <v>0</v>
      </c>
    </row>
    <row r="123" spans="1:21" ht="14.4" customHeight="1" x14ac:dyDescent="0.3">
      <c r="A123" s="695">
        <v>50</v>
      </c>
      <c r="B123" s="696" t="s">
        <v>557</v>
      </c>
      <c r="C123" s="696">
        <v>89301501</v>
      </c>
      <c r="D123" s="697" t="s">
        <v>2937</v>
      </c>
      <c r="E123" s="698" t="s">
        <v>2213</v>
      </c>
      <c r="F123" s="696" t="s">
        <v>2204</v>
      </c>
      <c r="G123" s="696" t="s">
        <v>2286</v>
      </c>
      <c r="H123" s="696" t="s">
        <v>558</v>
      </c>
      <c r="I123" s="696" t="s">
        <v>2385</v>
      </c>
      <c r="J123" s="696" t="s">
        <v>2384</v>
      </c>
      <c r="K123" s="696" t="s">
        <v>745</v>
      </c>
      <c r="L123" s="699">
        <v>56.23</v>
      </c>
      <c r="M123" s="699">
        <v>56.23</v>
      </c>
      <c r="N123" s="696">
        <v>1</v>
      </c>
      <c r="O123" s="700">
        <v>0.5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50</v>
      </c>
      <c r="B124" s="696" t="s">
        <v>557</v>
      </c>
      <c r="C124" s="696">
        <v>89301501</v>
      </c>
      <c r="D124" s="697" t="s">
        <v>2937</v>
      </c>
      <c r="E124" s="698" t="s">
        <v>2213</v>
      </c>
      <c r="F124" s="696" t="s">
        <v>2204</v>
      </c>
      <c r="G124" s="696" t="s">
        <v>2286</v>
      </c>
      <c r="H124" s="696" t="s">
        <v>558</v>
      </c>
      <c r="I124" s="696" t="s">
        <v>743</v>
      </c>
      <c r="J124" s="696" t="s">
        <v>744</v>
      </c>
      <c r="K124" s="696" t="s">
        <v>745</v>
      </c>
      <c r="L124" s="699">
        <v>42.18</v>
      </c>
      <c r="M124" s="699">
        <v>42.18</v>
      </c>
      <c r="N124" s="696">
        <v>1</v>
      </c>
      <c r="O124" s="700">
        <v>1</v>
      </c>
      <c r="P124" s="699"/>
      <c r="Q124" s="701">
        <v>0</v>
      </c>
      <c r="R124" s="696"/>
      <c r="S124" s="701">
        <v>0</v>
      </c>
      <c r="T124" s="700"/>
      <c r="U124" s="702">
        <v>0</v>
      </c>
    </row>
    <row r="125" spans="1:21" ht="14.4" customHeight="1" x14ac:dyDescent="0.3">
      <c r="A125" s="695">
        <v>50</v>
      </c>
      <c r="B125" s="696" t="s">
        <v>557</v>
      </c>
      <c r="C125" s="696">
        <v>89301501</v>
      </c>
      <c r="D125" s="697" t="s">
        <v>2937</v>
      </c>
      <c r="E125" s="698" t="s">
        <v>2213</v>
      </c>
      <c r="F125" s="696" t="s">
        <v>2204</v>
      </c>
      <c r="G125" s="696" t="s">
        <v>2386</v>
      </c>
      <c r="H125" s="696" t="s">
        <v>558</v>
      </c>
      <c r="I125" s="696" t="s">
        <v>892</v>
      </c>
      <c r="J125" s="696" t="s">
        <v>893</v>
      </c>
      <c r="K125" s="696" t="s">
        <v>894</v>
      </c>
      <c r="L125" s="699">
        <v>24.22</v>
      </c>
      <c r="M125" s="699">
        <v>24.22</v>
      </c>
      <c r="N125" s="696">
        <v>1</v>
      </c>
      <c r="O125" s="700">
        <v>0.5</v>
      </c>
      <c r="P125" s="699"/>
      <c r="Q125" s="701">
        <v>0</v>
      </c>
      <c r="R125" s="696"/>
      <c r="S125" s="701">
        <v>0</v>
      </c>
      <c r="T125" s="700"/>
      <c r="U125" s="702">
        <v>0</v>
      </c>
    </row>
    <row r="126" spans="1:21" ht="14.4" customHeight="1" x14ac:dyDescent="0.3">
      <c r="A126" s="695">
        <v>50</v>
      </c>
      <c r="B126" s="696" t="s">
        <v>557</v>
      </c>
      <c r="C126" s="696">
        <v>89301501</v>
      </c>
      <c r="D126" s="697" t="s">
        <v>2937</v>
      </c>
      <c r="E126" s="698" t="s">
        <v>2213</v>
      </c>
      <c r="F126" s="696" t="s">
        <v>2204</v>
      </c>
      <c r="G126" s="696" t="s">
        <v>2237</v>
      </c>
      <c r="H126" s="696" t="s">
        <v>558</v>
      </c>
      <c r="I126" s="696" t="s">
        <v>2238</v>
      </c>
      <c r="J126" s="696" t="s">
        <v>2239</v>
      </c>
      <c r="K126" s="696" t="s">
        <v>2240</v>
      </c>
      <c r="L126" s="699">
        <v>40.46</v>
      </c>
      <c r="M126" s="699">
        <v>40.46</v>
      </c>
      <c r="N126" s="696">
        <v>1</v>
      </c>
      <c r="O126" s="700">
        <v>0.5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50</v>
      </c>
      <c r="B127" s="696" t="s">
        <v>557</v>
      </c>
      <c r="C127" s="696">
        <v>89301501</v>
      </c>
      <c r="D127" s="697" t="s">
        <v>2937</v>
      </c>
      <c r="E127" s="698" t="s">
        <v>2213</v>
      </c>
      <c r="F127" s="696" t="s">
        <v>2204</v>
      </c>
      <c r="G127" s="696" t="s">
        <v>2326</v>
      </c>
      <c r="H127" s="696" t="s">
        <v>558</v>
      </c>
      <c r="I127" s="696" t="s">
        <v>2327</v>
      </c>
      <c r="J127" s="696" t="s">
        <v>2328</v>
      </c>
      <c r="K127" s="696" t="s">
        <v>2329</v>
      </c>
      <c r="L127" s="699">
        <v>0</v>
      </c>
      <c r="M127" s="699">
        <v>0</v>
      </c>
      <c r="N127" s="696">
        <v>2</v>
      </c>
      <c r="O127" s="700">
        <v>1</v>
      </c>
      <c r="P127" s="699"/>
      <c r="Q127" s="701"/>
      <c r="R127" s="696"/>
      <c r="S127" s="701">
        <v>0</v>
      </c>
      <c r="T127" s="700"/>
      <c r="U127" s="702">
        <v>0</v>
      </c>
    </row>
    <row r="128" spans="1:21" ht="14.4" customHeight="1" x14ac:dyDescent="0.3">
      <c r="A128" s="695">
        <v>50</v>
      </c>
      <c r="B128" s="696" t="s">
        <v>557</v>
      </c>
      <c r="C128" s="696">
        <v>89301501</v>
      </c>
      <c r="D128" s="697" t="s">
        <v>2937</v>
      </c>
      <c r="E128" s="698" t="s">
        <v>2213</v>
      </c>
      <c r="F128" s="696" t="s">
        <v>2204</v>
      </c>
      <c r="G128" s="696" t="s">
        <v>2387</v>
      </c>
      <c r="H128" s="696" t="s">
        <v>558</v>
      </c>
      <c r="I128" s="696" t="s">
        <v>2388</v>
      </c>
      <c r="J128" s="696" t="s">
        <v>950</v>
      </c>
      <c r="K128" s="696" t="s">
        <v>951</v>
      </c>
      <c r="L128" s="699">
        <v>173.65</v>
      </c>
      <c r="M128" s="699">
        <v>173.65</v>
      </c>
      <c r="N128" s="696">
        <v>1</v>
      </c>
      <c r="O128" s="700">
        <v>0.5</v>
      </c>
      <c r="P128" s="699"/>
      <c r="Q128" s="701">
        <v>0</v>
      </c>
      <c r="R128" s="696"/>
      <c r="S128" s="701">
        <v>0</v>
      </c>
      <c r="T128" s="700"/>
      <c r="U128" s="702">
        <v>0</v>
      </c>
    </row>
    <row r="129" spans="1:21" ht="14.4" customHeight="1" x14ac:dyDescent="0.3">
      <c r="A129" s="695">
        <v>50</v>
      </c>
      <c r="B129" s="696" t="s">
        <v>557</v>
      </c>
      <c r="C129" s="696">
        <v>89301501</v>
      </c>
      <c r="D129" s="697" t="s">
        <v>2937</v>
      </c>
      <c r="E129" s="698" t="s">
        <v>2213</v>
      </c>
      <c r="F129" s="696" t="s">
        <v>2204</v>
      </c>
      <c r="G129" s="696" t="s">
        <v>2330</v>
      </c>
      <c r="H129" s="696" t="s">
        <v>558</v>
      </c>
      <c r="I129" s="696" t="s">
        <v>2389</v>
      </c>
      <c r="J129" s="696" t="s">
        <v>2332</v>
      </c>
      <c r="K129" s="696" t="s">
        <v>2390</v>
      </c>
      <c r="L129" s="699">
        <v>0</v>
      </c>
      <c r="M129" s="699">
        <v>0</v>
      </c>
      <c r="N129" s="696">
        <v>2</v>
      </c>
      <c r="O129" s="700">
        <v>1</v>
      </c>
      <c r="P129" s="699"/>
      <c r="Q129" s="701"/>
      <c r="R129" s="696"/>
      <c r="S129" s="701">
        <v>0</v>
      </c>
      <c r="T129" s="700"/>
      <c r="U129" s="702">
        <v>0</v>
      </c>
    </row>
    <row r="130" spans="1:21" ht="14.4" customHeight="1" x14ac:dyDescent="0.3">
      <c r="A130" s="695">
        <v>50</v>
      </c>
      <c r="B130" s="696" t="s">
        <v>557</v>
      </c>
      <c r="C130" s="696">
        <v>89301501</v>
      </c>
      <c r="D130" s="697" t="s">
        <v>2937</v>
      </c>
      <c r="E130" s="698" t="s">
        <v>2213</v>
      </c>
      <c r="F130" s="696" t="s">
        <v>2204</v>
      </c>
      <c r="G130" s="696" t="s">
        <v>2391</v>
      </c>
      <c r="H130" s="696" t="s">
        <v>558</v>
      </c>
      <c r="I130" s="696" t="s">
        <v>2392</v>
      </c>
      <c r="J130" s="696" t="s">
        <v>2393</v>
      </c>
      <c r="K130" s="696" t="s">
        <v>2394</v>
      </c>
      <c r="L130" s="699">
        <v>0</v>
      </c>
      <c r="M130" s="699">
        <v>0</v>
      </c>
      <c r="N130" s="696">
        <v>1</v>
      </c>
      <c r="O130" s="700">
        <v>0.5</v>
      </c>
      <c r="P130" s="699"/>
      <c r="Q130" s="701"/>
      <c r="R130" s="696"/>
      <c r="S130" s="701">
        <v>0</v>
      </c>
      <c r="T130" s="700"/>
      <c r="U130" s="702">
        <v>0</v>
      </c>
    </row>
    <row r="131" spans="1:21" ht="14.4" customHeight="1" x14ac:dyDescent="0.3">
      <c r="A131" s="695">
        <v>50</v>
      </c>
      <c r="B131" s="696" t="s">
        <v>557</v>
      </c>
      <c r="C131" s="696">
        <v>89301501</v>
      </c>
      <c r="D131" s="697" t="s">
        <v>2937</v>
      </c>
      <c r="E131" s="698" t="s">
        <v>2213</v>
      </c>
      <c r="F131" s="696" t="s">
        <v>2204</v>
      </c>
      <c r="G131" s="696" t="s">
        <v>2288</v>
      </c>
      <c r="H131" s="696" t="s">
        <v>1152</v>
      </c>
      <c r="I131" s="696" t="s">
        <v>1789</v>
      </c>
      <c r="J131" s="696" t="s">
        <v>1790</v>
      </c>
      <c r="K131" s="696" t="s">
        <v>1791</v>
      </c>
      <c r="L131" s="699">
        <v>25.07</v>
      </c>
      <c r="M131" s="699">
        <v>25.07</v>
      </c>
      <c r="N131" s="696">
        <v>1</v>
      </c>
      <c r="O131" s="700">
        <v>0.5</v>
      </c>
      <c r="P131" s="699"/>
      <c r="Q131" s="701">
        <v>0</v>
      </c>
      <c r="R131" s="696"/>
      <c r="S131" s="701">
        <v>0</v>
      </c>
      <c r="T131" s="700"/>
      <c r="U131" s="702">
        <v>0</v>
      </c>
    </row>
    <row r="132" spans="1:21" ht="14.4" customHeight="1" x14ac:dyDescent="0.3">
      <c r="A132" s="695">
        <v>50</v>
      </c>
      <c r="B132" s="696" t="s">
        <v>557</v>
      </c>
      <c r="C132" s="696">
        <v>89301501</v>
      </c>
      <c r="D132" s="697" t="s">
        <v>2937</v>
      </c>
      <c r="E132" s="698" t="s">
        <v>2213</v>
      </c>
      <c r="F132" s="696" t="s">
        <v>2204</v>
      </c>
      <c r="G132" s="696" t="s">
        <v>2288</v>
      </c>
      <c r="H132" s="696" t="s">
        <v>558</v>
      </c>
      <c r="I132" s="696" t="s">
        <v>2395</v>
      </c>
      <c r="J132" s="696" t="s">
        <v>2396</v>
      </c>
      <c r="K132" s="696" t="s">
        <v>2397</v>
      </c>
      <c r="L132" s="699">
        <v>25.07</v>
      </c>
      <c r="M132" s="699">
        <v>25.07</v>
      </c>
      <c r="N132" s="696">
        <v>1</v>
      </c>
      <c r="O132" s="700">
        <v>0.5</v>
      </c>
      <c r="P132" s="699"/>
      <c r="Q132" s="701">
        <v>0</v>
      </c>
      <c r="R132" s="696"/>
      <c r="S132" s="701">
        <v>0</v>
      </c>
      <c r="T132" s="700"/>
      <c r="U132" s="702">
        <v>0</v>
      </c>
    </row>
    <row r="133" spans="1:21" ht="14.4" customHeight="1" x14ac:dyDescent="0.3">
      <c r="A133" s="695">
        <v>50</v>
      </c>
      <c r="B133" s="696" t="s">
        <v>557</v>
      </c>
      <c r="C133" s="696">
        <v>89301501</v>
      </c>
      <c r="D133" s="697" t="s">
        <v>2937</v>
      </c>
      <c r="E133" s="698" t="s">
        <v>2213</v>
      </c>
      <c r="F133" s="696" t="s">
        <v>2204</v>
      </c>
      <c r="G133" s="696" t="s">
        <v>2241</v>
      </c>
      <c r="H133" s="696" t="s">
        <v>558</v>
      </c>
      <c r="I133" s="696" t="s">
        <v>2398</v>
      </c>
      <c r="J133" s="696" t="s">
        <v>2399</v>
      </c>
      <c r="K133" s="696" t="s">
        <v>947</v>
      </c>
      <c r="L133" s="699">
        <v>104.66</v>
      </c>
      <c r="M133" s="699">
        <v>104.66</v>
      </c>
      <c r="N133" s="696">
        <v>1</v>
      </c>
      <c r="O133" s="700">
        <v>0.5</v>
      </c>
      <c r="P133" s="699"/>
      <c r="Q133" s="701">
        <v>0</v>
      </c>
      <c r="R133" s="696"/>
      <c r="S133" s="701">
        <v>0</v>
      </c>
      <c r="T133" s="700"/>
      <c r="U133" s="702">
        <v>0</v>
      </c>
    </row>
    <row r="134" spans="1:21" ht="14.4" customHeight="1" x14ac:dyDescent="0.3">
      <c r="A134" s="695">
        <v>50</v>
      </c>
      <c r="B134" s="696" t="s">
        <v>557</v>
      </c>
      <c r="C134" s="696">
        <v>89301501</v>
      </c>
      <c r="D134" s="697" t="s">
        <v>2937</v>
      </c>
      <c r="E134" s="698" t="s">
        <v>2213</v>
      </c>
      <c r="F134" s="696" t="s">
        <v>2204</v>
      </c>
      <c r="G134" s="696" t="s">
        <v>2241</v>
      </c>
      <c r="H134" s="696" t="s">
        <v>558</v>
      </c>
      <c r="I134" s="696" t="s">
        <v>945</v>
      </c>
      <c r="J134" s="696" t="s">
        <v>946</v>
      </c>
      <c r="K134" s="696" t="s">
        <v>947</v>
      </c>
      <c r="L134" s="699">
        <v>104.66</v>
      </c>
      <c r="M134" s="699">
        <v>627.95999999999992</v>
      </c>
      <c r="N134" s="696">
        <v>6</v>
      </c>
      <c r="O134" s="700">
        <v>3</v>
      </c>
      <c r="P134" s="699">
        <v>104.66</v>
      </c>
      <c r="Q134" s="701">
        <v>0.16666666666666669</v>
      </c>
      <c r="R134" s="696">
        <v>1</v>
      </c>
      <c r="S134" s="701">
        <v>0.16666666666666666</v>
      </c>
      <c r="T134" s="700">
        <v>0.5</v>
      </c>
      <c r="U134" s="702">
        <v>0.16666666666666666</v>
      </c>
    </row>
    <row r="135" spans="1:21" ht="14.4" customHeight="1" x14ac:dyDescent="0.3">
      <c r="A135" s="695">
        <v>50</v>
      </c>
      <c r="B135" s="696" t="s">
        <v>557</v>
      </c>
      <c r="C135" s="696">
        <v>89301501</v>
      </c>
      <c r="D135" s="697" t="s">
        <v>2937</v>
      </c>
      <c r="E135" s="698" t="s">
        <v>2213</v>
      </c>
      <c r="F135" s="696" t="s">
        <v>2204</v>
      </c>
      <c r="G135" s="696" t="s">
        <v>2241</v>
      </c>
      <c r="H135" s="696" t="s">
        <v>558</v>
      </c>
      <c r="I135" s="696" t="s">
        <v>2400</v>
      </c>
      <c r="J135" s="696" t="s">
        <v>2399</v>
      </c>
      <c r="K135" s="696" t="s">
        <v>947</v>
      </c>
      <c r="L135" s="699">
        <v>0</v>
      </c>
      <c r="M135" s="699">
        <v>0</v>
      </c>
      <c r="N135" s="696">
        <v>1</v>
      </c>
      <c r="O135" s="700">
        <v>0.5</v>
      </c>
      <c r="P135" s="699"/>
      <c r="Q135" s="701"/>
      <c r="R135" s="696"/>
      <c r="S135" s="701">
        <v>0</v>
      </c>
      <c r="T135" s="700"/>
      <c r="U135" s="702">
        <v>0</v>
      </c>
    </row>
    <row r="136" spans="1:21" ht="14.4" customHeight="1" x14ac:dyDescent="0.3">
      <c r="A136" s="695">
        <v>50</v>
      </c>
      <c r="B136" s="696" t="s">
        <v>557</v>
      </c>
      <c r="C136" s="696">
        <v>89301501</v>
      </c>
      <c r="D136" s="697" t="s">
        <v>2937</v>
      </c>
      <c r="E136" s="698" t="s">
        <v>2213</v>
      </c>
      <c r="F136" s="696" t="s">
        <v>2204</v>
      </c>
      <c r="G136" s="696" t="s">
        <v>2241</v>
      </c>
      <c r="H136" s="696" t="s">
        <v>558</v>
      </c>
      <c r="I136" s="696" t="s">
        <v>2401</v>
      </c>
      <c r="J136" s="696" t="s">
        <v>2399</v>
      </c>
      <c r="K136" s="696" t="s">
        <v>947</v>
      </c>
      <c r="L136" s="699">
        <v>0</v>
      </c>
      <c r="M136" s="699">
        <v>0</v>
      </c>
      <c r="N136" s="696">
        <v>2</v>
      </c>
      <c r="O136" s="700">
        <v>1</v>
      </c>
      <c r="P136" s="699"/>
      <c r="Q136" s="701"/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50</v>
      </c>
      <c r="B137" s="696" t="s">
        <v>557</v>
      </c>
      <c r="C137" s="696">
        <v>89301501</v>
      </c>
      <c r="D137" s="697" t="s">
        <v>2937</v>
      </c>
      <c r="E137" s="698" t="s">
        <v>2213</v>
      </c>
      <c r="F137" s="696" t="s">
        <v>2204</v>
      </c>
      <c r="G137" s="696" t="s">
        <v>2241</v>
      </c>
      <c r="H137" s="696" t="s">
        <v>558</v>
      </c>
      <c r="I137" s="696" t="s">
        <v>2402</v>
      </c>
      <c r="J137" s="696" t="s">
        <v>2403</v>
      </c>
      <c r="K137" s="696" t="s">
        <v>2404</v>
      </c>
      <c r="L137" s="699">
        <v>0</v>
      </c>
      <c r="M137" s="699">
        <v>0</v>
      </c>
      <c r="N137" s="696">
        <v>1</v>
      </c>
      <c r="O137" s="700">
        <v>0.5</v>
      </c>
      <c r="P137" s="699"/>
      <c r="Q137" s="701"/>
      <c r="R137" s="696"/>
      <c r="S137" s="701">
        <v>0</v>
      </c>
      <c r="T137" s="700"/>
      <c r="U137" s="702">
        <v>0</v>
      </c>
    </row>
    <row r="138" spans="1:21" ht="14.4" customHeight="1" x14ac:dyDescent="0.3">
      <c r="A138" s="695">
        <v>50</v>
      </c>
      <c r="B138" s="696" t="s">
        <v>557</v>
      </c>
      <c r="C138" s="696">
        <v>89301501</v>
      </c>
      <c r="D138" s="697" t="s">
        <v>2937</v>
      </c>
      <c r="E138" s="698" t="s">
        <v>2213</v>
      </c>
      <c r="F138" s="696" t="s">
        <v>2204</v>
      </c>
      <c r="G138" s="696" t="s">
        <v>2242</v>
      </c>
      <c r="H138" s="696" t="s">
        <v>558</v>
      </c>
      <c r="I138" s="696" t="s">
        <v>2289</v>
      </c>
      <c r="J138" s="696" t="s">
        <v>2244</v>
      </c>
      <c r="K138" s="696" t="s">
        <v>2158</v>
      </c>
      <c r="L138" s="699">
        <v>0</v>
      </c>
      <c r="M138" s="699">
        <v>0</v>
      </c>
      <c r="N138" s="696">
        <v>12</v>
      </c>
      <c r="O138" s="700">
        <v>6</v>
      </c>
      <c r="P138" s="699">
        <v>0</v>
      </c>
      <c r="Q138" s="701"/>
      <c r="R138" s="696">
        <v>1</v>
      </c>
      <c r="S138" s="701">
        <v>8.3333333333333329E-2</v>
      </c>
      <c r="T138" s="700">
        <v>0.5</v>
      </c>
      <c r="U138" s="702">
        <v>8.3333333333333329E-2</v>
      </c>
    </row>
    <row r="139" spans="1:21" ht="14.4" customHeight="1" x14ac:dyDescent="0.3">
      <c r="A139" s="695">
        <v>50</v>
      </c>
      <c r="B139" s="696" t="s">
        <v>557</v>
      </c>
      <c r="C139" s="696">
        <v>89301501</v>
      </c>
      <c r="D139" s="697" t="s">
        <v>2937</v>
      </c>
      <c r="E139" s="698" t="s">
        <v>2213</v>
      </c>
      <c r="F139" s="696" t="s">
        <v>2204</v>
      </c>
      <c r="G139" s="696" t="s">
        <v>2242</v>
      </c>
      <c r="H139" s="696" t="s">
        <v>558</v>
      </c>
      <c r="I139" s="696" t="s">
        <v>2339</v>
      </c>
      <c r="J139" s="696" t="s">
        <v>923</v>
      </c>
      <c r="K139" s="696" t="s">
        <v>745</v>
      </c>
      <c r="L139" s="699">
        <v>30.65</v>
      </c>
      <c r="M139" s="699">
        <v>30.65</v>
      </c>
      <c r="N139" s="696">
        <v>1</v>
      </c>
      <c r="O139" s="700">
        <v>0.5</v>
      </c>
      <c r="P139" s="699">
        <v>30.65</v>
      </c>
      <c r="Q139" s="701">
        <v>1</v>
      </c>
      <c r="R139" s="696">
        <v>1</v>
      </c>
      <c r="S139" s="701">
        <v>1</v>
      </c>
      <c r="T139" s="700">
        <v>0.5</v>
      </c>
      <c r="U139" s="702">
        <v>1</v>
      </c>
    </row>
    <row r="140" spans="1:21" ht="14.4" customHeight="1" x14ac:dyDescent="0.3">
      <c r="A140" s="695">
        <v>50</v>
      </c>
      <c r="B140" s="696" t="s">
        <v>557</v>
      </c>
      <c r="C140" s="696">
        <v>89301501</v>
      </c>
      <c r="D140" s="697" t="s">
        <v>2937</v>
      </c>
      <c r="E140" s="698" t="s">
        <v>2213</v>
      </c>
      <c r="F140" s="696" t="s">
        <v>2204</v>
      </c>
      <c r="G140" s="696" t="s">
        <v>2242</v>
      </c>
      <c r="H140" s="696" t="s">
        <v>558</v>
      </c>
      <c r="I140" s="696" t="s">
        <v>922</v>
      </c>
      <c r="J140" s="696" t="s">
        <v>923</v>
      </c>
      <c r="K140" s="696" t="s">
        <v>924</v>
      </c>
      <c r="L140" s="699">
        <v>61.29</v>
      </c>
      <c r="M140" s="699">
        <v>61.29</v>
      </c>
      <c r="N140" s="696">
        <v>1</v>
      </c>
      <c r="O140" s="700">
        <v>0.5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50</v>
      </c>
      <c r="B141" s="696" t="s">
        <v>557</v>
      </c>
      <c r="C141" s="696">
        <v>89301501</v>
      </c>
      <c r="D141" s="697" t="s">
        <v>2937</v>
      </c>
      <c r="E141" s="698" t="s">
        <v>2213</v>
      </c>
      <c r="F141" s="696" t="s">
        <v>2204</v>
      </c>
      <c r="G141" s="696" t="s">
        <v>2290</v>
      </c>
      <c r="H141" s="696" t="s">
        <v>1152</v>
      </c>
      <c r="I141" s="696" t="s">
        <v>2291</v>
      </c>
      <c r="J141" s="696" t="s">
        <v>2292</v>
      </c>
      <c r="K141" s="696" t="s">
        <v>2293</v>
      </c>
      <c r="L141" s="699">
        <v>50.57</v>
      </c>
      <c r="M141" s="699">
        <v>50.57</v>
      </c>
      <c r="N141" s="696">
        <v>1</v>
      </c>
      <c r="O141" s="700">
        <v>0.5</v>
      </c>
      <c r="P141" s="699"/>
      <c r="Q141" s="701">
        <v>0</v>
      </c>
      <c r="R141" s="696"/>
      <c r="S141" s="701">
        <v>0</v>
      </c>
      <c r="T141" s="700"/>
      <c r="U141" s="702">
        <v>0</v>
      </c>
    </row>
    <row r="142" spans="1:21" ht="14.4" customHeight="1" x14ac:dyDescent="0.3">
      <c r="A142" s="695">
        <v>50</v>
      </c>
      <c r="B142" s="696" t="s">
        <v>557</v>
      </c>
      <c r="C142" s="696">
        <v>89301501</v>
      </c>
      <c r="D142" s="697" t="s">
        <v>2937</v>
      </c>
      <c r="E142" s="698" t="s">
        <v>2213</v>
      </c>
      <c r="F142" s="696" t="s">
        <v>2204</v>
      </c>
      <c r="G142" s="696" t="s">
        <v>2290</v>
      </c>
      <c r="H142" s="696" t="s">
        <v>558</v>
      </c>
      <c r="I142" s="696" t="s">
        <v>1016</v>
      </c>
      <c r="J142" s="696" t="s">
        <v>2405</v>
      </c>
      <c r="K142" s="696" t="s">
        <v>2406</v>
      </c>
      <c r="L142" s="699">
        <v>86.76</v>
      </c>
      <c r="M142" s="699">
        <v>86.76</v>
      </c>
      <c r="N142" s="696">
        <v>1</v>
      </c>
      <c r="O142" s="700">
        <v>0.5</v>
      </c>
      <c r="P142" s="699"/>
      <c r="Q142" s="701">
        <v>0</v>
      </c>
      <c r="R142" s="696"/>
      <c r="S142" s="701">
        <v>0</v>
      </c>
      <c r="T142" s="700"/>
      <c r="U142" s="702">
        <v>0</v>
      </c>
    </row>
    <row r="143" spans="1:21" ht="14.4" customHeight="1" x14ac:dyDescent="0.3">
      <c r="A143" s="695">
        <v>50</v>
      </c>
      <c r="B143" s="696" t="s">
        <v>557</v>
      </c>
      <c r="C143" s="696">
        <v>89301501</v>
      </c>
      <c r="D143" s="697" t="s">
        <v>2937</v>
      </c>
      <c r="E143" s="698" t="s">
        <v>2213</v>
      </c>
      <c r="F143" s="696" t="s">
        <v>2204</v>
      </c>
      <c r="G143" s="696" t="s">
        <v>2246</v>
      </c>
      <c r="H143" s="696" t="s">
        <v>558</v>
      </c>
      <c r="I143" s="696" t="s">
        <v>2407</v>
      </c>
      <c r="J143" s="696" t="s">
        <v>2408</v>
      </c>
      <c r="K143" s="696" t="s">
        <v>2409</v>
      </c>
      <c r="L143" s="699">
        <v>0</v>
      </c>
      <c r="M143" s="699">
        <v>0</v>
      </c>
      <c r="N143" s="696">
        <v>1</v>
      </c>
      <c r="O143" s="700">
        <v>0.5</v>
      </c>
      <c r="P143" s="699"/>
      <c r="Q143" s="701"/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50</v>
      </c>
      <c r="B144" s="696" t="s">
        <v>557</v>
      </c>
      <c r="C144" s="696">
        <v>89301501</v>
      </c>
      <c r="D144" s="697" t="s">
        <v>2937</v>
      </c>
      <c r="E144" s="698" t="s">
        <v>2213</v>
      </c>
      <c r="F144" s="696" t="s">
        <v>2204</v>
      </c>
      <c r="G144" s="696" t="s">
        <v>2249</v>
      </c>
      <c r="H144" s="696" t="s">
        <v>558</v>
      </c>
      <c r="I144" s="696" t="s">
        <v>2250</v>
      </c>
      <c r="J144" s="696" t="s">
        <v>714</v>
      </c>
      <c r="K144" s="696" t="s">
        <v>2251</v>
      </c>
      <c r="L144" s="699">
        <v>23.4</v>
      </c>
      <c r="M144" s="699">
        <v>23.4</v>
      </c>
      <c r="N144" s="696">
        <v>1</v>
      </c>
      <c r="O144" s="700">
        <v>0.5</v>
      </c>
      <c r="P144" s="699">
        <v>23.4</v>
      </c>
      <c r="Q144" s="701">
        <v>1</v>
      </c>
      <c r="R144" s="696">
        <v>1</v>
      </c>
      <c r="S144" s="701">
        <v>1</v>
      </c>
      <c r="T144" s="700">
        <v>0.5</v>
      </c>
      <c r="U144" s="702">
        <v>1</v>
      </c>
    </row>
    <row r="145" spans="1:21" ht="14.4" customHeight="1" x14ac:dyDescent="0.3">
      <c r="A145" s="695">
        <v>50</v>
      </c>
      <c r="B145" s="696" t="s">
        <v>557</v>
      </c>
      <c r="C145" s="696">
        <v>89301501</v>
      </c>
      <c r="D145" s="697" t="s">
        <v>2937</v>
      </c>
      <c r="E145" s="698" t="s">
        <v>2213</v>
      </c>
      <c r="F145" s="696" t="s">
        <v>2204</v>
      </c>
      <c r="G145" s="696" t="s">
        <v>2249</v>
      </c>
      <c r="H145" s="696" t="s">
        <v>558</v>
      </c>
      <c r="I145" s="696" t="s">
        <v>2410</v>
      </c>
      <c r="J145" s="696" t="s">
        <v>2411</v>
      </c>
      <c r="K145" s="696" t="s">
        <v>776</v>
      </c>
      <c r="L145" s="699">
        <v>60.02</v>
      </c>
      <c r="M145" s="699">
        <v>60.02</v>
      </c>
      <c r="N145" s="696">
        <v>1</v>
      </c>
      <c r="O145" s="700">
        <v>0.5</v>
      </c>
      <c r="P145" s="699"/>
      <c r="Q145" s="701">
        <v>0</v>
      </c>
      <c r="R145" s="696"/>
      <c r="S145" s="701">
        <v>0</v>
      </c>
      <c r="T145" s="700"/>
      <c r="U145" s="702">
        <v>0</v>
      </c>
    </row>
    <row r="146" spans="1:21" ht="14.4" customHeight="1" x14ac:dyDescent="0.3">
      <c r="A146" s="695">
        <v>50</v>
      </c>
      <c r="B146" s="696" t="s">
        <v>557</v>
      </c>
      <c r="C146" s="696">
        <v>89301501</v>
      </c>
      <c r="D146" s="697" t="s">
        <v>2937</v>
      </c>
      <c r="E146" s="698" t="s">
        <v>2213</v>
      </c>
      <c r="F146" s="696" t="s">
        <v>2204</v>
      </c>
      <c r="G146" s="696" t="s">
        <v>2249</v>
      </c>
      <c r="H146" s="696" t="s">
        <v>558</v>
      </c>
      <c r="I146" s="696" t="s">
        <v>2297</v>
      </c>
      <c r="J146" s="696" t="s">
        <v>714</v>
      </c>
      <c r="K146" s="696" t="s">
        <v>2298</v>
      </c>
      <c r="L146" s="699">
        <v>0</v>
      </c>
      <c r="M146" s="699">
        <v>0</v>
      </c>
      <c r="N146" s="696">
        <v>1</v>
      </c>
      <c r="O146" s="700">
        <v>0.5</v>
      </c>
      <c r="P146" s="699"/>
      <c r="Q146" s="701"/>
      <c r="R146" s="696"/>
      <c r="S146" s="701">
        <v>0</v>
      </c>
      <c r="T146" s="700"/>
      <c r="U146" s="702">
        <v>0</v>
      </c>
    </row>
    <row r="147" spans="1:21" ht="14.4" customHeight="1" x14ac:dyDescent="0.3">
      <c r="A147" s="695">
        <v>50</v>
      </c>
      <c r="B147" s="696" t="s">
        <v>557</v>
      </c>
      <c r="C147" s="696">
        <v>89301501</v>
      </c>
      <c r="D147" s="697" t="s">
        <v>2937</v>
      </c>
      <c r="E147" s="698" t="s">
        <v>2213</v>
      </c>
      <c r="F147" s="696" t="s">
        <v>2204</v>
      </c>
      <c r="G147" s="696" t="s">
        <v>2249</v>
      </c>
      <c r="H147" s="696" t="s">
        <v>558</v>
      </c>
      <c r="I147" s="696" t="s">
        <v>2255</v>
      </c>
      <c r="J147" s="696" t="s">
        <v>1029</v>
      </c>
      <c r="K147" s="696" t="s">
        <v>2256</v>
      </c>
      <c r="L147" s="699">
        <v>0</v>
      </c>
      <c r="M147" s="699">
        <v>0</v>
      </c>
      <c r="N147" s="696">
        <v>2</v>
      </c>
      <c r="O147" s="700">
        <v>1</v>
      </c>
      <c r="P147" s="699"/>
      <c r="Q147" s="701"/>
      <c r="R147" s="696"/>
      <c r="S147" s="701">
        <v>0</v>
      </c>
      <c r="T147" s="700"/>
      <c r="U147" s="702">
        <v>0</v>
      </c>
    </row>
    <row r="148" spans="1:21" ht="14.4" customHeight="1" x14ac:dyDescent="0.3">
      <c r="A148" s="695">
        <v>50</v>
      </c>
      <c r="B148" s="696" t="s">
        <v>557</v>
      </c>
      <c r="C148" s="696">
        <v>89301501</v>
      </c>
      <c r="D148" s="697" t="s">
        <v>2937</v>
      </c>
      <c r="E148" s="698" t="s">
        <v>2213</v>
      </c>
      <c r="F148" s="696" t="s">
        <v>2204</v>
      </c>
      <c r="G148" s="696" t="s">
        <v>2412</v>
      </c>
      <c r="H148" s="696" t="s">
        <v>558</v>
      </c>
      <c r="I148" s="696" t="s">
        <v>2413</v>
      </c>
      <c r="J148" s="696" t="s">
        <v>2414</v>
      </c>
      <c r="K148" s="696" t="s">
        <v>587</v>
      </c>
      <c r="L148" s="699">
        <v>40.49</v>
      </c>
      <c r="M148" s="699">
        <v>40.49</v>
      </c>
      <c r="N148" s="696">
        <v>1</v>
      </c>
      <c r="O148" s="700">
        <v>0.5</v>
      </c>
      <c r="P148" s="699"/>
      <c r="Q148" s="701">
        <v>0</v>
      </c>
      <c r="R148" s="696"/>
      <c r="S148" s="701">
        <v>0</v>
      </c>
      <c r="T148" s="700"/>
      <c r="U148" s="702">
        <v>0</v>
      </c>
    </row>
    <row r="149" spans="1:21" ht="14.4" customHeight="1" x14ac:dyDescent="0.3">
      <c r="A149" s="695">
        <v>50</v>
      </c>
      <c r="B149" s="696" t="s">
        <v>557</v>
      </c>
      <c r="C149" s="696">
        <v>89301501</v>
      </c>
      <c r="D149" s="697" t="s">
        <v>2937</v>
      </c>
      <c r="E149" s="698" t="s">
        <v>2213</v>
      </c>
      <c r="F149" s="696" t="s">
        <v>2204</v>
      </c>
      <c r="G149" s="696" t="s">
        <v>2257</v>
      </c>
      <c r="H149" s="696" t="s">
        <v>1152</v>
      </c>
      <c r="I149" s="696" t="s">
        <v>2415</v>
      </c>
      <c r="J149" s="696" t="s">
        <v>1243</v>
      </c>
      <c r="K149" s="696" t="s">
        <v>2416</v>
      </c>
      <c r="L149" s="699">
        <v>349.94</v>
      </c>
      <c r="M149" s="699">
        <v>349.94</v>
      </c>
      <c r="N149" s="696">
        <v>1</v>
      </c>
      <c r="O149" s="700">
        <v>0.5</v>
      </c>
      <c r="P149" s="699"/>
      <c r="Q149" s="701">
        <v>0</v>
      </c>
      <c r="R149" s="696"/>
      <c r="S149" s="701">
        <v>0</v>
      </c>
      <c r="T149" s="700"/>
      <c r="U149" s="702">
        <v>0</v>
      </c>
    </row>
    <row r="150" spans="1:21" ht="14.4" customHeight="1" x14ac:dyDescent="0.3">
      <c r="A150" s="695">
        <v>50</v>
      </c>
      <c r="B150" s="696" t="s">
        <v>557</v>
      </c>
      <c r="C150" s="696">
        <v>89301501</v>
      </c>
      <c r="D150" s="697" t="s">
        <v>2937</v>
      </c>
      <c r="E150" s="698" t="s">
        <v>2213</v>
      </c>
      <c r="F150" s="696" t="s">
        <v>2204</v>
      </c>
      <c r="G150" s="696" t="s">
        <v>2299</v>
      </c>
      <c r="H150" s="696" t="s">
        <v>1152</v>
      </c>
      <c r="I150" s="696" t="s">
        <v>1338</v>
      </c>
      <c r="J150" s="696" t="s">
        <v>1339</v>
      </c>
      <c r="K150" s="696" t="s">
        <v>1340</v>
      </c>
      <c r="L150" s="699">
        <v>55.38</v>
      </c>
      <c r="M150" s="699">
        <v>166.14000000000001</v>
      </c>
      <c r="N150" s="696">
        <v>3</v>
      </c>
      <c r="O150" s="700">
        <v>1.5</v>
      </c>
      <c r="P150" s="699"/>
      <c r="Q150" s="701">
        <v>0</v>
      </c>
      <c r="R150" s="696"/>
      <c r="S150" s="701">
        <v>0</v>
      </c>
      <c r="T150" s="700"/>
      <c r="U150" s="702">
        <v>0</v>
      </c>
    </row>
    <row r="151" spans="1:21" ht="14.4" customHeight="1" x14ac:dyDescent="0.3">
      <c r="A151" s="695">
        <v>50</v>
      </c>
      <c r="B151" s="696" t="s">
        <v>557</v>
      </c>
      <c r="C151" s="696">
        <v>89301501</v>
      </c>
      <c r="D151" s="697" t="s">
        <v>2937</v>
      </c>
      <c r="E151" s="698" t="s">
        <v>2213</v>
      </c>
      <c r="F151" s="696" t="s">
        <v>2204</v>
      </c>
      <c r="G151" s="696" t="s">
        <v>2299</v>
      </c>
      <c r="H151" s="696" t="s">
        <v>558</v>
      </c>
      <c r="I151" s="696" t="s">
        <v>2417</v>
      </c>
      <c r="J151" s="696" t="s">
        <v>2418</v>
      </c>
      <c r="K151" s="696" t="s">
        <v>2419</v>
      </c>
      <c r="L151" s="699">
        <v>51.69</v>
      </c>
      <c r="M151" s="699">
        <v>51.69</v>
      </c>
      <c r="N151" s="696">
        <v>1</v>
      </c>
      <c r="O151" s="700">
        <v>0.5</v>
      </c>
      <c r="P151" s="699"/>
      <c r="Q151" s="701">
        <v>0</v>
      </c>
      <c r="R151" s="696"/>
      <c r="S151" s="701">
        <v>0</v>
      </c>
      <c r="T151" s="700"/>
      <c r="U151" s="702">
        <v>0</v>
      </c>
    </row>
    <row r="152" spans="1:21" ht="14.4" customHeight="1" x14ac:dyDescent="0.3">
      <c r="A152" s="695">
        <v>50</v>
      </c>
      <c r="B152" s="696" t="s">
        <v>557</v>
      </c>
      <c r="C152" s="696">
        <v>89301501</v>
      </c>
      <c r="D152" s="697" t="s">
        <v>2937</v>
      </c>
      <c r="E152" s="698" t="s">
        <v>2213</v>
      </c>
      <c r="F152" s="696" t="s">
        <v>2204</v>
      </c>
      <c r="G152" s="696" t="s">
        <v>2420</v>
      </c>
      <c r="H152" s="696" t="s">
        <v>558</v>
      </c>
      <c r="I152" s="696" t="s">
        <v>2421</v>
      </c>
      <c r="J152" s="696" t="s">
        <v>2422</v>
      </c>
      <c r="K152" s="696" t="s">
        <v>703</v>
      </c>
      <c r="L152" s="699">
        <v>314.89999999999998</v>
      </c>
      <c r="M152" s="699">
        <v>314.89999999999998</v>
      </c>
      <c r="N152" s="696">
        <v>1</v>
      </c>
      <c r="O152" s="700">
        <v>0.5</v>
      </c>
      <c r="P152" s="699"/>
      <c r="Q152" s="701">
        <v>0</v>
      </c>
      <c r="R152" s="696"/>
      <c r="S152" s="701">
        <v>0</v>
      </c>
      <c r="T152" s="700"/>
      <c r="U152" s="702">
        <v>0</v>
      </c>
    </row>
    <row r="153" spans="1:21" ht="14.4" customHeight="1" x14ac:dyDescent="0.3">
      <c r="A153" s="695">
        <v>50</v>
      </c>
      <c r="B153" s="696" t="s">
        <v>557</v>
      </c>
      <c r="C153" s="696">
        <v>89301501</v>
      </c>
      <c r="D153" s="697" t="s">
        <v>2937</v>
      </c>
      <c r="E153" s="698" t="s">
        <v>2213</v>
      </c>
      <c r="F153" s="696" t="s">
        <v>2204</v>
      </c>
      <c r="G153" s="696" t="s">
        <v>2303</v>
      </c>
      <c r="H153" s="696" t="s">
        <v>1152</v>
      </c>
      <c r="I153" s="696" t="s">
        <v>2423</v>
      </c>
      <c r="J153" s="696" t="s">
        <v>1154</v>
      </c>
      <c r="K153" s="696" t="s">
        <v>2424</v>
      </c>
      <c r="L153" s="699">
        <v>0</v>
      </c>
      <c r="M153" s="699">
        <v>0</v>
      </c>
      <c r="N153" s="696">
        <v>1</v>
      </c>
      <c r="O153" s="700">
        <v>0.5</v>
      </c>
      <c r="P153" s="699"/>
      <c r="Q153" s="701"/>
      <c r="R153" s="696"/>
      <c r="S153" s="701">
        <v>0</v>
      </c>
      <c r="T153" s="700"/>
      <c r="U153" s="702">
        <v>0</v>
      </c>
    </row>
    <row r="154" spans="1:21" ht="14.4" customHeight="1" x14ac:dyDescent="0.3">
      <c r="A154" s="695">
        <v>50</v>
      </c>
      <c r="B154" s="696" t="s">
        <v>557</v>
      </c>
      <c r="C154" s="696">
        <v>89301501</v>
      </c>
      <c r="D154" s="697" t="s">
        <v>2937</v>
      </c>
      <c r="E154" s="698" t="s">
        <v>2213</v>
      </c>
      <c r="F154" s="696" t="s">
        <v>2204</v>
      </c>
      <c r="G154" s="696" t="s">
        <v>2303</v>
      </c>
      <c r="H154" s="696" t="s">
        <v>1152</v>
      </c>
      <c r="I154" s="696" t="s">
        <v>2425</v>
      </c>
      <c r="J154" s="696" t="s">
        <v>1216</v>
      </c>
      <c r="K154" s="696" t="s">
        <v>2426</v>
      </c>
      <c r="L154" s="699">
        <v>0</v>
      </c>
      <c r="M154" s="699">
        <v>0</v>
      </c>
      <c r="N154" s="696">
        <v>1</v>
      </c>
      <c r="O154" s="700">
        <v>0.5</v>
      </c>
      <c r="P154" s="699"/>
      <c r="Q154" s="701"/>
      <c r="R154" s="696"/>
      <c r="S154" s="701">
        <v>0</v>
      </c>
      <c r="T154" s="700"/>
      <c r="U154" s="702">
        <v>0</v>
      </c>
    </row>
    <row r="155" spans="1:21" ht="14.4" customHeight="1" x14ac:dyDescent="0.3">
      <c r="A155" s="695">
        <v>50</v>
      </c>
      <c r="B155" s="696" t="s">
        <v>557</v>
      </c>
      <c r="C155" s="696">
        <v>89301501</v>
      </c>
      <c r="D155" s="697" t="s">
        <v>2937</v>
      </c>
      <c r="E155" s="698" t="s">
        <v>2213</v>
      </c>
      <c r="F155" s="696" t="s">
        <v>2204</v>
      </c>
      <c r="G155" s="696" t="s">
        <v>2303</v>
      </c>
      <c r="H155" s="696" t="s">
        <v>1152</v>
      </c>
      <c r="I155" s="696" t="s">
        <v>2427</v>
      </c>
      <c r="J155" s="696" t="s">
        <v>1216</v>
      </c>
      <c r="K155" s="696" t="s">
        <v>2428</v>
      </c>
      <c r="L155" s="699">
        <v>0</v>
      </c>
      <c r="M155" s="699">
        <v>0</v>
      </c>
      <c r="N155" s="696">
        <v>1</v>
      </c>
      <c r="O155" s="700">
        <v>1</v>
      </c>
      <c r="P155" s="699"/>
      <c r="Q155" s="701"/>
      <c r="R155" s="696"/>
      <c r="S155" s="701">
        <v>0</v>
      </c>
      <c r="T155" s="700"/>
      <c r="U155" s="702">
        <v>0</v>
      </c>
    </row>
    <row r="156" spans="1:21" ht="14.4" customHeight="1" x14ac:dyDescent="0.3">
      <c r="A156" s="695">
        <v>50</v>
      </c>
      <c r="B156" s="696" t="s">
        <v>557</v>
      </c>
      <c r="C156" s="696">
        <v>89301501</v>
      </c>
      <c r="D156" s="697" t="s">
        <v>2937</v>
      </c>
      <c r="E156" s="698" t="s">
        <v>2213</v>
      </c>
      <c r="F156" s="696" t="s">
        <v>2204</v>
      </c>
      <c r="G156" s="696" t="s">
        <v>2258</v>
      </c>
      <c r="H156" s="696" t="s">
        <v>558</v>
      </c>
      <c r="I156" s="696" t="s">
        <v>2259</v>
      </c>
      <c r="J156" s="696" t="s">
        <v>885</v>
      </c>
      <c r="K156" s="696" t="s">
        <v>1210</v>
      </c>
      <c r="L156" s="699">
        <v>67.42</v>
      </c>
      <c r="M156" s="699">
        <v>134.84</v>
      </c>
      <c r="N156" s="696">
        <v>2</v>
      </c>
      <c r="O156" s="700">
        <v>1</v>
      </c>
      <c r="P156" s="699"/>
      <c r="Q156" s="701">
        <v>0</v>
      </c>
      <c r="R156" s="696"/>
      <c r="S156" s="701">
        <v>0</v>
      </c>
      <c r="T156" s="700"/>
      <c r="U156" s="702">
        <v>0</v>
      </c>
    </row>
    <row r="157" spans="1:21" ht="14.4" customHeight="1" x14ac:dyDescent="0.3">
      <c r="A157" s="695">
        <v>50</v>
      </c>
      <c r="B157" s="696" t="s">
        <v>557</v>
      </c>
      <c r="C157" s="696">
        <v>89301501</v>
      </c>
      <c r="D157" s="697" t="s">
        <v>2937</v>
      </c>
      <c r="E157" s="698" t="s">
        <v>2213</v>
      </c>
      <c r="F157" s="696" t="s">
        <v>2204</v>
      </c>
      <c r="G157" s="696" t="s">
        <v>2258</v>
      </c>
      <c r="H157" s="696" t="s">
        <v>558</v>
      </c>
      <c r="I157" s="696" t="s">
        <v>2429</v>
      </c>
      <c r="J157" s="696" t="s">
        <v>2430</v>
      </c>
      <c r="K157" s="696" t="s">
        <v>587</v>
      </c>
      <c r="L157" s="699">
        <v>67.42</v>
      </c>
      <c r="M157" s="699">
        <v>67.42</v>
      </c>
      <c r="N157" s="696">
        <v>1</v>
      </c>
      <c r="O157" s="700">
        <v>0.5</v>
      </c>
      <c r="P157" s="699"/>
      <c r="Q157" s="701">
        <v>0</v>
      </c>
      <c r="R157" s="696"/>
      <c r="S157" s="701">
        <v>0</v>
      </c>
      <c r="T157" s="700"/>
      <c r="U157" s="702">
        <v>0</v>
      </c>
    </row>
    <row r="158" spans="1:21" ht="14.4" customHeight="1" x14ac:dyDescent="0.3">
      <c r="A158" s="695">
        <v>50</v>
      </c>
      <c r="B158" s="696" t="s">
        <v>557</v>
      </c>
      <c r="C158" s="696">
        <v>89301501</v>
      </c>
      <c r="D158" s="697" t="s">
        <v>2937</v>
      </c>
      <c r="E158" s="698" t="s">
        <v>2213</v>
      </c>
      <c r="F158" s="696" t="s">
        <v>2204</v>
      </c>
      <c r="G158" s="696" t="s">
        <v>2262</v>
      </c>
      <c r="H158" s="696" t="s">
        <v>558</v>
      </c>
      <c r="I158" s="696" t="s">
        <v>2431</v>
      </c>
      <c r="J158" s="696" t="s">
        <v>2432</v>
      </c>
      <c r="K158" s="696" t="s">
        <v>1371</v>
      </c>
      <c r="L158" s="699">
        <v>160.6</v>
      </c>
      <c r="M158" s="699">
        <v>160.6</v>
      </c>
      <c r="N158" s="696">
        <v>1</v>
      </c>
      <c r="O158" s="700">
        <v>0.5</v>
      </c>
      <c r="P158" s="699">
        <v>160.6</v>
      </c>
      <c r="Q158" s="701">
        <v>1</v>
      </c>
      <c r="R158" s="696">
        <v>1</v>
      </c>
      <c r="S158" s="701">
        <v>1</v>
      </c>
      <c r="T158" s="700">
        <v>0.5</v>
      </c>
      <c r="U158" s="702">
        <v>1</v>
      </c>
    </row>
    <row r="159" spans="1:21" ht="14.4" customHeight="1" x14ac:dyDescent="0.3">
      <c r="A159" s="695">
        <v>50</v>
      </c>
      <c r="B159" s="696" t="s">
        <v>557</v>
      </c>
      <c r="C159" s="696">
        <v>89301501</v>
      </c>
      <c r="D159" s="697" t="s">
        <v>2937</v>
      </c>
      <c r="E159" s="698" t="s">
        <v>2213</v>
      </c>
      <c r="F159" s="696" t="s">
        <v>2204</v>
      </c>
      <c r="G159" s="696" t="s">
        <v>2306</v>
      </c>
      <c r="H159" s="696" t="s">
        <v>1152</v>
      </c>
      <c r="I159" s="696" t="s">
        <v>2433</v>
      </c>
      <c r="J159" s="696" t="s">
        <v>2434</v>
      </c>
      <c r="K159" s="696" t="s">
        <v>2435</v>
      </c>
      <c r="L159" s="699">
        <v>1344.66</v>
      </c>
      <c r="M159" s="699">
        <v>1344.66</v>
      </c>
      <c r="N159" s="696">
        <v>1</v>
      </c>
      <c r="O159" s="700">
        <v>0.5</v>
      </c>
      <c r="P159" s="699"/>
      <c r="Q159" s="701">
        <v>0</v>
      </c>
      <c r="R159" s="696"/>
      <c r="S159" s="701">
        <v>0</v>
      </c>
      <c r="T159" s="700"/>
      <c r="U159" s="702">
        <v>0</v>
      </c>
    </row>
    <row r="160" spans="1:21" ht="14.4" customHeight="1" x14ac:dyDescent="0.3">
      <c r="A160" s="695">
        <v>50</v>
      </c>
      <c r="B160" s="696" t="s">
        <v>557</v>
      </c>
      <c r="C160" s="696">
        <v>89301501</v>
      </c>
      <c r="D160" s="697" t="s">
        <v>2937</v>
      </c>
      <c r="E160" s="698" t="s">
        <v>2213</v>
      </c>
      <c r="F160" s="696" t="s">
        <v>2204</v>
      </c>
      <c r="G160" s="696" t="s">
        <v>2269</v>
      </c>
      <c r="H160" s="696" t="s">
        <v>1152</v>
      </c>
      <c r="I160" s="696" t="s">
        <v>1175</v>
      </c>
      <c r="J160" s="696" t="s">
        <v>2120</v>
      </c>
      <c r="K160" s="696" t="s">
        <v>1177</v>
      </c>
      <c r="L160" s="699">
        <v>134.83000000000001</v>
      </c>
      <c r="M160" s="699">
        <v>269.66000000000003</v>
      </c>
      <c r="N160" s="696">
        <v>2</v>
      </c>
      <c r="O160" s="700">
        <v>1</v>
      </c>
      <c r="P160" s="699"/>
      <c r="Q160" s="701">
        <v>0</v>
      </c>
      <c r="R160" s="696"/>
      <c r="S160" s="701">
        <v>0</v>
      </c>
      <c r="T160" s="700"/>
      <c r="U160" s="702">
        <v>0</v>
      </c>
    </row>
    <row r="161" spans="1:21" ht="14.4" customHeight="1" x14ac:dyDescent="0.3">
      <c r="A161" s="695">
        <v>50</v>
      </c>
      <c r="B161" s="696" t="s">
        <v>557</v>
      </c>
      <c r="C161" s="696">
        <v>89301501</v>
      </c>
      <c r="D161" s="697" t="s">
        <v>2937</v>
      </c>
      <c r="E161" s="698" t="s">
        <v>2213</v>
      </c>
      <c r="F161" s="696" t="s">
        <v>2204</v>
      </c>
      <c r="G161" s="696" t="s">
        <v>2269</v>
      </c>
      <c r="H161" s="696" t="s">
        <v>1152</v>
      </c>
      <c r="I161" s="696" t="s">
        <v>2436</v>
      </c>
      <c r="J161" s="696" t="s">
        <v>2437</v>
      </c>
      <c r="K161" s="696" t="s">
        <v>2438</v>
      </c>
      <c r="L161" s="699">
        <v>21.92</v>
      </c>
      <c r="M161" s="699">
        <v>43.84</v>
      </c>
      <c r="N161" s="696">
        <v>2</v>
      </c>
      <c r="O161" s="700">
        <v>1</v>
      </c>
      <c r="P161" s="699">
        <v>21.92</v>
      </c>
      <c r="Q161" s="701">
        <v>0.5</v>
      </c>
      <c r="R161" s="696">
        <v>1</v>
      </c>
      <c r="S161" s="701">
        <v>0.5</v>
      </c>
      <c r="T161" s="700">
        <v>0.5</v>
      </c>
      <c r="U161" s="702">
        <v>0.5</v>
      </c>
    </row>
    <row r="162" spans="1:21" ht="14.4" customHeight="1" x14ac:dyDescent="0.3">
      <c r="A162" s="695">
        <v>50</v>
      </c>
      <c r="B162" s="696" t="s">
        <v>557</v>
      </c>
      <c r="C162" s="696">
        <v>89301501</v>
      </c>
      <c r="D162" s="697" t="s">
        <v>2937</v>
      </c>
      <c r="E162" s="698" t="s">
        <v>2213</v>
      </c>
      <c r="F162" s="696" t="s">
        <v>2204</v>
      </c>
      <c r="G162" s="696" t="s">
        <v>2269</v>
      </c>
      <c r="H162" s="696" t="s">
        <v>1152</v>
      </c>
      <c r="I162" s="696" t="s">
        <v>2310</v>
      </c>
      <c r="J162" s="696" t="s">
        <v>1157</v>
      </c>
      <c r="K162" s="696" t="s">
        <v>2240</v>
      </c>
      <c r="L162" s="699">
        <v>33.72</v>
      </c>
      <c r="M162" s="699">
        <v>101.16</v>
      </c>
      <c r="N162" s="696">
        <v>3</v>
      </c>
      <c r="O162" s="700">
        <v>1.5</v>
      </c>
      <c r="P162" s="699">
        <v>33.72</v>
      </c>
      <c r="Q162" s="701">
        <v>0.33333333333333331</v>
      </c>
      <c r="R162" s="696">
        <v>1</v>
      </c>
      <c r="S162" s="701">
        <v>0.33333333333333331</v>
      </c>
      <c r="T162" s="700">
        <v>0.5</v>
      </c>
      <c r="U162" s="702">
        <v>0.33333333333333331</v>
      </c>
    </row>
    <row r="163" spans="1:21" ht="14.4" customHeight="1" x14ac:dyDescent="0.3">
      <c r="A163" s="695">
        <v>50</v>
      </c>
      <c r="B163" s="696" t="s">
        <v>557</v>
      </c>
      <c r="C163" s="696">
        <v>89301501</v>
      </c>
      <c r="D163" s="697" t="s">
        <v>2937</v>
      </c>
      <c r="E163" s="698" t="s">
        <v>2213</v>
      </c>
      <c r="F163" s="696" t="s">
        <v>2204</v>
      </c>
      <c r="G163" s="696" t="s">
        <v>2269</v>
      </c>
      <c r="H163" s="696" t="s">
        <v>1152</v>
      </c>
      <c r="I163" s="696" t="s">
        <v>1234</v>
      </c>
      <c r="J163" s="696" t="s">
        <v>2121</v>
      </c>
      <c r="K163" s="696" t="s">
        <v>1300</v>
      </c>
      <c r="L163" s="699">
        <v>67.42</v>
      </c>
      <c r="M163" s="699">
        <v>269.68</v>
      </c>
      <c r="N163" s="696">
        <v>4</v>
      </c>
      <c r="O163" s="700">
        <v>2</v>
      </c>
      <c r="P163" s="699">
        <v>67.42</v>
      </c>
      <c r="Q163" s="701">
        <v>0.25</v>
      </c>
      <c r="R163" s="696">
        <v>1</v>
      </c>
      <c r="S163" s="701">
        <v>0.25</v>
      </c>
      <c r="T163" s="700">
        <v>0.5</v>
      </c>
      <c r="U163" s="702">
        <v>0.25</v>
      </c>
    </row>
    <row r="164" spans="1:21" ht="14.4" customHeight="1" x14ac:dyDescent="0.3">
      <c r="A164" s="695">
        <v>50</v>
      </c>
      <c r="B164" s="696" t="s">
        <v>557</v>
      </c>
      <c r="C164" s="696">
        <v>89301501</v>
      </c>
      <c r="D164" s="697" t="s">
        <v>2937</v>
      </c>
      <c r="E164" s="698" t="s">
        <v>2213</v>
      </c>
      <c r="F164" s="696" t="s">
        <v>2204</v>
      </c>
      <c r="G164" s="696" t="s">
        <v>2311</v>
      </c>
      <c r="H164" s="696" t="s">
        <v>1152</v>
      </c>
      <c r="I164" s="696" t="s">
        <v>2439</v>
      </c>
      <c r="J164" s="696" t="s">
        <v>2440</v>
      </c>
      <c r="K164" s="696" t="s">
        <v>2126</v>
      </c>
      <c r="L164" s="699">
        <v>201.88</v>
      </c>
      <c r="M164" s="699">
        <v>201.88</v>
      </c>
      <c r="N164" s="696">
        <v>1</v>
      </c>
      <c r="O164" s="700">
        <v>0.5</v>
      </c>
      <c r="P164" s="699">
        <v>201.88</v>
      </c>
      <c r="Q164" s="701">
        <v>1</v>
      </c>
      <c r="R164" s="696">
        <v>1</v>
      </c>
      <c r="S164" s="701">
        <v>1</v>
      </c>
      <c r="T164" s="700">
        <v>0.5</v>
      </c>
      <c r="U164" s="702">
        <v>1</v>
      </c>
    </row>
    <row r="165" spans="1:21" ht="14.4" customHeight="1" x14ac:dyDescent="0.3">
      <c r="A165" s="695">
        <v>50</v>
      </c>
      <c r="B165" s="696" t="s">
        <v>557</v>
      </c>
      <c r="C165" s="696">
        <v>89301501</v>
      </c>
      <c r="D165" s="697" t="s">
        <v>2937</v>
      </c>
      <c r="E165" s="698" t="s">
        <v>2213</v>
      </c>
      <c r="F165" s="696" t="s">
        <v>2204</v>
      </c>
      <c r="G165" s="696" t="s">
        <v>2311</v>
      </c>
      <c r="H165" s="696" t="s">
        <v>1152</v>
      </c>
      <c r="I165" s="696" t="s">
        <v>2312</v>
      </c>
      <c r="J165" s="696" t="s">
        <v>1335</v>
      </c>
      <c r="K165" s="696" t="s">
        <v>2128</v>
      </c>
      <c r="L165" s="699">
        <v>312.54000000000002</v>
      </c>
      <c r="M165" s="699">
        <v>312.54000000000002</v>
      </c>
      <c r="N165" s="696">
        <v>1</v>
      </c>
      <c r="O165" s="700">
        <v>1</v>
      </c>
      <c r="P165" s="699"/>
      <c r="Q165" s="701">
        <v>0</v>
      </c>
      <c r="R165" s="696"/>
      <c r="S165" s="701">
        <v>0</v>
      </c>
      <c r="T165" s="700"/>
      <c r="U165" s="702">
        <v>0</v>
      </c>
    </row>
    <row r="166" spans="1:21" ht="14.4" customHeight="1" x14ac:dyDescent="0.3">
      <c r="A166" s="695">
        <v>50</v>
      </c>
      <c r="B166" s="696" t="s">
        <v>557</v>
      </c>
      <c r="C166" s="696">
        <v>89301501</v>
      </c>
      <c r="D166" s="697" t="s">
        <v>2937</v>
      </c>
      <c r="E166" s="698" t="s">
        <v>2213</v>
      </c>
      <c r="F166" s="696" t="s">
        <v>2204</v>
      </c>
      <c r="G166" s="696" t="s">
        <v>2271</v>
      </c>
      <c r="H166" s="696" t="s">
        <v>558</v>
      </c>
      <c r="I166" s="696" t="s">
        <v>2272</v>
      </c>
      <c r="J166" s="696" t="s">
        <v>931</v>
      </c>
      <c r="K166" s="696" t="s">
        <v>2273</v>
      </c>
      <c r="L166" s="699">
        <v>112.13</v>
      </c>
      <c r="M166" s="699">
        <v>224.26</v>
      </c>
      <c r="N166" s="696">
        <v>2</v>
      </c>
      <c r="O166" s="700">
        <v>1.5</v>
      </c>
      <c r="P166" s="699"/>
      <c r="Q166" s="701">
        <v>0</v>
      </c>
      <c r="R166" s="696"/>
      <c r="S166" s="701">
        <v>0</v>
      </c>
      <c r="T166" s="700"/>
      <c r="U166" s="702">
        <v>0</v>
      </c>
    </row>
    <row r="167" spans="1:21" ht="14.4" customHeight="1" x14ac:dyDescent="0.3">
      <c r="A167" s="695">
        <v>50</v>
      </c>
      <c r="B167" s="696" t="s">
        <v>557</v>
      </c>
      <c r="C167" s="696">
        <v>89301501</v>
      </c>
      <c r="D167" s="697" t="s">
        <v>2937</v>
      </c>
      <c r="E167" s="698" t="s">
        <v>2213</v>
      </c>
      <c r="F167" s="696" t="s">
        <v>2204</v>
      </c>
      <c r="G167" s="696" t="s">
        <v>2313</v>
      </c>
      <c r="H167" s="696" t="s">
        <v>558</v>
      </c>
      <c r="I167" s="696" t="s">
        <v>709</v>
      </c>
      <c r="J167" s="696" t="s">
        <v>710</v>
      </c>
      <c r="K167" s="696" t="s">
        <v>2314</v>
      </c>
      <c r="L167" s="699">
        <v>219.94</v>
      </c>
      <c r="M167" s="699">
        <v>659.81999999999994</v>
      </c>
      <c r="N167" s="696">
        <v>3</v>
      </c>
      <c r="O167" s="700">
        <v>1.5</v>
      </c>
      <c r="P167" s="699">
        <v>219.94</v>
      </c>
      <c r="Q167" s="701">
        <v>0.33333333333333337</v>
      </c>
      <c r="R167" s="696">
        <v>1</v>
      </c>
      <c r="S167" s="701">
        <v>0.33333333333333331</v>
      </c>
      <c r="T167" s="700">
        <v>0.5</v>
      </c>
      <c r="U167" s="702">
        <v>0.33333333333333331</v>
      </c>
    </row>
    <row r="168" spans="1:21" ht="14.4" customHeight="1" x14ac:dyDescent="0.3">
      <c r="A168" s="695">
        <v>50</v>
      </c>
      <c r="B168" s="696" t="s">
        <v>557</v>
      </c>
      <c r="C168" s="696">
        <v>89301501</v>
      </c>
      <c r="D168" s="697" t="s">
        <v>2937</v>
      </c>
      <c r="E168" s="698" t="s">
        <v>2213</v>
      </c>
      <c r="F168" s="696" t="s">
        <v>2204</v>
      </c>
      <c r="G168" s="696" t="s">
        <v>2313</v>
      </c>
      <c r="H168" s="696" t="s">
        <v>558</v>
      </c>
      <c r="I168" s="696" t="s">
        <v>2315</v>
      </c>
      <c r="J168" s="696" t="s">
        <v>710</v>
      </c>
      <c r="K168" s="696" t="s">
        <v>2316</v>
      </c>
      <c r="L168" s="699">
        <v>43.99</v>
      </c>
      <c r="M168" s="699">
        <v>43.99</v>
      </c>
      <c r="N168" s="696">
        <v>1</v>
      </c>
      <c r="O168" s="700">
        <v>0.5</v>
      </c>
      <c r="P168" s="699"/>
      <c r="Q168" s="701">
        <v>0</v>
      </c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50</v>
      </c>
      <c r="B169" s="696" t="s">
        <v>557</v>
      </c>
      <c r="C169" s="696">
        <v>89301501</v>
      </c>
      <c r="D169" s="697" t="s">
        <v>2937</v>
      </c>
      <c r="E169" s="698" t="s">
        <v>2213</v>
      </c>
      <c r="F169" s="696" t="s">
        <v>2204</v>
      </c>
      <c r="G169" s="696" t="s">
        <v>2345</v>
      </c>
      <c r="H169" s="696" t="s">
        <v>558</v>
      </c>
      <c r="I169" s="696" t="s">
        <v>1403</v>
      </c>
      <c r="J169" s="696" t="s">
        <v>1404</v>
      </c>
      <c r="K169" s="696" t="s">
        <v>2346</v>
      </c>
      <c r="L169" s="699">
        <v>23.46</v>
      </c>
      <c r="M169" s="699">
        <v>23.46</v>
      </c>
      <c r="N169" s="696">
        <v>1</v>
      </c>
      <c r="O169" s="700">
        <v>0.5</v>
      </c>
      <c r="P169" s="699"/>
      <c r="Q169" s="701">
        <v>0</v>
      </c>
      <c r="R169" s="696"/>
      <c r="S169" s="701">
        <v>0</v>
      </c>
      <c r="T169" s="700"/>
      <c r="U169" s="702">
        <v>0</v>
      </c>
    </row>
    <row r="170" spans="1:21" ht="14.4" customHeight="1" x14ac:dyDescent="0.3">
      <c r="A170" s="695">
        <v>50</v>
      </c>
      <c r="B170" s="696" t="s">
        <v>557</v>
      </c>
      <c r="C170" s="696">
        <v>89301501</v>
      </c>
      <c r="D170" s="697" t="s">
        <v>2937</v>
      </c>
      <c r="E170" s="698" t="s">
        <v>2213</v>
      </c>
      <c r="F170" s="696" t="s">
        <v>2204</v>
      </c>
      <c r="G170" s="696" t="s">
        <v>2441</v>
      </c>
      <c r="H170" s="696" t="s">
        <v>1152</v>
      </c>
      <c r="I170" s="696" t="s">
        <v>1318</v>
      </c>
      <c r="J170" s="696" t="s">
        <v>1319</v>
      </c>
      <c r="K170" s="696" t="s">
        <v>1320</v>
      </c>
      <c r="L170" s="699">
        <v>492.45</v>
      </c>
      <c r="M170" s="699">
        <v>492.45</v>
      </c>
      <c r="N170" s="696">
        <v>1</v>
      </c>
      <c r="O170" s="700">
        <v>0.5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50</v>
      </c>
      <c r="B171" s="696" t="s">
        <v>557</v>
      </c>
      <c r="C171" s="696">
        <v>89301501</v>
      </c>
      <c r="D171" s="697" t="s">
        <v>2937</v>
      </c>
      <c r="E171" s="698" t="s">
        <v>2213</v>
      </c>
      <c r="F171" s="696" t="s">
        <v>2204</v>
      </c>
      <c r="G171" s="696" t="s">
        <v>2441</v>
      </c>
      <c r="H171" s="696" t="s">
        <v>558</v>
      </c>
      <c r="I171" s="696" t="s">
        <v>2442</v>
      </c>
      <c r="J171" s="696" t="s">
        <v>2443</v>
      </c>
      <c r="K171" s="696" t="s">
        <v>2444</v>
      </c>
      <c r="L171" s="699">
        <v>0</v>
      </c>
      <c r="M171" s="699">
        <v>0</v>
      </c>
      <c r="N171" s="696">
        <v>1</v>
      </c>
      <c r="O171" s="700">
        <v>0.5</v>
      </c>
      <c r="P171" s="699"/>
      <c r="Q171" s="701"/>
      <c r="R171" s="696"/>
      <c r="S171" s="701">
        <v>0</v>
      </c>
      <c r="T171" s="700"/>
      <c r="U171" s="702">
        <v>0</v>
      </c>
    </row>
    <row r="172" spans="1:21" ht="14.4" customHeight="1" x14ac:dyDescent="0.3">
      <c r="A172" s="695">
        <v>50</v>
      </c>
      <c r="B172" s="696" t="s">
        <v>557</v>
      </c>
      <c r="C172" s="696">
        <v>89301501</v>
      </c>
      <c r="D172" s="697" t="s">
        <v>2937</v>
      </c>
      <c r="E172" s="698" t="s">
        <v>2213</v>
      </c>
      <c r="F172" s="696" t="s">
        <v>2204</v>
      </c>
      <c r="G172" s="696" t="s">
        <v>2319</v>
      </c>
      <c r="H172" s="696" t="s">
        <v>558</v>
      </c>
      <c r="I172" s="696" t="s">
        <v>778</v>
      </c>
      <c r="J172" s="696" t="s">
        <v>779</v>
      </c>
      <c r="K172" s="696" t="s">
        <v>780</v>
      </c>
      <c r="L172" s="699">
        <v>45.94</v>
      </c>
      <c r="M172" s="699">
        <v>137.82</v>
      </c>
      <c r="N172" s="696">
        <v>3</v>
      </c>
      <c r="O172" s="700">
        <v>2</v>
      </c>
      <c r="P172" s="699"/>
      <c r="Q172" s="701">
        <v>0</v>
      </c>
      <c r="R172" s="696"/>
      <c r="S172" s="701">
        <v>0</v>
      </c>
      <c r="T172" s="700"/>
      <c r="U172" s="702">
        <v>0</v>
      </c>
    </row>
    <row r="173" spans="1:21" ht="14.4" customHeight="1" x14ac:dyDescent="0.3">
      <c r="A173" s="695">
        <v>50</v>
      </c>
      <c r="B173" s="696" t="s">
        <v>557</v>
      </c>
      <c r="C173" s="696">
        <v>89301501</v>
      </c>
      <c r="D173" s="697" t="s">
        <v>2937</v>
      </c>
      <c r="E173" s="698" t="s">
        <v>2213</v>
      </c>
      <c r="F173" s="696" t="s">
        <v>2204</v>
      </c>
      <c r="G173" s="696" t="s">
        <v>2445</v>
      </c>
      <c r="H173" s="696" t="s">
        <v>558</v>
      </c>
      <c r="I173" s="696" t="s">
        <v>2446</v>
      </c>
      <c r="J173" s="696" t="s">
        <v>2447</v>
      </c>
      <c r="K173" s="696" t="s">
        <v>939</v>
      </c>
      <c r="L173" s="699">
        <v>0</v>
      </c>
      <c r="M173" s="699">
        <v>0</v>
      </c>
      <c r="N173" s="696">
        <v>1</v>
      </c>
      <c r="O173" s="700">
        <v>0.5</v>
      </c>
      <c r="P173" s="699"/>
      <c r="Q173" s="701"/>
      <c r="R173" s="696"/>
      <c r="S173" s="701">
        <v>0</v>
      </c>
      <c r="T173" s="700"/>
      <c r="U173" s="702">
        <v>0</v>
      </c>
    </row>
    <row r="174" spans="1:21" ht="14.4" customHeight="1" x14ac:dyDescent="0.3">
      <c r="A174" s="695">
        <v>50</v>
      </c>
      <c r="B174" s="696" t="s">
        <v>557</v>
      </c>
      <c r="C174" s="696">
        <v>89301501</v>
      </c>
      <c r="D174" s="697" t="s">
        <v>2937</v>
      </c>
      <c r="E174" s="698" t="s">
        <v>2213</v>
      </c>
      <c r="F174" s="696" t="s">
        <v>2204</v>
      </c>
      <c r="G174" s="696" t="s">
        <v>2274</v>
      </c>
      <c r="H174" s="696" t="s">
        <v>1152</v>
      </c>
      <c r="I174" s="696" t="s">
        <v>2351</v>
      </c>
      <c r="J174" s="696" t="s">
        <v>2352</v>
      </c>
      <c r="K174" s="696" t="s">
        <v>2353</v>
      </c>
      <c r="L174" s="699">
        <v>156.25</v>
      </c>
      <c r="M174" s="699">
        <v>468.75</v>
      </c>
      <c r="N174" s="696">
        <v>3</v>
      </c>
      <c r="O174" s="700">
        <v>1.5</v>
      </c>
      <c r="P174" s="699"/>
      <c r="Q174" s="701">
        <v>0</v>
      </c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50</v>
      </c>
      <c r="B175" s="696" t="s">
        <v>557</v>
      </c>
      <c r="C175" s="696">
        <v>89301501</v>
      </c>
      <c r="D175" s="697" t="s">
        <v>2937</v>
      </c>
      <c r="E175" s="698" t="s">
        <v>2213</v>
      </c>
      <c r="F175" s="696" t="s">
        <v>2204</v>
      </c>
      <c r="G175" s="696" t="s">
        <v>2274</v>
      </c>
      <c r="H175" s="696" t="s">
        <v>1152</v>
      </c>
      <c r="I175" s="696" t="s">
        <v>1275</v>
      </c>
      <c r="J175" s="696" t="s">
        <v>2103</v>
      </c>
      <c r="K175" s="696" t="s">
        <v>1781</v>
      </c>
      <c r="L175" s="699">
        <v>193.14</v>
      </c>
      <c r="M175" s="699">
        <v>965.69999999999993</v>
      </c>
      <c r="N175" s="696">
        <v>5</v>
      </c>
      <c r="O175" s="700">
        <v>2.5</v>
      </c>
      <c r="P175" s="699">
        <v>193.14</v>
      </c>
      <c r="Q175" s="701">
        <v>0.2</v>
      </c>
      <c r="R175" s="696">
        <v>1</v>
      </c>
      <c r="S175" s="701">
        <v>0.2</v>
      </c>
      <c r="T175" s="700">
        <v>0.5</v>
      </c>
      <c r="U175" s="702">
        <v>0.2</v>
      </c>
    </row>
    <row r="176" spans="1:21" ht="14.4" customHeight="1" x14ac:dyDescent="0.3">
      <c r="A176" s="695">
        <v>50</v>
      </c>
      <c r="B176" s="696" t="s">
        <v>557</v>
      </c>
      <c r="C176" s="696">
        <v>89301501</v>
      </c>
      <c r="D176" s="697" t="s">
        <v>2937</v>
      </c>
      <c r="E176" s="698" t="s">
        <v>2215</v>
      </c>
      <c r="F176" s="696" t="s">
        <v>2204</v>
      </c>
      <c r="G176" s="696" t="s">
        <v>2222</v>
      </c>
      <c r="H176" s="696" t="s">
        <v>1152</v>
      </c>
      <c r="I176" s="696" t="s">
        <v>1168</v>
      </c>
      <c r="J176" s="696" t="s">
        <v>1169</v>
      </c>
      <c r="K176" s="696" t="s">
        <v>2109</v>
      </c>
      <c r="L176" s="699">
        <v>75.28</v>
      </c>
      <c r="M176" s="699">
        <v>75.28</v>
      </c>
      <c r="N176" s="696">
        <v>1</v>
      </c>
      <c r="O176" s="700">
        <v>0.5</v>
      </c>
      <c r="P176" s="699">
        <v>75.28</v>
      </c>
      <c r="Q176" s="701">
        <v>1</v>
      </c>
      <c r="R176" s="696">
        <v>1</v>
      </c>
      <c r="S176" s="701">
        <v>1</v>
      </c>
      <c r="T176" s="700">
        <v>0.5</v>
      </c>
      <c r="U176" s="702">
        <v>1</v>
      </c>
    </row>
    <row r="177" spans="1:21" ht="14.4" customHeight="1" x14ac:dyDescent="0.3">
      <c r="A177" s="695">
        <v>50</v>
      </c>
      <c r="B177" s="696" t="s">
        <v>557</v>
      </c>
      <c r="C177" s="696">
        <v>89301501</v>
      </c>
      <c r="D177" s="697" t="s">
        <v>2937</v>
      </c>
      <c r="E177" s="698" t="s">
        <v>2215</v>
      </c>
      <c r="F177" s="696" t="s">
        <v>2204</v>
      </c>
      <c r="G177" s="696" t="s">
        <v>2222</v>
      </c>
      <c r="H177" s="696" t="s">
        <v>1152</v>
      </c>
      <c r="I177" s="696" t="s">
        <v>1172</v>
      </c>
      <c r="J177" s="696" t="s">
        <v>1169</v>
      </c>
      <c r="K177" s="696" t="s">
        <v>2110</v>
      </c>
      <c r="L177" s="699">
        <v>150.55000000000001</v>
      </c>
      <c r="M177" s="699">
        <v>150.55000000000001</v>
      </c>
      <c r="N177" s="696">
        <v>1</v>
      </c>
      <c r="O177" s="700">
        <v>0.5</v>
      </c>
      <c r="P177" s="699">
        <v>150.55000000000001</v>
      </c>
      <c r="Q177" s="701">
        <v>1</v>
      </c>
      <c r="R177" s="696">
        <v>1</v>
      </c>
      <c r="S177" s="701">
        <v>1</v>
      </c>
      <c r="T177" s="700">
        <v>0.5</v>
      </c>
      <c r="U177" s="702">
        <v>1</v>
      </c>
    </row>
    <row r="178" spans="1:21" ht="14.4" customHeight="1" x14ac:dyDescent="0.3">
      <c r="A178" s="695">
        <v>50</v>
      </c>
      <c r="B178" s="696" t="s">
        <v>557</v>
      </c>
      <c r="C178" s="696">
        <v>89301501</v>
      </c>
      <c r="D178" s="697" t="s">
        <v>2937</v>
      </c>
      <c r="E178" s="698" t="s">
        <v>2215</v>
      </c>
      <c r="F178" s="696" t="s">
        <v>2204</v>
      </c>
      <c r="G178" s="696" t="s">
        <v>2225</v>
      </c>
      <c r="H178" s="696" t="s">
        <v>1152</v>
      </c>
      <c r="I178" s="696" t="s">
        <v>1326</v>
      </c>
      <c r="J178" s="696" t="s">
        <v>1331</v>
      </c>
      <c r="K178" s="696" t="s">
        <v>2128</v>
      </c>
      <c r="L178" s="699">
        <v>201.88</v>
      </c>
      <c r="M178" s="699">
        <v>201.88</v>
      </c>
      <c r="N178" s="696">
        <v>1</v>
      </c>
      <c r="O178" s="700">
        <v>0.5</v>
      </c>
      <c r="P178" s="699">
        <v>201.88</v>
      </c>
      <c r="Q178" s="701">
        <v>1</v>
      </c>
      <c r="R178" s="696">
        <v>1</v>
      </c>
      <c r="S178" s="701">
        <v>1</v>
      </c>
      <c r="T178" s="700">
        <v>0.5</v>
      </c>
      <c r="U178" s="702">
        <v>1</v>
      </c>
    </row>
    <row r="179" spans="1:21" ht="14.4" customHeight="1" x14ac:dyDescent="0.3">
      <c r="A179" s="695">
        <v>50</v>
      </c>
      <c r="B179" s="696" t="s">
        <v>557</v>
      </c>
      <c r="C179" s="696">
        <v>89301501</v>
      </c>
      <c r="D179" s="697" t="s">
        <v>2937</v>
      </c>
      <c r="E179" s="698" t="s">
        <v>2215</v>
      </c>
      <c r="F179" s="696" t="s">
        <v>2204</v>
      </c>
      <c r="G179" s="696" t="s">
        <v>2226</v>
      </c>
      <c r="H179" s="696" t="s">
        <v>1152</v>
      </c>
      <c r="I179" s="696" t="s">
        <v>1208</v>
      </c>
      <c r="J179" s="696" t="s">
        <v>1209</v>
      </c>
      <c r="K179" s="696" t="s">
        <v>1210</v>
      </c>
      <c r="L179" s="699">
        <v>44.89</v>
      </c>
      <c r="M179" s="699">
        <v>44.89</v>
      </c>
      <c r="N179" s="696">
        <v>1</v>
      </c>
      <c r="O179" s="700">
        <v>0.5</v>
      </c>
      <c r="P179" s="699"/>
      <c r="Q179" s="701">
        <v>0</v>
      </c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50</v>
      </c>
      <c r="B180" s="696" t="s">
        <v>557</v>
      </c>
      <c r="C180" s="696">
        <v>89301501</v>
      </c>
      <c r="D180" s="697" t="s">
        <v>2937</v>
      </c>
      <c r="E180" s="698" t="s">
        <v>2215</v>
      </c>
      <c r="F180" s="696" t="s">
        <v>2204</v>
      </c>
      <c r="G180" s="696" t="s">
        <v>2448</v>
      </c>
      <c r="H180" s="696" t="s">
        <v>558</v>
      </c>
      <c r="I180" s="696" t="s">
        <v>2449</v>
      </c>
      <c r="J180" s="696" t="s">
        <v>2450</v>
      </c>
      <c r="K180" s="696" t="s">
        <v>1826</v>
      </c>
      <c r="L180" s="699">
        <v>216.94</v>
      </c>
      <c r="M180" s="699">
        <v>216.94</v>
      </c>
      <c r="N180" s="696">
        <v>1</v>
      </c>
      <c r="O180" s="700">
        <v>0.5</v>
      </c>
      <c r="P180" s="699">
        <v>216.94</v>
      </c>
      <c r="Q180" s="701">
        <v>1</v>
      </c>
      <c r="R180" s="696">
        <v>1</v>
      </c>
      <c r="S180" s="701">
        <v>1</v>
      </c>
      <c r="T180" s="700">
        <v>0.5</v>
      </c>
      <c r="U180" s="702">
        <v>1</v>
      </c>
    </row>
    <row r="181" spans="1:21" ht="14.4" customHeight="1" x14ac:dyDescent="0.3">
      <c r="A181" s="695">
        <v>50</v>
      </c>
      <c r="B181" s="696" t="s">
        <v>557</v>
      </c>
      <c r="C181" s="696">
        <v>89301501</v>
      </c>
      <c r="D181" s="697" t="s">
        <v>2937</v>
      </c>
      <c r="E181" s="698" t="s">
        <v>2215</v>
      </c>
      <c r="F181" s="696" t="s">
        <v>2204</v>
      </c>
      <c r="G181" s="696" t="s">
        <v>2278</v>
      </c>
      <c r="H181" s="696" t="s">
        <v>558</v>
      </c>
      <c r="I181" s="696" t="s">
        <v>2282</v>
      </c>
      <c r="J181" s="696" t="s">
        <v>2283</v>
      </c>
      <c r="K181" s="696" t="s">
        <v>2284</v>
      </c>
      <c r="L181" s="699">
        <v>0</v>
      </c>
      <c r="M181" s="699">
        <v>0</v>
      </c>
      <c r="N181" s="696">
        <v>1</v>
      </c>
      <c r="O181" s="700">
        <v>0.5</v>
      </c>
      <c r="P181" s="699">
        <v>0</v>
      </c>
      <c r="Q181" s="701"/>
      <c r="R181" s="696">
        <v>1</v>
      </c>
      <c r="S181" s="701">
        <v>1</v>
      </c>
      <c r="T181" s="700">
        <v>0.5</v>
      </c>
      <c r="U181" s="702">
        <v>1</v>
      </c>
    </row>
    <row r="182" spans="1:21" ht="14.4" customHeight="1" x14ac:dyDescent="0.3">
      <c r="A182" s="695">
        <v>50</v>
      </c>
      <c r="B182" s="696" t="s">
        <v>557</v>
      </c>
      <c r="C182" s="696">
        <v>89301501</v>
      </c>
      <c r="D182" s="697" t="s">
        <v>2937</v>
      </c>
      <c r="E182" s="698" t="s">
        <v>2215</v>
      </c>
      <c r="F182" s="696" t="s">
        <v>2204</v>
      </c>
      <c r="G182" s="696" t="s">
        <v>2278</v>
      </c>
      <c r="H182" s="696" t="s">
        <v>558</v>
      </c>
      <c r="I182" s="696" t="s">
        <v>858</v>
      </c>
      <c r="J182" s="696" t="s">
        <v>2283</v>
      </c>
      <c r="K182" s="696" t="s">
        <v>2285</v>
      </c>
      <c r="L182" s="699">
        <v>66.599999999999994</v>
      </c>
      <c r="M182" s="699">
        <v>66.599999999999994</v>
      </c>
      <c r="N182" s="696">
        <v>1</v>
      </c>
      <c r="O182" s="700">
        <v>0.5</v>
      </c>
      <c r="P182" s="699">
        <v>66.599999999999994</v>
      </c>
      <c r="Q182" s="701">
        <v>1</v>
      </c>
      <c r="R182" s="696">
        <v>1</v>
      </c>
      <c r="S182" s="701">
        <v>1</v>
      </c>
      <c r="T182" s="700">
        <v>0.5</v>
      </c>
      <c r="U182" s="702">
        <v>1</v>
      </c>
    </row>
    <row r="183" spans="1:21" ht="14.4" customHeight="1" x14ac:dyDescent="0.3">
      <c r="A183" s="695">
        <v>50</v>
      </c>
      <c r="B183" s="696" t="s">
        <v>557</v>
      </c>
      <c r="C183" s="696">
        <v>89301501</v>
      </c>
      <c r="D183" s="697" t="s">
        <v>2937</v>
      </c>
      <c r="E183" s="698" t="s">
        <v>2215</v>
      </c>
      <c r="F183" s="696" t="s">
        <v>2204</v>
      </c>
      <c r="G183" s="696" t="s">
        <v>2286</v>
      </c>
      <c r="H183" s="696" t="s">
        <v>558</v>
      </c>
      <c r="I183" s="696" t="s">
        <v>2287</v>
      </c>
      <c r="J183" s="696" t="s">
        <v>744</v>
      </c>
      <c r="K183" s="696" t="s">
        <v>935</v>
      </c>
      <c r="L183" s="699">
        <v>0</v>
      </c>
      <c r="M183" s="699">
        <v>0</v>
      </c>
      <c r="N183" s="696">
        <v>1</v>
      </c>
      <c r="O183" s="700">
        <v>0.5</v>
      </c>
      <c r="P183" s="699"/>
      <c r="Q183" s="701"/>
      <c r="R183" s="696"/>
      <c r="S183" s="701">
        <v>0</v>
      </c>
      <c r="T183" s="700"/>
      <c r="U183" s="702">
        <v>0</v>
      </c>
    </row>
    <row r="184" spans="1:21" ht="14.4" customHeight="1" x14ac:dyDescent="0.3">
      <c r="A184" s="695">
        <v>50</v>
      </c>
      <c r="B184" s="696" t="s">
        <v>557</v>
      </c>
      <c r="C184" s="696">
        <v>89301501</v>
      </c>
      <c r="D184" s="697" t="s">
        <v>2937</v>
      </c>
      <c r="E184" s="698" t="s">
        <v>2215</v>
      </c>
      <c r="F184" s="696" t="s">
        <v>2204</v>
      </c>
      <c r="G184" s="696" t="s">
        <v>2241</v>
      </c>
      <c r="H184" s="696" t="s">
        <v>558</v>
      </c>
      <c r="I184" s="696" t="s">
        <v>945</v>
      </c>
      <c r="J184" s="696" t="s">
        <v>946</v>
      </c>
      <c r="K184" s="696" t="s">
        <v>947</v>
      </c>
      <c r="L184" s="699">
        <v>104.66</v>
      </c>
      <c r="M184" s="699">
        <v>104.66</v>
      </c>
      <c r="N184" s="696">
        <v>1</v>
      </c>
      <c r="O184" s="700">
        <v>0.5</v>
      </c>
      <c r="P184" s="699"/>
      <c r="Q184" s="701">
        <v>0</v>
      </c>
      <c r="R184" s="696"/>
      <c r="S184" s="701">
        <v>0</v>
      </c>
      <c r="T184" s="700"/>
      <c r="U184" s="702">
        <v>0</v>
      </c>
    </row>
    <row r="185" spans="1:21" ht="14.4" customHeight="1" x14ac:dyDescent="0.3">
      <c r="A185" s="695">
        <v>50</v>
      </c>
      <c r="B185" s="696" t="s">
        <v>557</v>
      </c>
      <c r="C185" s="696">
        <v>89301501</v>
      </c>
      <c r="D185" s="697" t="s">
        <v>2937</v>
      </c>
      <c r="E185" s="698" t="s">
        <v>2215</v>
      </c>
      <c r="F185" s="696" t="s">
        <v>2204</v>
      </c>
      <c r="G185" s="696" t="s">
        <v>2242</v>
      </c>
      <c r="H185" s="696" t="s">
        <v>558</v>
      </c>
      <c r="I185" s="696" t="s">
        <v>2339</v>
      </c>
      <c r="J185" s="696" t="s">
        <v>923</v>
      </c>
      <c r="K185" s="696" t="s">
        <v>745</v>
      </c>
      <c r="L185" s="699">
        <v>30.65</v>
      </c>
      <c r="M185" s="699">
        <v>61.3</v>
      </c>
      <c r="N185" s="696">
        <v>2</v>
      </c>
      <c r="O185" s="700">
        <v>1</v>
      </c>
      <c r="P185" s="699">
        <v>30.65</v>
      </c>
      <c r="Q185" s="701">
        <v>0.5</v>
      </c>
      <c r="R185" s="696">
        <v>1</v>
      </c>
      <c r="S185" s="701">
        <v>0.5</v>
      </c>
      <c r="T185" s="700">
        <v>0.5</v>
      </c>
      <c r="U185" s="702">
        <v>0.5</v>
      </c>
    </row>
    <row r="186" spans="1:21" ht="14.4" customHeight="1" x14ac:dyDescent="0.3">
      <c r="A186" s="695">
        <v>50</v>
      </c>
      <c r="B186" s="696" t="s">
        <v>557</v>
      </c>
      <c r="C186" s="696">
        <v>89301501</v>
      </c>
      <c r="D186" s="697" t="s">
        <v>2937</v>
      </c>
      <c r="E186" s="698" t="s">
        <v>2215</v>
      </c>
      <c r="F186" s="696" t="s">
        <v>2204</v>
      </c>
      <c r="G186" s="696" t="s">
        <v>2249</v>
      </c>
      <c r="H186" s="696" t="s">
        <v>558</v>
      </c>
      <c r="I186" s="696" t="s">
        <v>2410</v>
      </c>
      <c r="J186" s="696" t="s">
        <v>2411</v>
      </c>
      <c r="K186" s="696" t="s">
        <v>776</v>
      </c>
      <c r="L186" s="699">
        <v>60.02</v>
      </c>
      <c r="M186" s="699">
        <v>60.02</v>
      </c>
      <c r="N186" s="696">
        <v>1</v>
      </c>
      <c r="O186" s="700">
        <v>0.5</v>
      </c>
      <c r="P186" s="699">
        <v>60.02</v>
      </c>
      <c r="Q186" s="701">
        <v>1</v>
      </c>
      <c r="R186" s="696">
        <v>1</v>
      </c>
      <c r="S186" s="701">
        <v>1</v>
      </c>
      <c r="T186" s="700">
        <v>0.5</v>
      </c>
      <c r="U186" s="702">
        <v>1</v>
      </c>
    </row>
    <row r="187" spans="1:21" ht="14.4" customHeight="1" x14ac:dyDescent="0.3">
      <c r="A187" s="695">
        <v>50</v>
      </c>
      <c r="B187" s="696" t="s">
        <v>557</v>
      </c>
      <c r="C187" s="696">
        <v>89301501</v>
      </c>
      <c r="D187" s="697" t="s">
        <v>2937</v>
      </c>
      <c r="E187" s="698" t="s">
        <v>2215</v>
      </c>
      <c r="F187" s="696" t="s">
        <v>2204</v>
      </c>
      <c r="G187" s="696" t="s">
        <v>2249</v>
      </c>
      <c r="H187" s="696" t="s">
        <v>558</v>
      </c>
      <c r="I187" s="696" t="s">
        <v>2255</v>
      </c>
      <c r="J187" s="696" t="s">
        <v>1029</v>
      </c>
      <c r="K187" s="696" t="s">
        <v>2256</v>
      </c>
      <c r="L187" s="699">
        <v>0</v>
      </c>
      <c r="M187" s="699">
        <v>0</v>
      </c>
      <c r="N187" s="696">
        <v>1</v>
      </c>
      <c r="O187" s="700">
        <v>0.5</v>
      </c>
      <c r="P187" s="699">
        <v>0</v>
      </c>
      <c r="Q187" s="701"/>
      <c r="R187" s="696">
        <v>1</v>
      </c>
      <c r="S187" s="701">
        <v>1</v>
      </c>
      <c r="T187" s="700">
        <v>0.5</v>
      </c>
      <c r="U187" s="702">
        <v>1</v>
      </c>
    </row>
    <row r="188" spans="1:21" ht="14.4" customHeight="1" x14ac:dyDescent="0.3">
      <c r="A188" s="695">
        <v>50</v>
      </c>
      <c r="B188" s="696" t="s">
        <v>557</v>
      </c>
      <c r="C188" s="696">
        <v>89301501</v>
      </c>
      <c r="D188" s="697" t="s">
        <v>2937</v>
      </c>
      <c r="E188" s="698" t="s">
        <v>2215</v>
      </c>
      <c r="F188" s="696" t="s">
        <v>2204</v>
      </c>
      <c r="G188" s="696" t="s">
        <v>2299</v>
      </c>
      <c r="H188" s="696" t="s">
        <v>1152</v>
      </c>
      <c r="I188" s="696" t="s">
        <v>1338</v>
      </c>
      <c r="J188" s="696" t="s">
        <v>1339</v>
      </c>
      <c r="K188" s="696" t="s">
        <v>1340</v>
      </c>
      <c r="L188" s="699">
        <v>55.38</v>
      </c>
      <c r="M188" s="699">
        <v>55.38</v>
      </c>
      <c r="N188" s="696">
        <v>1</v>
      </c>
      <c r="O188" s="700">
        <v>0.5</v>
      </c>
      <c r="P188" s="699"/>
      <c r="Q188" s="701">
        <v>0</v>
      </c>
      <c r="R188" s="696"/>
      <c r="S188" s="701">
        <v>0</v>
      </c>
      <c r="T188" s="700"/>
      <c r="U188" s="702">
        <v>0</v>
      </c>
    </row>
    <row r="189" spans="1:21" ht="14.4" customHeight="1" x14ac:dyDescent="0.3">
      <c r="A189" s="695">
        <v>50</v>
      </c>
      <c r="B189" s="696" t="s">
        <v>557</v>
      </c>
      <c r="C189" s="696">
        <v>89301501</v>
      </c>
      <c r="D189" s="697" t="s">
        <v>2937</v>
      </c>
      <c r="E189" s="698" t="s">
        <v>2215</v>
      </c>
      <c r="F189" s="696" t="s">
        <v>2204</v>
      </c>
      <c r="G189" s="696" t="s">
        <v>2303</v>
      </c>
      <c r="H189" s="696" t="s">
        <v>1152</v>
      </c>
      <c r="I189" s="696" t="s">
        <v>1215</v>
      </c>
      <c r="J189" s="696" t="s">
        <v>1216</v>
      </c>
      <c r="K189" s="696" t="s">
        <v>2087</v>
      </c>
      <c r="L189" s="699">
        <v>97.97</v>
      </c>
      <c r="M189" s="699">
        <v>97.97</v>
      </c>
      <c r="N189" s="696">
        <v>1</v>
      </c>
      <c r="O189" s="700">
        <v>0.5</v>
      </c>
      <c r="P189" s="699"/>
      <c r="Q189" s="701">
        <v>0</v>
      </c>
      <c r="R189" s="696"/>
      <c r="S189" s="701">
        <v>0</v>
      </c>
      <c r="T189" s="700"/>
      <c r="U189" s="702">
        <v>0</v>
      </c>
    </row>
    <row r="190" spans="1:21" ht="14.4" customHeight="1" x14ac:dyDescent="0.3">
      <c r="A190" s="695">
        <v>50</v>
      </c>
      <c r="B190" s="696" t="s">
        <v>557</v>
      </c>
      <c r="C190" s="696">
        <v>89301501</v>
      </c>
      <c r="D190" s="697" t="s">
        <v>2937</v>
      </c>
      <c r="E190" s="698" t="s">
        <v>2215</v>
      </c>
      <c r="F190" s="696" t="s">
        <v>2204</v>
      </c>
      <c r="G190" s="696" t="s">
        <v>2303</v>
      </c>
      <c r="H190" s="696" t="s">
        <v>1152</v>
      </c>
      <c r="I190" s="696" t="s">
        <v>2451</v>
      </c>
      <c r="J190" s="696" t="s">
        <v>1216</v>
      </c>
      <c r="K190" s="696" t="s">
        <v>1217</v>
      </c>
      <c r="L190" s="699">
        <v>0</v>
      </c>
      <c r="M190" s="699">
        <v>0</v>
      </c>
      <c r="N190" s="696">
        <v>1</v>
      </c>
      <c r="O190" s="700">
        <v>0.5</v>
      </c>
      <c r="P190" s="699">
        <v>0</v>
      </c>
      <c r="Q190" s="701"/>
      <c r="R190" s="696">
        <v>1</v>
      </c>
      <c r="S190" s="701">
        <v>1</v>
      </c>
      <c r="T190" s="700">
        <v>0.5</v>
      </c>
      <c r="U190" s="702">
        <v>1</v>
      </c>
    </row>
    <row r="191" spans="1:21" ht="14.4" customHeight="1" x14ac:dyDescent="0.3">
      <c r="A191" s="695">
        <v>50</v>
      </c>
      <c r="B191" s="696" t="s">
        <v>557</v>
      </c>
      <c r="C191" s="696">
        <v>89301501</v>
      </c>
      <c r="D191" s="697" t="s">
        <v>2937</v>
      </c>
      <c r="E191" s="698" t="s">
        <v>2215</v>
      </c>
      <c r="F191" s="696" t="s">
        <v>2204</v>
      </c>
      <c r="G191" s="696" t="s">
        <v>2258</v>
      </c>
      <c r="H191" s="696" t="s">
        <v>558</v>
      </c>
      <c r="I191" s="696" t="s">
        <v>2452</v>
      </c>
      <c r="J191" s="696" t="s">
        <v>2261</v>
      </c>
      <c r="K191" s="696" t="s">
        <v>2168</v>
      </c>
      <c r="L191" s="699">
        <v>134.83000000000001</v>
      </c>
      <c r="M191" s="699">
        <v>134.83000000000001</v>
      </c>
      <c r="N191" s="696">
        <v>1</v>
      </c>
      <c r="O191" s="700">
        <v>0.5</v>
      </c>
      <c r="P191" s="699">
        <v>134.83000000000001</v>
      </c>
      <c r="Q191" s="701">
        <v>1</v>
      </c>
      <c r="R191" s="696">
        <v>1</v>
      </c>
      <c r="S191" s="701">
        <v>1</v>
      </c>
      <c r="T191" s="700">
        <v>0.5</v>
      </c>
      <c r="U191" s="702">
        <v>1</v>
      </c>
    </row>
    <row r="192" spans="1:21" ht="14.4" customHeight="1" x14ac:dyDescent="0.3">
      <c r="A192" s="695">
        <v>50</v>
      </c>
      <c r="B192" s="696" t="s">
        <v>557</v>
      </c>
      <c r="C192" s="696">
        <v>89301501</v>
      </c>
      <c r="D192" s="697" t="s">
        <v>2937</v>
      </c>
      <c r="E192" s="698" t="s">
        <v>2215</v>
      </c>
      <c r="F192" s="696" t="s">
        <v>2204</v>
      </c>
      <c r="G192" s="696" t="s">
        <v>2453</v>
      </c>
      <c r="H192" s="696" t="s">
        <v>1152</v>
      </c>
      <c r="I192" s="696" t="s">
        <v>2454</v>
      </c>
      <c r="J192" s="696" t="s">
        <v>1359</v>
      </c>
      <c r="K192" s="696" t="s">
        <v>2455</v>
      </c>
      <c r="L192" s="699">
        <v>56.01</v>
      </c>
      <c r="M192" s="699">
        <v>56.01</v>
      </c>
      <c r="N192" s="696">
        <v>1</v>
      </c>
      <c r="O192" s="700">
        <v>0.5</v>
      </c>
      <c r="P192" s="699">
        <v>56.01</v>
      </c>
      <c r="Q192" s="701">
        <v>1</v>
      </c>
      <c r="R192" s="696">
        <v>1</v>
      </c>
      <c r="S192" s="701">
        <v>1</v>
      </c>
      <c r="T192" s="700">
        <v>0.5</v>
      </c>
      <c r="U192" s="702">
        <v>1</v>
      </c>
    </row>
    <row r="193" spans="1:21" ht="14.4" customHeight="1" x14ac:dyDescent="0.3">
      <c r="A193" s="695">
        <v>50</v>
      </c>
      <c r="B193" s="696" t="s">
        <v>557</v>
      </c>
      <c r="C193" s="696">
        <v>89301501</v>
      </c>
      <c r="D193" s="697" t="s">
        <v>2937</v>
      </c>
      <c r="E193" s="698" t="s">
        <v>2215</v>
      </c>
      <c r="F193" s="696" t="s">
        <v>2204</v>
      </c>
      <c r="G193" s="696" t="s">
        <v>2269</v>
      </c>
      <c r="H193" s="696" t="s">
        <v>1152</v>
      </c>
      <c r="I193" s="696" t="s">
        <v>1175</v>
      </c>
      <c r="J193" s="696" t="s">
        <v>2120</v>
      </c>
      <c r="K193" s="696" t="s">
        <v>1177</v>
      </c>
      <c r="L193" s="699">
        <v>134.83000000000001</v>
      </c>
      <c r="M193" s="699">
        <v>134.83000000000001</v>
      </c>
      <c r="N193" s="696">
        <v>1</v>
      </c>
      <c r="O193" s="700">
        <v>0.5</v>
      </c>
      <c r="P193" s="699"/>
      <c r="Q193" s="701">
        <v>0</v>
      </c>
      <c r="R193" s="696"/>
      <c r="S193" s="701">
        <v>0</v>
      </c>
      <c r="T193" s="700"/>
      <c r="U193" s="702">
        <v>0</v>
      </c>
    </row>
    <row r="194" spans="1:21" ht="14.4" customHeight="1" x14ac:dyDescent="0.3">
      <c r="A194" s="695">
        <v>50</v>
      </c>
      <c r="B194" s="696" t="s">
        <v>557</v>
      </c>
      <c r="C194" s="696">
        <v>89301501</v>
      </c>
      <c r="D194" s="697" t="s">
        <v>2937</v>
      </c>
      <c r="E194" s="698" t="s">
        <v>2215</v>
      </c>
      <c r="F194" s="696" t="s">
        <v>2204</v>
      </c>
      <c r="G194" s="696" t="s">
        <v>2311</v>
      </c>
      <c r="H194" s="696" t="s">
        <v>1152</v>
      </c>
      <c r="I194" s="696" t="s">
        <v>2439</v>
      </c>
      <c r="J194" s="696" t="s">
        <v>2440</v>
      </c>
      <c r="K194" s="696" t="s">
        <v>2126</v>
      </c>
      <c r="L194" s="699">
        <v>201.88</v>
      </c>
      <c r="M194" s="699">
        <v>201.88</v>
      </c>
      <c r="N194" s="696">
        <v>1</v>
      </c>
      <c r="O194" s="700">
        <v>0.5</v>
      </c>
      <c r="P194" s="699"/>
      <c r="Q194" s="701">
        <v>0</v>
      </c>
      <c r="R194" s="696"/>
      <c r="S194" s="701">
        <v>0</v>
      </c>
      <c r="T194" s="700"/>
      <c r="U194" s="702">
        <v>0</v>
      </c>
    </row>
    <row r="195" spans="1:21" ht="14.4" customHeight="1" x14ac:dyDescent="0.3">
      <c r="A195" s="695">
        <v>50</v>
      </c>
      <c r="B195" s="696" t="s">
        <v>557</v>
      </c>
      <c r="C195" s="696">
        <v>89301501</v>
      </c>
      <c r="D195" s="697" t="s">
        <v>2937</v>
      </c>
      <c r="E195" s="698" t="s">
        <v>2215</v>
      </c>
      <c r="F195" s="696" t="s">
        <v>2204</v>
      </c>
      <c r="G195" s="696" t="s">
        <v>2271</v>
      </c>
      <c r="H195" s="696" t="s">
        <v>558</v>
      </c>
      <c r="I195" s="696" t="s">
        <v>2272</v>
      </c>
      <c r="J195" s="696" t="s">
        <v>931</v>
      </c>
      <c r="K195" s="696" t="s">
        <v>2273</v>
      </c>
      <c r="L195" s="699">
        <v>112.13</v>
      </c>
      <c r="M195" s="699">
        <v>112.13</v>
      </c>
      <c r="N195" s="696">
        <v>1</v>
      </c>
      <c r="O195" s="700">
        <v>0.5</v>
      </c>
      <c r="P195" s="699">
        <v>112.13</v>
      </c>
      <c r="Q195" s="701">
        <v>1</v>
      </c>
      <c r="R195" s="696">
        <v>1</v>
      </c>
      <c r="S195" s="701">
        <v>1</v>
      </c>
      <c r="T195" s="700">
        <v>0.5</v>
      </c>
      <c r="U195" s="702">
        <v>1</v>
      </c>
    </row>
    <row r="196" spans="1:21" ht="14.4" customHeight="1" x14ac:dyDescent="0.3">
      <c r="A196" s="695">
        <v>50</v>
      </c>
      <c r="B196" s="696" t="s">
        <v>557</v>
      </c>
      <c r="C196" s="696">
        <v>89301501</v>
      </c>
      <c r="D196" s="697" t="s">
        <v>2937</v>
      </c>
      <c r="E196" s="698" t="s">
        <v>2215</v>
      </c>
      <c r="F196" s="696" t="s">
        <v>2204</v>
      </c>
      <c r="G196" s="696" t="s">
        <v>2456</v>
      </c>
      <c r="H196" s="696" t="s">
        <v>558</v>
      </c>
      <c r="I196" s="696" t="s">
        <v>759</v>
      </c>
      <c r="J196" s="696" t="s">
        <v>2457</v>
      </c>
      <c r="K196" s="696" t="s">
        <v>2458</v>
      </c>
      <c r="L196" s="699">
        <v>0</v>
      </c>
      <c r="M196" s="699">
        <v>0</v>
      </c>
      <c r="N196" s="696">
        <v>1</v>
      </c>
      <c r="O196" s="700">
        <v>1</v>
      </c>
      <c r="P196" s="699"/>
      <c r="Q196" s="701"/>
      <c r="R196" s="696"/>
      <c r="S196" s="701">
        <v>0</v>
      </c>
      <c r="T196" s="700"/>
      <c r="U196" s="702">
        <v>0</v>
      </c>
    </row>
    <row r="197" spans="1:21" ht="14.4" customHeight="1" x14ac:dyDescent="0.3">
      <c r="A197" s="695">
        <v>50</v>
      </c>
      <c r="B197" s="696" t="s">
        <v>557</v>
      </c>
      <c r="C197" s="696">
        <v>89301501</v>
      </c>
      <c r="D197" s="697" t="s">
        <v>2937</v>
      </c>
      <c r="E197" s="698" t="s">
        <v>2215</v>
      </c>
      <c r="F197" s="696" t="s">
        <v>2204</v>
      </c>
      <c r="G197" s="696" t="s">
        <v>2274</v>
      </c>
      <c r="H197" s="696" t="s">
        <v>1152</v>
      </c>
      <c r="I197" s="696" t="s">
        <v>2351</v>
      </c>
      <c r="J197" s="696" t="s">
        <v>2352</v>
      </c>
      <c r="K197" s="696" t="s">
        <v>2353</v>
      </c>
      <c r="L197" s="699">
        <v>156.25</v>
      </c>
      <c r="M197" s="699">
        <v>156.25</v>
      </c>
      <c r="N197" s="696">
        <v>1</v>
      </c>
      <c r="O197" s="700">
        <v>0.5</v>
      </c>
      <c r="P197" s="699">
        <v>156.25</v>
      </c>
      <c r="Q197" s="701">
        <v>1</v>
      </c>
      <c r="R197" s="696">
        <v>1</v>
      </c>
      <c r="S197" s="701">
        <v>1</v>
      </c>
      <c r="T197" s="700">
        <v>0.5</v>
      </c>
      <c r="U197" s="702">
        <v>1</v>
      </c>
    </row>
    <row r="198" spans="1:21" ht="14.4" customHeight="1" x14ac:dyDescent="0.3">
      <c r="A198" s="695">
        <v>50</v>
      </c>
      <c r="B198" s="696" t="s">
        <v>557</v>
      </c>
      <c r="C198" s="696">
        <v>89301501</v>
      </c>
      <c r="D198" s="697" t="s">
        <v>2937</v>
      </c>
      <c r="E198" s="698" t="s">
        <v>2216</v>
      </c>
      <c r="F198" s="696" t="s">
        <v>2204</v>
      </c>
      <c r="G198" s="696" t="s">
        <v>2459</v>
      </c>
      <c r="H198" s="696" t="s">
        <v>558</v>
      </c>
      <c r="I198" s="696" t="s">
        <v>603</v>
      </c>
      <c r="J198" s="696" t="s">
        <v>2460</v>
      </c>
      <c r="K198" s="696" t="s">
        <v>2316</v>
      </c>
      <c r="L198" s="699">
        <v>26.97</v>
      </c>
      <c r="M198" s="699">
        <v>26.97</v>
      </c>
      <c r="N198" s="696">
        <v>1</v>
      </c>
      <c r="O198" s="700">
        <v>0.5</v>
      </c>
      <c r="P198" s="699"/>
      <c r="Q198" s="701">
        <v>0</v>
      </c>
      <c r="R198" s="696"/>
      <c r="S198" s="701">
        <v>0</v>
      </c>
      <c r="T198" s="700"/>
      <c r="U198" s="702">
        <v>0</v>
      </c>
    </row>
    <row r="199" spans="1:21" ht="14.4" customHeight="1" x14ac:dyDescent="0.3">
      <c r="A199" s="695">
        <v>50</v>
      </c>
      <c r="B199" s="696" t="s">
        <v>557</v>
      </c>
      <c r="C199" s="696">
        <v>89301501</v>
      </c>
      <c r="D199" s="697" t="s">
        <v>2937</v>
      </c>
      <c r="E199" s="698" t="s">
        <v>2216</v>
      </c>
      <c r="F199" s="696" t="s">
        <v>2204</v>
      </c>
      <c r="G199" s="696" t="s">
        <v>2242</v>
      </c>
      <c r="H199" s="696" t="s">
        <v>558</v>
      </c>
      <c r="I199" s="696" t="s">
        <v>2461</v>
      </c>
      <c r="J199" s="696" t="s">
        <v>992</v>
      </c>
      <c r="K199" s="696" t="s">
        <v>2462</v>
      </c>
      <c r="L199" s="699">
        <v>12.26</v>
      </c>
      <c r="M199" s="699">
        <v>12.26</v>
      </c>
      <c r="N199" s="696">
        <v>1</v>
      </c>
      <c r="O199" s="700">
        <v>0.5</v>
      </c>
      <c r="P199" s="699"/>
      <c r="Q199" s="701">
        <v>0</v>
      </c>
      <c r="R199" s="696"/>
      <c r="S199" s="701">
        <v>0</v>
      </c>
      <c r="T199" s="700"/>
      <c r="U199" s="702">
        <v>0</v>
      </c>
    </row>
    <row r="200" spans="1:21" ht="14.4" customHeight="1" x14ac:dyDescent="0.3">
      <c r="A200" s="695">
        <v>50</v>
      </c>
      <c r="B200" s="696" t="s">
        <v>557</v>
      </c>
      <c r="C200" s="696">
        <v>89301501</v>
      </c>
      <c r="D200" s="697" t="s">
        <v>2937</v>
      </c>
      <c r="E200" s="698" t="s">
        <v>2217</v>
      </c>
      <c r="F200" s="696" t="s">
        <v>2204</v>
      </c>
      <c r="G200" s="696" t="s">
        <v>2463</v>
      </c>
      <c r="H200" s="696" t="s">
        <v>558</v>
      </c>
      <c r="I200" s="696" t="s">
        <v>2464</v>
      </c>
      <c r="J200" s="696" t="s">
        <v>767</v>
      </c>
      <c r="K200" s="696" t="s">
        <v>2465</v>
      </c>
      <c r="L200" s="699">
        <v>0</v>
      </c>
      <c r="M200" s="699">
        <v>0</v>
      </c>
      <c r="N200" s="696">
        <v>1</v>
      </c>
      <c r="O200" s="700">
        <v>1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50</v>
      </c>
      <c r="B201" s="696" t="s">
        <v>557</v>
      </c>
      <c r="C201" s="696">
        <v>89301501</v>
      </c>
      <c r="D201" s="697" t="s">
        <v>2937</v>
      </c>
      <c r="E201" s="698" t="s">
        <v>2217</v>
      </c>
      <c r="F201" s="696" t="s">
        <v>2204</v>
      </c>
      <c r="G201" s="696" t="s">
        <v>2222</v>
      </c>
      <c r="H201" s="696" t="s">
        <v>1152</v>
      </c>
      <c r="I201" s="696" t="s">
        <v>1168</v>
      </c>
      <c r="J201" s="696" t="s">
        <v>1169</v>
      </c>
      <c r="K201" s="696" t="s">
        <v>2109</v>
      </c>
      <c r="L201" s="699">
        <v>75.28</v>
      </c>
      <c r="M201" s="699">
        <v>150.56</v>
      </c>
      <c r="N201" s="696">
        <v>2</v>
      </c>
      <c r="O201" s="700">
        <v>1</v>
      </c>
      <c r="P201" s="699"/>
      <c r="Q201" s="701">
        <v>0</v>
      </c>
      <c r="R201" s="696"/>
      <c r="S201" s="701">
        <v>0</v>
      </c>
      <c r="T201" s="700"/>
      <c r="U201" s="702">
        <v>0</v>
      </c>
    </row>
    <row r="202" spans="1:21" ht="14.4" customHeight="1" x14ac:dyDescent="0.3">
      <c r="A202" s="695">
        <v>50</v>
      </c>
      <c r="B202" s="696" t="s">
        <v>557</v>
      </c>
      <c r="C202" s="696">
        <v>89301501</v>
      </c>
      <c r="D202" s="697" t="s">
        <v>2937</v>
      </c>
      <c r="E202" s="698" t="s">
        <v>2217</v>
      </c>
      <c r="F202" s="696" t="s">
        <v>2204</v>
      </c>
      <c r="G202" s="696" t="s">
        <v>2225</v>
      </c>
      <c r="H202" s="696" t="s">
        <v>1152</v>
      </c>
      <c r="I202" s="696" t="s">
        <v>2466</v>
      </c>
      <c r="J202" s="696" t="s">
        <v>2467</v>
      </c>
      <c r="K202" s="696" t="s">
        <v>2128</v>
      </c>
      <c r="L202" s="699">
        <v>201.88</v>
      </c>
      <c r="M202" s="699">
        <v>201.88</v>
      </c>
      <c r="N202" s="696">
        <v>1</v>
      </c>
      <c r="O202" s="700">
        <v>1</v>
      </c>
      <c r="P202" s="699"/>
      <c r="Q202" s="701">
        <v>0</v>
      </c>
      <c r="R202" s="696"/>
      <c r="S202" s="701">
        <v>0</v>
      </c>
      <c r="T202" s="700"/>
      <c r="U202" s="702">
        <v>0</v>
      </c>
    </row>
    <row r="203" spans="1:21" ht="14.4" customHeight="1" x14ac:dyDescent="0.3">
      <c r="A203" s="695">
        <v>50</v>
      </c>
      <c r="B203" s="696" t="s">
        <v>557</v>
      </c>
      <c r="C203" s="696">
        <v>89301501</v>
      </c>
      <c r="D203" s="697" t="s">
        <v>2937</v>
      </c>
      <c r="E203" s="698" t="s">
        <v>2217</v>
      </c>
      <c r="F203" s="696" t="s">
        <v>2204</v>
      </c>
      <c r="G203" s="696" t="s">
        <v>2225</v>
      </c>
      <c r="H203" s="696" t="s">
        <v>1152</v>
      </c>
      <c r="I203" s="696" t="s">
        <v>1267</v>
      </c>
      <c r="J203" s="696" t="s">
        <v>1272</v>
      </c>
      <c r="K203" s="696" t="s">
        <v>2126</v>
      </c>
      <c r="L203" s="699">
        <v>130.59</v>
      </c>
      <c r="M203" s="699">
        <v>783.54000000000008</v>
      </c>
      <c r="N203" s="696">
        <v>6</v>
      </c>
      <c r="O203" s="700">
        <v>3</v>
      </c>
      <c r="P203" s="699">
        <v>130.59</v>
      </c>
      <c r="Q203" s="701">
        <v>0.16666666666666666</v>
      </c>
      <c r="R203" s="696">
        <v>1</v>
      </c>
      <c r="S203" s="701">
        <v>0.16666666666666666</v>
      </c>
      <c r="T203" s="700">
        <v>0.5</v>
      </c>
      <c r="U203" s="702">
        <v>0.16666666666666666</v>
      </c>
    </row>
    <row r="204" spans="1:21" ht="14.4" customHeight="1" x14ac:dyDescent="0.3">
      <c r="A204" s="695">
        <v>50</v>
      </c>
      <c r="B204" s="696" t="s">
        <v>557</v>
      </c>
      <c r="C204" s="696">
        <v>89301501</v>
      </c>
      <c r="D204" s="697" t="s">
        <v>2937</v>
      </c>
      <c r="E204" s="698" t="s">
        <v>2217</v>
      </c>
      <c r="F204" s="696" t="s">
        <v>2204</v>
      </c>
      <c r="G204" s="696" t="s">
        <v>2225</v>
      </c>
      <c r="H204" s="696" t="s">
        <v>1152</v>
      </c>
      <c r="I204" s="696" t="s">
        <v>1326</v>
      </c>
      <c r="J204" s="696" t="s">
        <v>1331</v>
      </c>
      <c r="K204" s="696" t="s">
        <v>2128</v>
      </c>
      <c r="L204" s="699">
        <v>201.88</v>
      </c>
      <c r="M204" s="699">
        <v>605.64</v>
      </c>
      <c r="N204" s="696">
        <v>3</v>
      </c>
      <c r="O204" s="700">
        <v>2</v>
      </c>
      <c r="P204" s="699"/>
      <c r="Q204" s="701">
        <v>0</v>
      </c>
      <c r="R204" s="696"/>
      <c r="S204" s="701">
        <v>0</v>
      </c>
      <c r="T204" s="700"/>
      <c r="U204" s="702">
        <v>0</v>
      </c>
    </row>
    <row r="205" spans="1:21" ht="14.4" customHeight="1" x14ac:dyDescent="0.3">
      <c r="A205" s="695">
        <v>50</v>
      </c>
      <c r="B205" s="696" t="s">
        <v>557</v>
      </c>
      <c r="C205" s="696">
        <v>89301501</v>
      </c>
      <c r="D205" s="697" t="s">
        <v>2937</v>
      </c>
      <c r="E205" s="698" t="s">
        <v>2217</v>
      </c>
      <c r="F205" s="696" t="s">
        <v>2204</v>
      </c>
      <c r="G205" s="696" t="s">
        <v>2226</v>
      </c>
      <c r="H205" s="696" t="s">
        <v>558</v>
      </c>
      <c r="I205" s="696" t="s">
        <v>2364</v>
      </c>
      <c r="J205" s="696" t="s">
        <v>2365</v>
      </c>
      <c r="K205" s="696" t="s">
        <v>2366</v>
      </c>
      <c r="L205" s="699">
        <v>31.43</v>
      </c>
      <c r="M205" s="699">
        <v>31.43</v>
      </c>
      <c r="N205" s="696">
        <v>1</v>
      </c>
      <c r="O205" s="700">
        <v>0.5</v>
      </c>
      <c r="P205" s="699"/>
      <c r="Q205" s="701">
        <v>0</v>
      </c>
      <c r="R205" s="696"/>
      <c r="S205" s="701">
        <v>0</v>
      </c>
      <c r="T205" s="700"/>
      <c r="U205" s="702">
        <v>0</v>
      </c>
    </row>
    <row r="206" spans="1:21" ht="14.4" customHeight="1" x14ac:dyDescent="0.3">
      <c r="A206" s="695">
        <v>50</v>
      </c>
      <c r="B206" s="696" t="s">
        <v>557</v>
      </c>
      <c r="C206" s="696">
        <v>89301501</v>
      </c>
      <c r="D206" s="697" t="s">
        <v>2937</v>
      </c>
      <c r="E206" s="698" t="s">
        <v>2217</v>
      </c>
      <c r="F206" s="696" t="s">
        <v>2204</v>
      </c>
      <c r="G206" s="696" t="s">
        <v>2226</v>
      </c>
      <c r="H206" s="696" t="s">
        <v>1152</v>
      </c>
      <c r="I206" s="696" t="s">
        <v>1208</v>
      </c>
      <c r="J206" s="696" t="s">
        <v>1209</v>
      </c>
      <c r="K206" s="696" t="s">
        <v>1210</v>
      </c>
      <c r="L206" s="699">
        <v>44.89</v>
      </c>
      <c r="M206" s="699">
        <v>359.11999999999995</v>
      </c>
      <c r="N206" s="696">
        <v>8</v>
      </c>
      <c r="O206" s="700">
        <v>4</v>
      </c>
      <c r="P206" s="699">
        <v>44.89</v>
      </c>
      <c r="Q206" s="701">
        <v>0.12500000000000003</v>
      </c>
      <c r="R206" s="696">
        <v>1</v>
      </c>
      <c r="S206" s="701">
        <v>0.125</v>
      </c>
      <c r="T206" s="700">
        <v>0.5</v>
      </c>
      <c r="U206" s="702">
        <v>0.125</v>
      </c>
    </row>
    <row r="207" spans="1:21" ht="14.4" customHeight="1" x14ac:dyDescent="0.3">
      <c r="A207" s="695">
        <v>50</v>
      </c>
      <c r="B207" s="696" t="s">
        <v>557</v>
      </c>
      <c r="C207" s="696">
        <v>89301501</v>
      </c>
      <c r="D207" s="697" t="s">
        <v>2937</v>
      </c>
      <c r="E207" s="698" t="s">
        <v>2217</v>
      </c>
      <c r="F207" s="696" t="s">
        <v>2204</v>
      </c>
      <c r="G207" s="696" t="s">
        <v>2231</v>
      </c>
      <c r="H207" s="696" t="s">
        <v>558</v>
      </c>
      <c r="I207" s="696" t="s">
        <v>806</v>
      </c>
      <c r="J207" s="696" t="s">
        <v>866</v>
      </c>
      <c r="K207" s="696" t="s">
        <v>2376</v>
      </c>
      <c r="L207" s="699">
        <v>128.9</v>
      </c>
      <c r="M207" s="699">
        <v>257.8</v>
      </c>
      <c r="N207" s="696">
        <v>2</v>
      </c>
      <c r="O207" s="700">
        <v>1</v>
      </c>
      <c r="P207" s="699"/>
      <c r="Q207" s="701">
        <v>0</v>
      </c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50</v>
      </c>
      <c r="B208" s="696" t="s">
        <v>557</v>
      </c>
      <c r="C208" s="696">
        <v>89301501</v>
      </c>
      <c r="D208" s="697" t="s">
        <v>2937</v>
      </c>
      <c r="E208" s="698" t="s">
        <v>2217</v>
      </c>
      <c r="F208" s="696" t="s">
        <v>2204</v>
      </c>
      <c r="G208" s="696" t="s">
        <v>2231</v>
      </c>
      <c r="H208" s="696" t="s">
        <v>558</v>
      </c>
      <c r="I208" s="696" t="s">
        <v>1009</v>
      </c>
      <c r="J208" s="696" t="s">
        <v>866</v>
      </c>
      <c r="K208" s="696" t="s">
        <v>2468</v>
      </c>
      <c r="L208" s="699">
        <v>64.45</v>
      </c>
      <c r="M208" s="699">
        <v>64.45</v>
      </c>
      <c r="N208" s="696">
        <v>1</v>
      </c>
      <c r="O208" s="700">
        <v>0.5</v>
      </c>
      <c r="P208" s="699"/>
      <c r="Q208" s="701">
        <v>0</v>
      </c>
      <c r="R208" s="696"/>
      <c r="S208" s="701">
        <v>0</v>
      </c>
      <c r="T208" s="700"/>
      <c r="U208" s="702">
        <v>0</v>
      </c>
    </row>
    <row r="209" spans="1:21" ht="14.4" customHeight="1" x14ac:dyDescent="0.3">
      <c r="A209" s="695">
        <v>50</v>
      </c>
      <c r="B209" s="696" t="s">
        <v>557</v>
      </c>
      <c r="C209" s="696">
        <v>89301501</v>
      </c>
      <c r="D209" s="697" t="s">
        <v>2937</v>
      </c>
      <c r="E209" s="698" t="s">
        <v>2217</v>
      </c>
      <c r="F209" s="696" t="s">
        <v>2204</v>
      </c>
      <c r="G209" s="696" t="s">
        <v>2278</v>
      </c>
      <c r="H209" s="696" t="s">
        <v>558</v>
      </c>
      <c r="I209" s="696" t="s">
        <v>2282</v>
      </c>
      <c r="J209" s="696" t="s">
        <v>2283</v>
      </c>
      <c r="K209" s="696" t="s">
        <v>2284</v>
      </c>
      <c r="L209" s="699">
        <v>0</v>
      </c>
      <c r="M209" s="699">
        <v>0</v>
      </c>
      <c r="N209" s="696">
        <v>3</v>
      </c>
      <c r="O209" s="700">
        <v>1.5</v>
      </c>
      <c r="P209" s="699"/>
      <c r="Q209" s="701"/>
      <c r="R209" s="696"/>
      <c r="S209" s="701">
        <v>0</v>
      </c>
      <c r="T209" s="700"/>
      <c r="U209" s="702">
        <v>0</v>
      </c>
    </row>
    <row r="210" spans="1:21" ht="14.4" customHeight="1" x14ac:dyDescent="0.3">
      <c r="A210" s="695">
        <v>50</v>
      </c>
      <c r="B210" s="696" t="s">
        <v>557</v>
      </c>
      <c r="C210" s="696">
        <v>89301501</v>
      </c>
      <c r="D210" s="697" t="s">
        <v>2937</v>
      </c>
      <c r="E210" s="698" t="s">
        <v>2217</v>
      </c>
      <c r="F210" s="696" t="s">
        <v>2204</v>
      </c>
      <c r="G210" s="696" t="s">
        <v>2469</v>
      </c>
      <c r="H210" s="696" t="s">
        <v>558</v>
      </c>
      <c r="I210" s="696" t="s">
        <v>2470</v>
      </c>
      <c r="J210" s="696" t="s">
        <v>2471</v>
      </c>
      <c r="K210" s="696" t="s">
        <v>2472</v>
      </c>
      <c r="L210" s="699">
        <v>0</v>
      </c>
      <c r="M210" s="699">
        <v>0</v>
      </c>
      <c r="N210" s="696">
        <v>1</v>
      </c>
      <c r="O210" s="700">
        <v>1</v>
      </c>
      <c r="P210" s="699"/>
      <c r="Q210" s="701"/>
      <c r="R210" s="696"/>
      <c r="S210" s="701">
        <v>0</v>
      </c>
      <c r="T210" s="700"/>
      <c r="U210" s="702">
        <v>0</v>
      </c>
    </row>
    <row r="211" spans="1:21" ht="14.4" customHeight="1" x14ac:dyDescent="0.3">
      <c r="A211" s="695">
        <v>50</v>
      </c>
      <c r="B211" s="696" t="s">
        <v>557</v>
      </c>
      <c r="C211" s="696">
        <v>89301501</v>
      </c>
      <c r="D211" s="697" t="s">
        <v>2937</v>
      </c>
      <c r="E211" s="698" t="s">
        <v>2217</v>
      </c>
      <c r="F211" s="696" t="s">
        <v>2204</v>
      </c>
      <c r="G211" s="696" t="s">
        <v>2459</v>
      </c>
      <c r="H211" s="696" t="s">
        <v>558</v>
      </c>
      <c r="I211" s="696" t="s">
        <v>603</v>
      </c>
      <c r="J211" s="696" t="s">
        <v>2460</v>
      </c>
      <c r="K211" s="696" t="s">
        <v>2316</v>
      </c>
      <c r="L211" s="699">
        <v>31.95</v>
      </c>
      <c r="M211" s="699">
        <v>31.95</v>
      </c>
      <c r="N211" s="696">
        <v>1</v>
      </c>
      <c r="O211" s="700">
        <v>0.5</v>
      </c>
      <c r="P211" s="699"/>
      <c r="Q211" s="701">
        <v>0</v>
      </c>
      <c r="R211" s="696"/>
      <c r="S211" s="701">
        <v>0</v>
      </c>
      <c r="T211" s="700"/>
      <c r="U211" s="702">
        <v>0</v>
      </c>
    </row>
    <row r="212" spans="1:21" ht="14.4" customHeight="1" x14ac:dyDescent="0.3">
      <c r="A212" s="695">
        <v>50</v>
      </c>
      <c r="B212" s="696" t="s">
        <v>557</v>
      </c>
      <c r="C212" s="696">
        <v>89301501</v>
      </c>
      <c r="D212" s="697" t="s">
        <v>2937</v>
      </c>
      <c r="E212" s="698" t="s">
        <v>2217</v>
      </c>
      <c r="F212" s="696" t="s">
        <v>2204</v>
      </c>
      <c r="G212" s="696" t="s">
        <v>2386</v>
      </c>
      <c r="H212" s="696" t="s">
        <v>558</v>
      </c>
      <c r="I212" s="696" t="s">
        <v>892</v>
      </c>
      <c r="J212" s="696" t="s">
        <v>893</v>
      </c>
      <c r="K212" s="696" t="s">
        <v>894</v>
      </c>
      <c r="L212" s="699">
        <v>24.22</v>
      </c>
      <c r="M212" s="699">
        <v>24.22</v>
      </c>
      <c r="N212" s="696">
        <v>1</v>
      </c>
      <c r="O212" s="700">
        <v>0.5</v>
      </c>
      <c r="P212" s="699"/>
      <c r="Q212" s="701">
        <v>0</v>
      </c>
      <c r="R212" s="696"/>
      <c r="S212" s="701">
        <v>0</v>
      </c>
      <c r="T212" s="700"/>
      <c r="U212" s="702">
        <v>0</v>
      </c>
    </row>
    <row r="213" spans="1:21" ht="14.4" customHeight="1" x14ac:dyDescent="0.3">
      <c r="A213" s="695">
        <v>50</v>
      </c>
      <c r="B213" s="696" t="s">
        <v>557</v>
      </c>
      <c r="C213" s="696">
        <v>89301501</v>
      </c>
      <c r="D213" s="697" t="s">
        <v>2937</v>
      </c>
      <c r="E213" s="698" t="s">
        <v>2217</v>
      </c>
      <c r="F213" s="696" t="s">
        <v>2204</v>
      </c>
      <c r="G213" s="696" t="s">
        <v>2241</v>
      </c>
      <c r="H213" s="696" t="s">
        <v>558</v>
      </c>
      <c r="I213" s="696" t="s">
        <v>945</v>
      </c>
      <c r="J213" s="696" t="s">
        <v>946</v>
      </c>
      <c r="K213" s="696" t="s">
        <v>947</v>
      </c>
      <c r="L213" s="699">
        <v>104.66</v>
      </c>
      <c r="M213" s="699">
        <v>627.95999999999992</v>
      </c>
      <c r="N213" s="696">
        <v>6</v>
      </c>
      <c r="O213" s="700">
        <v>3</v>
      </c>
      <c r="P213" s="699"/>
      <c r="Q213" s="701">
        <v>0</v>
      </c>
      <c r="R213" s="696"/>
      <c r="S213" s="701">
        <v>0</v>
      </c>
      <c r="T213" s="700"/>
      <c r="U213" s="702">
        <v>0</v>
      </c>
    </row>
    <row r="214" spans="1:21" ht="14.4" customHeight="1" x14ac:dyDescent="0.3">
      <c r="A214" s="695">
        <v>50</v>
      </c>
      <c r="B214" s="696" t="s">
        <v>557</v>
      </c>
      <c r="C214" s="696">
        <v>89301501</v>
      </c>
      <c r="D214" s="697" t="s">
        <v>2937</v>
      </c>
      <c r="E214" s="698" t="s">
        <v>2217</v>
      </c>
      <c r="F214" s="696" t="s">
        <v>2204</v>
      </c>
      <c r="G214" s="696" t="s">
        <v>2242</v>
      </c>
      <c r="H214" s="696" t="s">
        <v>558</v>
      </c>
      <c r="I214" s="696" t="s">
        <v>2289</v>
      </c>
      <c r="J214" s="696" t="s">
        <v>2244</v>
      </c>
      <c r="K214" s="696" t="s">
        <v>2158</v>
      </c>
      <c r="L214" s="699">
        <v>0</v>
      </c>
      <c r="M214" s="699">
        <v>0</v>
      </c>
      <c r="N214" s="696">
        <v>6</v>
      </c>
      <c r="O214" s="700">
        <v>3.5</v>
      </c>
      <c r="P214" s="699">
        <v>0</v>
      </c>
      <c r="Q214" s="701"/>
      <c r="R214" s="696">
        <v>1</v>
      </c>
      <c r="S214" s="701">
        <v>0.16666666666666666</v>
      </c>
      <c r="T214" s="700">
        <v>0.5</v>
      </c>
      <c r="U214" s="702">
        <v>0.14285714285714285</v>
      </c>
    </row>
    <row r="215" spans="1:21" ht="14.4" customHeight="1" x14ac:dyDescent="0.3">
      <c r="A215" s="695">
        <v>50</v>
      </c>
      <c r="B215" s="696" t="s">
        <v>557</v>
      </c>
      <c r="C215" s="696">
        <v>89301501</v>
      </c>
      <c r="D215" s="697" t="s">
        <v>2937</v>
      </c>
      <c r="E215" s="698" t="s">
        <v>2217</v>
      </c>
      <c r="F215" s="696" t="s">
        <v>2204</v>
      </c>
      <c r="G215" s="696" t="s">
        <v>2242</v>
      </c>
      <c r="H215" s="696" t="s">
        <v>558</v>
      </c>
      <c r="I215" s="696" t="s">
        <v>2339</v>
      </c>
      <c r="J215" s="696" t="s">
        <v>923</v>
      </c>
      <c r="K215" s="696" t="s">
        <v>745</v>
      </c>
      <c r="L215" s="699">
        <v>30.65</v>
      </c>
      <c r="M215" s="699">
        <v>30.65</v>
      </c>
      <c r="N215" s="696">
        <v>1</v>
      </c>
      <c r="O215" s="700">
        <v>0.5</v>
      </c>
      <c r="P215" s="699"/>
      <c r="Q215" s="701">
        <v>0</v>
      </c>
      <c r="R215" s="696"/>
      <c r="S215" s="701">
        <v>0</v>
      </c>
      <c r="T215" s="700"/>
      <c r="U215" s="702">
        <v>0</v>
      </c>
    </row>
    <row r="216" spans="1:21" ht="14.4" customHeight="1" x14ac:dyDescent="0.3">
      <c r="A216" s="695">
        <v>50</v>
      </c>
      <c r="B216" s="696" t="s">
        <v>557</v>
      </c>
      <c r="C216" s="696">
        <v>89301501</v>
      </c>
      <c r="D216" s="697" t="s">
        <v>2937</v>
      </c>
      <c r="E216" s="698" t="s">
        <v>2217</v>
      </c>
      <c r="F216" s="696" t="s">
        <v>2204</v>
      </c>
      <c r="G216" s="696" t="s">
        <v>2242</v>
      </c>
      <c r="H216" s="696" t="s">
        <v>558</v>
      </c>
      <c r="I216" s="696" t="s">
        <v>922</v>
      </c>
      <c r="J216" s="696" t="s">
        <v>923</v>
      </c>
      <c r="K216" s="696" t="s">
        <v>924</v>
      </c>
      <c r="L216" s="699">
        <v>61.29</v>
      </c>
      <c r="M216" s="699">
        <v>122.58</v>
      </c>
      <c r="N216" s="696">
        <v>2</v>
      </c>
      <c r="O216" s="700">
        <v>1</v>
      </c>
      <c r="P216" s="699"/>
      <c r="Q216" s="701">
        <v>0</v>
      </c>
      <c r="R216" s="696"/>
      <c r="S216" s="701">
        <v>0</v>
      </c>
      <c r="T216" s="700"/>
      <c r="U216" s="702">
        <v>0</v>
      </c>
    </row>
    <row r="217" spans="1:21" ht="14.4" customHeight="1" x14ac:dyDescent="0.3">
      <c r="A217" s="695">
        <v>50</v>
      </c>
      <c r="B217" s="696" t="s">
        <v>557</v>
      </c>
      <c r="C217" s="696">
        <v>89301501</v>
      </c>
      <c r="D217" s="697" t="s">
        <v>2937</v>
      </c>
      <c r="E217" s="698" t="s">
        <v>2217</v>
      </c>
      <c r="F217" s="696" t="s">
        <v>2204</v>
      </c>
      <c r="G217" s="696" t="s">
        <v>2242</v>
      </c>
      <c r="H217" s="696" t="s">
        <v>558</v>
      </c>
      <c r="I217" s="696" t="s">
        <v>862</v>
      </c>
      <c r="J217" s="696" t="s">
        <v>2244</v>
      </c>
      <c r="K217" s="696" t="s">
        <v>2473</v>
      </c>
      <c r="L217" s="699">
        <v>12.26</v>
      </c>
      <c r="M217" s="699">
        <v>12.26</v>
      </c>
      <c r="N217" s="696">
        <v>1</v>
      </c>
      <c r="O217" s="700">
        <v>0.5</v>
      </c>
      <c r="P217" s="699"/>
      <c r="Q217" s="701">
        <v>0</v>
      </c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50</v>
      </c>
      <c r="B218" s="696" t="s">
        <v>557</v>
      </c>
      <c r="C218" s="696">
        <v>89301501</v>
      </c>
      <c r="D218" s="697" t="s">
        <v>2937</v>
      </c>
      <c r="E218" s="698" t="s">
        <v>2217</v>
      </c>
      <c r="F218" s="696" t="s">
        <v>2204</v>
      </c>
      <c r="G218" s="696" t="s">
        <v>2242</v>
      </c>
      <c r="H218" s="696" t="s">
        <v>558</v>
      </c>
      <c r="I218" s="696" t="s">
        <v>934</v>
      </c>
      <c r="J218" s="696" t="s">
        <v>923</v>
      </c>
      <c r="K218" s="696" t="s">
        <v>935</v>
      </c>
      <c r="L218" s="699">
        <v>12.26</v>
      </c>
      <c r="M218" s="699">
        <v>24.52</v>
      </c>
      <c r="N218" s="696">
        <v>2</v>
      </c>
      <c r="O218" s="700">
        <v>1</v>
      </c>
      <c r="P218" s="699"/>
      <c r="Q218" s="701">
        <v>0</v>
      </c>
      <c r="R218" s="696"/>
      <c r="S218" s="701">
        <v>0</v>
      </c>
      <c r="T218" s="700"/>
      <c r="U218" s="702">
        <v>0</v>
      </c>
    </row>
    <row r="219" spans="1:21" ht="14.4" customHeight="1" x14ac:dyDescent="0.3">
      <c r="A219" s="695">
        <v>50</v>
      </c>
      <c r="B219" s="696" t="s">
        <v>557</v>
      </c>
      <c r="C219" s="696">
        <v>89301501</v>
      </c>
      <c r="D219" s="697" t="s">
        <v>2937</v>
      </c>
      <c r="E219" s="698" t="s">
        <v>2217</v>
      </c>
      <c r="F219" s="696" t="s">
        <v>2204</v>
      </c>
      <c r="G219" s="696" t="s">
        <v>2474</v>
      </c>
      <c r="H219" s="696" t="s">
        <v>558</v>
      </c>
      <c r="I219" s="696" t="s">
        <v>2475</v>
      </c>
      <c r="J219" s="696" t="s">
        <v>2476</v>
      </c>
      <c r="K219" s="696" t="s">
        <v>2477</v>
      </c>
      <c r="L219" s="699">
        <v>91.14</v>
      </c>
      <c r="M219" s="699">
        <v>91.14</v>
      </c>
      <c r="N219" s="696">
        <v>1</v>
      </c>
      <c r="O219" s="700">
        <v>1</v>
      </c>
      <c r="P219" s="699"/>
      <c r="Q219" s="701">
        <v>0</v>
      </c>
      <c r="R219" s="696"/>
      <c r="S219" s="701">
        <v>0</v>
      </c>
      <c r="T219" s="700"/>
      <c r="U219" s="702">
        <v>0</v>
      </c>
    </row>
    <row r="220" spans="1:21" ht="14.4" customHeight="1" x14ac:dyDescent="0.3">
      <c r="A220" s="695">
        <v>50</v>
      </c>
      <c r="B220" s="696" t="s">
        <v>557</v>
      </c>
      <c r="C220" s="696">
        <v>89301501</v>
      </c>
      <c r="D220" s="697" t="s">
        <v>2937</v>
      </c>
      <c r="E220" s="698" t="s">
        <v>2217</v>
      </c>
      <c r="F220" s="696" t="s">
        <v>2204</v>
      </c>
      <c r="G220" s="696" t="s">
        <v>2478</v>
      </c>
      <c r="H220" s="696" t="s">
        <v>1152</v>
      </c>
      <c r="I220" s="696" t="s">
        <v>2479</v>
      </c>
      <c r="J220" s="696" t="s">
        <v>2480</v>
      </c>
      <c r="K220" s="696" t="s">
        <v>2481</v>
      </c>
      <c r="L220" s="699">
        <v>48.98</v>
      </c>
      <c r="M220" s="699">
        <v>48.98</v>
      </c>
      <c r="N220" s="696">
        <v>1</v>
      </c>
      <c r="O220" s="700">
        <v>0.5</v>
      </c>
      <c r="P220" s="699"/>
      <c r="Q220" s="701">
        <v>0</v>
      </c>
      <c r="R220" s="696"/>
      <c r="S220" s="701">
        <v>0</v>
      </c>
      <c r="T220" s="700"/>
      <c r="U220" s="702">
        <v>0</v>
      </c>
    </row>
    <row r="221" spans="1:21" ht="14.4" customHeight="1" x14ac:dyDescent="0.3">
      <c r="A221" s="695">
        <v>50</v>
      </c>
      <c r="B221" s="696" t="s">
        <v>557</v>
      </c>
      <c r="C221" s="696">
        <v>89301501</v>
      </c>
      <c r="D221" s="697" t="s">
        <v>2937</v>
      </c>
      <c r="E221" s="698" t="s">
        <v>2217</v>
      </c>
      <c r="F221" s="696" t="s">
        <v>2204</v>
      </c>
      <c r="G221" s="696" t="s">
        <v>2482</v>
      </c>
      <c r="H221" s="696" t="s">
        <v>558</v>
      </c>
      <c r="I221" s="696" t="s">
        <v>2483</v>
      </c>
      <c r="J221" s="696" t="s">
        <v>2484</v>
      </c>
      <c r="K221" s="696" t="s">
        <v>2485</v>
      </c>
      <c r="L221" s="699">
        <v>0</v>
      </c>
      <c r="M221" s="699">
        <v>0</v>
      </c>
      <c r="N221" s="696">
        <v>1</v>
      </c>
      <c r="O221" s="700">
        <v>1</v>
      </c>
      <c r="P221" s="699"/>
      <c r="Q221" s="701"/>
      <c r="R221" s="696"/>
      <c r="S221" s="701">
        <v>0</v>
      </c>
      <c r="T221" s="700"/>
      <c r="U221" s="702">
        <v>0</v>
      </c>
    </row>
    <row r="222" spans="1:21" ht="14.4" customHeight="1" x14ac:dyDescent="0.3">
      <c r="A222" s="695">
        <v>50</v>
      </c>
      <c r="B222" s="696" t="s">
        <v>557</v>
      </c>
      <c r="C222" s="696">
        <v>89301501</v>
      </c>
      <c r="D222" s="697" t="s">
        <v>2937</v>
      </c>
      <c r="E222" s="698" t="s">
        <v>2217</v>
      </c>
      <c r="F222" s="696" t="s">
        <v>2204</v>
      </c>
      <c r="G222" s="696" t="s">
        <v>2249</v>
      </c>
      <c r="H222" s="696" t="s">
        <v>558</v>
      </c>
      <c r="I222" s="696" t="s">
        <v>2252</v>
      </c>
      <c r="J222" s="696" t="s">
        <v>2253</v>
      </c>
      <c r="K222" s="696" t="s">
        <v>2254</v>
      </c>
      <c r="L222" s="699">
        <v>44.89</v>
      </c>
      <c r="M222" s="699">
        <v>44.89</v>
      </c>
      <c r="N222" s="696">
        <v>1</v>
      </c>
      <c r="O222" s="700">
        <v>0.5</v>
      </c>
      <c r="P222" s="699"/>
      <c r="Q222" s="701">
        <v>0</v>
      </c>
      <c r="R222" s="696"/>
      <c r="S222" s="701">
        <v>0</v>
      </c>
      <c r="T222" s="700"/>
      <c r="U222" s="702">
        <v>0</v>
      </c>
    </row>
    <row r="223" spans="1:21" ht="14.4" customHeight="1" x14ac:dyDescent="0.3">
      <c r="A223" s="695">
        <v>50</v>
      </c>
      <c r="B223" s="696" t="s">
        <v>557</v>
      </c>
      <c r="C223" s="696">
        <v>89301501</v>
      </c>
      <c r="D223" s="697" t="s">
        <v>2937</v>
      </c>
      <c r="E223" s="698" t="s">
        <v>2217</v>
      </c>
      <c r="F223" s="696" t="s">
        <v>2204</v>
      </c>
      <c r="G223" s="696" t="s">
        <v>2249</v>
      </c>
      <c r="H223" s="696" t="s">
        <v>558</v>
      </c>
      <c r="I223" s="696" t="s">
        <v>770</v>
      </c>
      <c r="J223" s="696" t="s">
        <v>1029</v>
      </c>
      <c r="K223" s="696" t="s">
        <v>2342</v>
      </c>
      <c r="L223" s="699">
        <v>33.68</v>
      </c>
      <c r="M223" s="699">
        <v>33.68</v>
      </c>
      <c r="N223" s="696">
        <v>1</v>
      </c>
      <c r="O223" s="700">
        <v>0.5</v>
      </c>
      <c r="P223" s="699"/>
      <c r="Q223" s="701">
        <v>0</v>
      </c>
      <c r="R223" s="696"/>
      <c r="S223" s="701">
        <v>0</v>
      </c>
      <c r="T223" s="700"/>
      <c r="U223" s="702">
        <v>0</v>
      </c>
    </row>
    <row r="224" spans="1:21" ht="14.4" customHeight="1" x14ac:dyDescent="0.3">
      <c r="A224" s="695">
        <v>50</v>
      </c>
      <c r="B224" s="696" t="s">
        <v>557</v>
      </c>
      <c r="C224" s="696">
        <v>89301501</v>
      </c>
      <c r="D224" s="697" t="s">
        <v>2937</v>
      </c>
      <c r="E224" s="698" t="s">
        <v>2217</v>
      </c>
      <c r="F224" s="696" t="s">
        <v>2204</v>
      </c>
      <c r="G224" s="696" t="s">
        <v>2486</v>
      </c>
      <c r="H224" s="696" t="s">
        <v>558</v>
      </c>
      <c r="I224" s="696" t="s">
        <v>2487</v>
      </c>
      <c r="J224" s="696" t="s">
        <v>2488</v>
      </c>
      <c r="K224" s="696" t="s">
        <v>1054</v>
      </c>
      <c r="L224" s="699">
        <v>41.89</v>
      </c>
      <c r="M224" s="699">
        <v>41.89</v>
      </c>
      <c r="N224" s="696">
        <v>1</v>
      </c>
      <c r="O224" s="700">
        <v>0.5</v>
      </c>
      <c r="P224" s="699"/>
      <c r="Q224" s="701">
        <v>0</v>
      </c>
      <c r="R224" s="696"/>
      <c r="S224" s="701">
        <v>0</v>
      </c>
      <c r="T224" s="700"/>
      <c r="U224" s="702">
        <v>0</v>
      </c>
    </row>
    <row r="225" spans="1:21" ht="14.4" customHeight="1" x14ac:dyDescent="0.3">
      <c r="A225" s="695">
        <v>50</v>
      </c>
      <c r="B225" s="696" t="s">
        <v>557</v>
      </c>
      <c r="C225" s="696">
        <v>89301501</v>
      </c>
      <c r="D225" s="697" t="s">
        <v>2937</v>
      </c>
      <c r="E225" s="698" t="s">
        <v>2217</v>
      </c>
      <c r="F225" s="696" t="s">
        <v>2204</v>
      </c>
      <c r="G225" s="696" t="s">
        <v>2299</v>
      </c>
      <c r="H225" s="696" t="s">
        <v>1152</v>
      </c>
      <c r="I225" s="696" t="s">
        <v>2489</v>
      </c>
      <c r="J225" s="696" t="s">
        <v>2490</v>
      </c>
      <c r="K225" s="696" t="s">
        <v>1177</v>
      </c>
      <c r="L225" s="699">
        <v>41.53</v>
      </c>
      <c r="M225" s="699">
        <v>41.53</v>
      </c>
      <c r="N225" s="696">
        <v>1</v>
      </c>
      <c r="O225" s="700">
        <v>0.5</v>
      </c>
      <c r="P225" s="699"/>
      <c r="Q225" s="701">
        <v>0</v>
      </c>
      <c r="R225" s="696"/>
      <c r="S225" s="701">
        <v>0</v>
      </c>
      <c r="T225" s="700"/>
      <c r="U225" s="702">
        <v>0</v>
      </c>
    </row>
    <row r="226" spans="1:21" ht="14.4" customHeight="1" x14ac:dyDescent="0.3">
      <c r="A226" s="695">
        <v>50</v>
      </c>
      <c r="B226" s="696" t="s">
        <v>557</v>
      </c>
      <c r="C226" s="696">
        <v>89301501</v>
      </c>
      <c r="D226" s="697" t="s">
        <v>2937</v>
      </c>
      <c r="E226" s="698" t="s">
        <v>2217</v>
      </c>
      <c r="F226" s="696" t="s">
        <v>2204</v>
      </c>
      <c r="G226" s="696" t="s">
        <v>2299</v>
      </c>
      <c r="H226" s="696" t="s">
        <v>1152</v>
      </c>
      <c r="I226" s="696" t="s">
        <v>1338</v>
      </c>
      <c r="J226" s="696" t="s">
        <v>1339</v>
      </c>
      <c r="K226" s="696" t="s">
        <v>1340</v>
      </c>
      <c r="L226" s="699">
        <v>55.38</v>
      </c>
      <c r="M226" s="699">
        <v>55.38</v>
      </c>
      <c r="N226" s="696">
        <v>1</v>
      </c>
      <c r="O226" s="700">
        <v>0.5</v>
      </c>
      <c r="P226" s="699"/>
      <c r="Q226" s="701">
        <v>0</v>
      </c>
      <c r="R226" s="696"/>
      <c r="S226" s="701">
        <v>0</v>
      </c>
      <c r="T226" s="700"/>
      <c r="U226" s="702">
        <v>0</v>
      </c>
    </row>
    <row r="227" spans="1:21" ht="14.4" customHeight="1" x14ac:dyDescent="0.3">
      <c r="A227" s="695">
        <v>50</v>
      </c>
      <c r="B227" s="696" t="s">
        <v>557</v>
      </c>
      <c r="C227" s="696">
        <v>89301501</v>
      </c>
      <c r="D227" s="697" t="s">
        <v>2937</v>
      </c>
      <c r="E227" s="698" t="s">
        <v>2217</v>
      </c>
      <c r="F227" s="696" t="s">
        <v>2204</v>
      </c>
      <c r="G227" s="696" t="s">
        <v>2299</v>
      </c>
      <c r="H227" s="696" t="s">
        <v>558</v>
      </c>
      <c r="I227" s="696" t="s">
        <v>2417</v>
      </c>
      <c r="J227" s="696" t="s">
        <v>2418</v>
      </c>
      <c r="K227" s="696" t="s">
        <v>2419</v>
      </c>
      <c r="L227" s="699">
        <v>51.69</v>
      </c>
      <c r="M227" s="699">
        <v>51.69</v>
      </c>
      <c r="N227" s="696">
        <v>1</v>
      </c>
      <c r="O227" s="700">
        <v>0.5</v>
      </c>
      <c r="P227" s="699"/>
      <c r="Q227" s="701">
        <v>0</v>
      </c>
      <c r="R227" s="696"/>
      <c r="S227" s="701">
        <v>0</v>
      </c>
      <c r="T227" s="700"/>
      <c r="U227" s="702">
        <v>0</v>
      </c>
    </row>
    <row r="228" spans="1:21" ht="14.4" customHeight="1" x14ac:dyDescent="0.3">
      <c r="A228" s="695">
        <v>50</v>
      </c>
      <c r="B228" s="696" t="s">
        <v>557</v>
      </c>
      <c r="C228" s="696">
        <v>89301501</v>
      </c>
      <c r="D228" s="697" t="s">
        <v>2937</v>
      </c>
      <c r="E228" s="698" t="s">
        <v>2217</v>
      </c>
      <c r="F228" s="696" t="s">
        <v>2204</v>
      </c>
      <c r="G228" s="696" t="s">
        <v>2420</v>
      </c>
      <c r="H228" s="696" t="s">
        <v>558</v>
      </c>
      <c r="I228" s="696" t="s">
        <v>2491</v>
      </c>
      <c r="J228" s="696" t="s">
        <v>2492</v>
      </c>
      <c r="K228" s="696" t="s">
        <v>2493</v>
      </c>
      <c r="L228" s="699">
        <v>0</v>
      </c>
      <c r="M228" s="699">
        <v>0</v>
      </c>
      <c r="N228" s="696">
        <v>1</v>
      </c>
      <c r="O228" s="700">
        <v>1</v>
      </c>
      <c r="P228" s="699"/>
      <c r="Q228" s="701"/>
      <c r="R228" s="696"/>
      <c r="S228" s="701">
        <v>0</v>
      </c>
      <c r="T228" s="700"/>
      <c r="U228" s="702">
        <v>0</v>
      </c>
    </row>
    <row r="229" spans="1:21" ht="14.4" customHeight="1" x14ac:dyDescent="0.3">
      <c r="A229" s="695">
        <v>50</v>
      </c>
      <c r="B229" s="696" t="s">
        <v>557</v>
      </c>
      <c r="C229" s="696">
        <v>89301501</v>
      </c>
      <c r="D229" s="697" t="s">
        <v>2937</v>
      </c>
      <c r="E229" s="698" t="s">
        <v>2217</v>
      </c>
      <c r="F229" s="696" t="s">
        <v>2204</v>
      </c>
      <c r="G229" s="696" t="s">
        <v>2303</v>
      </c>
      <c r="H229" s="696" t="s">
        <v>1152</v>
      </c>
      <c r="I229" s="696" t="s">
        <v>2494</v>
      </c>
      <c r="J229" s="696" t="s">
        <v>1154</v>
      </c>
      <c r="K229" s="696" t="s">
        <v>2495</v>
      </c>
      <c r="L229" s="699">
        <v>0</v>
      </c>
      <c r="M229" s="699">
        <v>0</v>
      </c>
      <c r="N229" s="696">
        <v>1</v>
      </c>
      <c r="O229" s="700">
        <v>0.5</v>
      </c>
      <c r="P229" s="699"/>
      <c r="Q229" s="701"/>
      <c r="R229" s="696"/>
      <c r="S229" s="701">
        <v>0</v>
      </c>
      <c r="T229" s="700"/>
      <c r="U229" s="702">
        <v>0</v>
      </c>
    </row>
    <row r="230" spans="1:21" ht="14.4" customHeight="1" x14ac:dyDescent="0.3">
      <c r="A230" s="695">
        <v>50</v>
      </c>
      <c r="B230" s="696" t="s">
        <v>557</v>
      </c>
      <c r="C230" s="696">
        <v>89301501</v>
      </c>
      <c r="D230" s="697" t="s">
        <v>2937</v>
      </c>
      <c r="E230" s="698" t="s">
        <v>2217</v>
      </c>
      <c r="F230" s="696" t="s">
        <v>2204</v>
      </c>
      <c r="G230" s="696" t="s">
        <v>2258</v>
      </c>
      <c r="H230" s="696" t="s">
        <v>558</v>
      </c>
      <c r="I230" s="696" t="s">
        <v>2259</v>
      </c>
      <c r="J230" s="696" t="s">
        <v>885</v>
      </c>
      <c r="K230" s="696" t="s">
        <v>1210</v>
      </c>
      <c r="L230" s="699">
        <v>67.42</v>
      </c>
      <c r="M230" s="699">
        <v>202.26</v>
      </c>
      <c r="N230" s="696">
        <v>3</v>
      </c>
      <c r="O230" s="700">
        <v>1.5</v>
      </c>
      <c r="P230" s="699">
        <v>67.42</v>
      </c>
      <c r="Q230" s="701">
        <v>0.33333333333333337</v>
      </c>
      <c r="R230" s="696">
        <v>1</v>
      </c>
      <c r="S230" s="701">
        <v>0.33333333333333331</v>
      </c>
      <c r="T230" s="700">
        <v>0.5</v>
      </c>
      <c r="U230" s="702">
        <v>0.33333333333333331</v>
      </c>
    </row>
    <row r="231" spans="1:21" ht="14.4" customHeight="1" x14ac:dyDescent="0.3">
      <c r="A231" s="695">
        <v>50</v>
      </c>
      <c r="B231" s="696" t="s">
        <v>557</v>
      </c>
      <c r="C231" s="696">
        <v>89301501</v>
      </c>
      <c r="D231" s="697" t="s">
        <v>2937</v>
      </c>
      <c r="E231" s="698" t="s">
        <v>2217</v>
      </c>
      <c r="F231" s="696" t="s">
        <v>2204</v>
      </c>
      <c r="G231" s="696" t="s">
        <v>2258</v>
      </c>
      <c r="H231" s="696" t="s">
        <v>558</v>
      </c>
      <c r="I231" s="696" t="s">
        <v>2452</v>
      </c>
      <c r="J231" s="696" t="s">
        <v>2261</v>
      </c>
      <c r="K231" s="696" t="s">
        <v>2168</v>
      </c>
      <c r="L231" s="699">
        <v>134.83000000000001</v>
      </c>
      <c r="M231" s="699">
        <v>134.83000000000001</v>
      </c>
      <c r="N231" s="696">
        <v>1</v>
      </c>
      <c r="O231" s="700">
        <v>0.5</v>
      </c>
      <c r="P231" s="699"/>
      <c r="Q231" s="701">
        <v>0</v>
      </c>
      <c r="R231" s="696"/>
      <c r="S231" s="701">
        <v>0</v>
      </c>
      <c r="T231" s="700"/>
      <c r="U231" s="702">
        <v>0</v>
      </c>
    </row>
    <row r="232" spans="1:21" ht="14.4" customHeight="1" x14ac:dyDescent="0.3">
      <c r="A232" s="695">
        <v>50</v>
      </c>
      <c r="B232" s="696" t="s">
        <v>557</v>
      </c>
      <c r="C232" s="696">
        <v>89301501</v>
      </c>
      <c r="D232" s="697" t="s">
        <v>2937</v>
      </c>
      <c r="E232" s="698" t="s">
        <v>2217</v>
      </c>
      <c r="F232" s="696" t="s">
        <v>2204</v>
      </c>
      <c r="G232" s="696" t="s">
        <v>2496</v>
      </c>
      <c r="H232" s="696" t="s">
        <v>558</v>
      </c>
      <c r="I232" s="696" t="s">
        <v>937</v>
      </c>
      <c r="J232" s="696" t="s">
        <v>938</v>
      </c>
      <c r="K232" s="696" t="s">
        <v>939</v>
      </c>
      <c r="L232" s="699">
        <v>203.38</v>
      </c>
      <c r="M232" s="699">
        <v>203.38</v>
      </c>
      <c r="N232" s="696">
        <v>1</v>
      </c>
      <c r="O232" s="700">
        <v>0.5</v>
      </c>
      <c r="P232" s="699"/>
      <c r="Q232" s="701">
        <v>0</v>
      </c>
      <c r="R232" s="696"/>
      <c r="S232" s="701">
        <v>0</v>
      </c>
      <c r="T232" s="700"/>
      <c r="U232" s="702">
        <v>0</v>
      </c>
    </row>
    <row r="233" spans="1:21" ht="14.4" customHeight="1" x14ac:dyDescent="0.3">
      <c r="A233" s="695">
        <v>50</v>
      </c>
      <c r="B233" s="696" t="s">
        <v>557</v>
      </c>
      <c r="C233" s="696">
        <v>89301501</v>
      </c>
      <c r="D233" s="697" t="s">
        <v>2937</v>
      </c>
      <c r="E233" s="698" t="s">
        <v>2217</v>
      </c>
      <c r="F233" s="696" t="s">
        <v>2204</v>
      </c>
      <c r="G233" s="696" t="s">
        <v>2497</v>
      </c>
      <c r="H233" s="696" t="s">
        <v>1152</v>
      </c>
      <c r="I233" s="696" t="s">
        <v>2498</v>
      </c>
      <c r="J233" s="696" t="s">
        <v>2499</v>
      </c>
      <c r="K233" s="696" t="s">
        <v>2500</v>
      </c>
      <c r="L233" s="699">
        <v>167.38</v>
      </c>
      <c r="M233" s="699">
        <v>167.38</v>
      </c>
      <c r="N233" s="696">
        <v>1</v>
      </c>
      <c r="O233" s="700">
        <v>0.5</v>
      </c>
      <c r="P233" s="699"/>
      <c r="Q233" s="701">
        <v>0</v>
      </c>
      <c r="R233" s="696"/>
      <c r="S233" s="701">
        <v>0</v>
      </c>
      <c r="T233" s="700"/>
      <c r="U233" s="702">
        <v>0</v>
      </c>
    </row>
    <row r="234" spans="1:21" ht="14.4" customHeight="1" x14ac:dyDescent="0.3">
      <c r="A234" s="695">
        <v>50</v>
      </c>
      <c r="B234" s="696" t="s">
        <v>557</v>
      </c>
      <c r="C234" s="696">
        <v>89301501</v>
      </c>
      <c r="D234" s="697" t="s">
        <v>2937</v>
      </c>
      <c r="E234" s="698" t="s">
        <v>2217</v>
      </c>
      <c r="F234" s="696" t="s">
        <v>2204</v>
      </c>
      <c r="G234" s="696" t="s">
        <v>2269</v>
      </c>
      <c r="H234" s="696" t="s">
        <v>1152</v>
      </c>
      <c r="I234" s="696" t="s">
        <v>1175</v>
      </c>
      <c r="J234" s="696" t="s">
        <v>2120</v>
      </c>
      <c r="K234" s="696" t="s">
        <v>1177</v>
      </c>
      <c r="L234" s="699">
        <v>134.83000000000001</v>
      </c>
      <c r="M234" s="699">
        <v>134.83000000000001</v>
      </c>
      <c r="N234" s="696">
        <v>1</v>
      </c>
      <c r="O234" s="700">
        <v>1</v>
      </c>
      <c r="P234" s="699"/>
      <c r="Q234" s="701">
        <v>0</v>
      </c>
      <c r="R234" s="696"/>
      <c r="S234" s="701">
        <v>0</v>
      </c>
      <c r="T234" s="700"/>
      <c r="U234" s="702">
        <v>0</v>
      </c>
    </row>
    <row r="235" spans="1:21" ht="14.4" customHeight="1" x14ac:dyDescent="0.3">
      <c r="A235" s="695">
        <v>50</v>
      </c>
      <c r="B235" s="696" t="s">
        <v>557</v>
      </c>
      <c r="C235" s="696">
        <v>89301501</v>
      </c>
      <c r="D235" s="697" t="s">
        <v>2937</v>
      </c>
      <c r="E235" s="698" t="s">
        <v>2217</v>
      </c>
      <c r="F235" s="696" t="s">
        <v>2204</v>
      </c>
      <c r="G235" s="696" t="s">
        <v>2269</v>
      </c>
      <c r="H235" s="696" t="s">
        <v>1152</v>
      </c>
      <c r="I235" s="696" t="s">
        <v>2436</v>
      </c>
      <c r="J235" s="696" t="s">
        <v>2437</v>
      </c>
      <c r="K235" s="696" t="s">
        <v>2438</v>
      </c>
      <c r="L235" s="699">
        <v>21.92</v>
      </c>
      <c r="M235" s="699">
        <v>21.92</v>
      </c>
      <c r="N235" s="696">
        <v>1</v>
      </c>
      <c r="O235" s="700">
        <v>0.5</v>
      </c>
      <c r="P235" s="699"/>
      <c r="Q235" s="701">
        <v>0</v>
      </c>
      <c r="R235" s="696"/>
      <c r="S235" s="701">
        <v>0</v>
      </c>
      <c r="T235" s="700"/>
      <c r="U235" s="702">
        <v>0</v>
      </c>
    </row>
    <row r="236" spans="1:21" ht="14.4" customHeight="1" x14ac:dyDescent="0.3">
      <c r="A236" s="695">
        <v>50</v>
      </c>
      <c r="B236" s="696" t="s">
        <v>557</v>
      </c>
      <c r="C236" s="696">
        <v>89301501</v>
      </c>
      <c r="D236" s="697" t="s">
        <v>2937</v>
      </c>
      <c r="E236" s="698" t="s">
        <v>2217</v>
      </c>
      <c r="F236" s="696" t="s">
        <v>2204</v>
      </c>
      <c r="G236" s="696" t="s">
        <v>2269</v>
      </c>
      <c r="H236" s="696" t="s">
        <v>1152</v>
      </c>
      <c r="I236" s="696" t="s">
        <v>2310</v>
      </c>
      <c r="J236" s="696" t="s">
        <v>1157</v>
      </c>
      <c r="K236" s="696" t="s">
        <v>2240</v>
      </c>
      <c r="L236" s="699">
        <v>33.72</v>
      </c>
      <c r="M236" s="699">
        <v>67.44</v>
      </c>
      <c r="N236" s="696">
        <v>2</v>
      </c>
      <c r="O236" s="700">
        <v>1</v>
      </c>
      <c r="P236" s="699"/>
      <c r="Q236" s="701">
        <v>0</v>
      </c>
      <c r="R236" s="696"/>
      <c r="S236" s="701">
        <v>0</v>
      </c>
      <c r="T236" s="700"/>
      <c r="U236" s="702">
        <v>0</v>
      </c>
    </row>
    <row r="237" spans="1:21" ht="14.4" customHeight="1" x14ac:dyDescent="0.3">
      <c r="A237" s="695">
        <v>50</v>
      </c>
      <c r="B237" s="696" t="s">
        <v>557</v>
      </c>
      <c r="C237" s="696">
        <v>89301501</v>
      </c>
      <c r="D237" s="697" t="s">
        <v>2937</v>
      </c>
      <c r="E237" s="698" t="s">
        <v>2217</v>
      </c>
      <c r="F237" s="696" t="s">
        <v>2204</v>
      </c>
      <c r="G237" s="696" t="s">
        <v>2269</v>
      </c>
      <c r="H237" s="696" t="s">
        <v>1152</v>
      </c>
      <c r="I237" s="696" t="s">
        <v>1234</v>
      </c>
      <c r="J237" s="696" t="s">
        <v>2121</v>
      </c>
      <c r="K237" s="696" t="s">
        <v>1300</v>
      </c>
      <c r="L237" s="699">
        <v>67.42</v>
      </c>
      <c r="M237" s="699">
        <v>134.84</v>
      </c>
      <c r="N237" s="696">
        <v>2</v>
      </c>
      <c r="O237" s="700">
        <v>1</v>
      </c>
      <c r="P237" s="699"/>
      <c r="Q237" s="701">
        <v>0</v>
      </c>
      <c r="R237" s="696"/>
      <c r="S237" s="701">
        <v>0</v>
      </c>
      <c r="T237" s="700"/>
      <c r="U237" s="702">
        <v>0</v>
      </c>
    </row>
    <row r="238" spans="1:21" ht="14.4" customHeight="1" x14ac:dyDescent="0.3">
      <c r="A238" s="695">
        <v>50</v>
      </c>
      <c r="B238" s="696" t="s">
        <v>557</v>
      </c>
      <c r="C238" s="696">
        <v>89301501</v>
      </c>
      <c r="D238" s="697" t="s">
        <v>2937</v>
      </c>
      <c r="E238" s="698" t="s">
        <v>2217</v>
      </c>
      <c r="F238" s="696" t="s">
        <v>2204</v>
      </c>
      <c r="G238" s="696" t="s">
        <v>2501</v>
      </c>
      <c r="H238" s="696" t="s">
        <v>558</v>
      </c>
      <c r="I238" s="696" t="s">
        <v>798</v>
      </c>
      <c r="J238" s="696" t="s">
        <v>799</v>
      </c>
      <c r="K238" s="696" t="s">
        <v>2502</v>
      </c>
      <c r="L238" s="699">
        <v>110.25</v>
      </c>
      <c r="M238" s="699">
        <v>110.25</v>
      </c>
      <c r="N238" s="696">
        <v>1</v>
      </c>
      <c r="O238" s="700">
        <v>0.5</v>
      </c>
      <c r="P238" s="699"/>
      <c r="Q238" s="701">
        <v>0</v>
      </c>
      <c r="R238" s="696"/>
      <c r="S238" s="701">
        <v>0</v>
      </c>
      <c r="T238" s="700"/>
      <c r="U238" s="702">
        <v>0</v>
      </c>
    </row>
    <row r="239" spans="1:21" ht="14.4" customHeight="1" x14ac:dyDescent="0.3">
      <c r="A239" s="695">
        <v>50</v>
      </c>
      <c r="B239" s="696" t="s">
        <v>557</v>
      </c>
      <c r="C239" s="696">
        <v>89301501</v>
      </c>
      <c r="D239" s="697" t="s">
        <v>2937</v>
      </c>
      <c r="E239" s="698" t="s">
        <v>2217</v>
      </c>
      <c r="F239" s="696" t="s">
        <v>2204</v>
      </c>
      <c r="G239" s="696" t="s">
        <v>2311</v>
      </c>
      <c r="H239" s="696" t="s">
        <v>1152</v>
      </c>
      <c r="I239" s="696" t="s">
        <v>2503</v>
      </c>
      <c r="J239" s="696" t="s">
        <v>2504</v>
      </c>
      <c r="K239" s="696" t="s">
        <v>1774</v>
      </c>
      <c r="L239" s="699">
        <v>130.59</v>
      </c>
      <c r="M239" s="699">
        <v>130.59</v>
      </c>
      <c r="N239" s="696">
        <v>1</v>
      </c>
      <c r="O239" s="700">
        <v>0.5</v>
      </c>
      <c r="P239" s="699"/>
      <c r="Q239" s="701">
        <v>0</v>
      </c>
      <c r="R239" s="696"/>
      <c r="S239" s="701">
        <v>0</v>
      </c>
      <c r="T239" s="700"/>
      <c r="U239" s="702">
        <v>0</v>
      </c>
    </row>
    <row r="240" spans="1:21" ht="14.4" customHeight="1" x14ac:dyDescent="0.3">
      <c r="A240" s="695">
        <v>50</v>
      </c>
      <c r="B240" s="696" t="s">
        <v>557</v>
      </c>
      <c r="C240" s="696">
        <v>89301501</v>
      </c>
      <c r="D240" s="697" t="s">
        <v>2937</v>
      </c>
      <c r="E240" s="698" t="s">
        <v>2217</v>
      </c>
      <c r="F240" s="696" t="s">
        <v>2204</v>
      </c>
      <c r="G240" s="696" t="s">
        <v>2311</v>
      </c>
      <c r="H240" s="696" t="s">
        <v>1152</v>
      </c>
      <c r="I240" s="696" t="s">
        <v>2439</v>
      </c>
      <c r="J240" s="696" t="s">
        <v>2440</v>
      </c>
      <c r="K240" s="696" t="s">
        <v>2126</v>
      </c>
      <c r="L240" s="699">
        <v>201.88</v>
      </c>
      <c r="M240" s="699">
        <v>201.88</v>
      </c>
      <c r="N240" s="696">
        <v>1</v>
      </c>
      <c r="O240" s="700">
        <v>0.5</v>
      </c>
      <c r="P240" s="699"/>
      <c r="Q240" s="701">
        <v>0</v>
      </c>
      <c r="R240" s="696"/>
      <c r="S240" s="701">
        <v>0</v>
      </c>
      <c r="T240" s="700"/>
      <c r="U240" s="702">
        <v>0</v>
      </c>
    </row>
    <row r="241" spans="1:21" ht="14.4" customHeight="1" x14ac:dyDescent="0.3">
      <c r="A241" s="695">
        <v>50</v>
      </c>
      <c r="B241" s="696" t="s">
        <v>557</v>
      </c>
      <c r="C241" s="696">
        <v>89301501</v>
      </c>
      <c r="D241" s="697" t="s">
        <v>2937</v>
      </c>
      <c r="E241" s="698" t="s">
        <v>2217</v>
      </c>
      <c r="F241" s="696" t="s">
        <v>2204</v>
      </c>
      <c r="G241" s="696" t="s">
        <v>2271</v>
      </c>
      <c r="H241" s="696" t="s">
        <v>558</v>
      </c>
      <c r="I241" s="696" t="s">
        <v>2272</v>
      </c>
      <c r="J241" s="696" t="s">
        <v>931</v>
      </c>
      <c r="K241" s="696" t="s">
        <v>2273</v>
      </c>
      <c r="L241" s="699">
        <v>112.13</v>
      </c>
      <c r="M241" s="699">
        <v>336.39</v>
      </c>
      <c r="N241" s="696">
        <v>3</v>
      </c>
      <c r="O241" s="700">
        <v>2</v>
      </c>
      <c r="P241" s="699"/>
      <c r="Q241" s="701">
        <v>0</v>
      </c>
      <c r="R241" s="696"/>
      <c r="S241" s="701">
        <v>0</v>
      </c>
      <c r="T241" s="700"/>
      <c r="U241" s="702">
        <v>0</v>
      </c>
    </row>
    <row r="242" spans="1:21" ht="14.4" customHeight="1" x14ac:dyDescent="0.3">
      <c r="A242" s="695">
        <v>50</v>
      </c>
      <c r="B242" s="696" t="s">
        <v>557</v>
      </c>
      <c r="C242" s="696">
        <v>89301501</v>
      </c>
      <c r="D242" s="697" t="s">
        <v>2937</v>
      </c>
      <c r="E242" s="698" t="s">
        <v>2217</v>
      </c>
      <c r="F242" s="696" t="s">
        <v>2204</v>
      </c>
      <c r="G242" s="696" t="s">
        <v>2313</v>
      </c>
      <c r="H242" s="696" t="s">
        <v>558</v>
      </c>
      <c r="I242" s="696" t="s">
        <v>2315</v>
      </c>
      <c r="J242" s="696" t="s">
        <v>710</v>
      </c>
      <c r="K242" s="696" t="s">
        <v>2316</v>
      </c>
      <c r="L242" s="699">
        <v>43.99</v>
      </c>
      <c r="M242" s="699">
        <v>175.96</v>
      </c>
      <c r="N242" s="696">
        <v>4</v>
      </c>
      <c r="O242" s="700">
        <v>2.5</v>
      </c>
      <c r="P242" s="699">
        <v>43.99</v>
      </c>
      <c r="Q242" s="701">
        <v>0.25</v>
      </c>
      <c r="R242" s="696">
        <v>1</v>
      </c>
      <c r="S242" s="701">
        <v>0.25</v>
      </c>
      <c r="T242" s="700">
        <v>1</v>
      </c>
      <c r="U242" s="702">
        <v>0.4</v>
      </c>
    </row>
    <row r="243" spans="1:21" ht="14.4" customHeight="1" x14ac:dyDescent="0.3">
      <c r="A243" s="695">
        <v>50</v>
      </c>
      <c r="B243" s="696" t="s">
        <v>557</v>
      </c>
      <c r="C243" s="696">
        <v>89301501</v>
      </c>
      <c r="D243" s="697" t="s">
        <v>2937</v>
      </c>
      <c r="E243" s="698" t="s">
        <v>2217</v>
      </c>
      <c r="F243" s="696" t="s">
        <v>2204</v>
      </c>
      <c r="G243" s="696" t="s">
        <v>2505</v>
      </c>
      <c r="H243" s="696" t="s">
        <v>558</v>
      </c>
      <c r="I243" s="696" t="s">
        <v>2506</v>
      </c>
      <c r="J243" s="696" t="s">
        <v>2507</v>
      </c>
      <c r="K243" s="696" t="s">
        <v>2508</v>
      </c>
      <c r="L243" s="699">
        <v>134.13</v>
      </c>
      <c r="M243" s="699">
        <v>134.13</v>
      </c>
      <c r="N243" s="696">
        <v>1</v>
      </c>
      <c r="O243" s="700">
        <v>0.5</v>
      </c>
      <c r="P243" s="699"/>
      <c r="Q243" s="701">
        <v>0</v>
      </c>
      <c r="R243" s="696"/>
      <c r="S243" s="701">
        <v>0</v>
      </c>
      <c r="T243" s="700"/>
      <c r="U243" s="702">
        <v>0</v>
      </c>
    </row>
    <row r="244" spans="1:21" ht="14.4" customHeight="1" x14ac:dyDescent="0.3">
      <c r="A244" s="695">
        <v>50</v>
      </c>
      <c r="B244" s="696" t="s">
        <v>557</v>
      </c>
      <c r="C244" s="696">
        <v>89301501</v>
      </c>
      <c r="D244" s="697" t="s">
        <v>2937</v>
      </c>
      <c r="E244" s="698" t="s">
        <v>2217</v>
      </c>
      <c r="F244" s="696" t="s">
        <v>2204</v>
      </c>
      <c r="G244" s="696" t="s">
        <v>2509</v>
      </c>
      <c r="H244" s="696" t="s">
        <v>558</v>
      </c>
      <c r="I244" s="696" t="s">
        <v>2510</v>
      </c>
      <c r="J244" s="696" t="s">
        <v>730</v>
      </c>
      <c r="K244" s="696" t="s">
        <v>2511</v>
      </c>
      <c r="L244" s="699">
        <v>0</v>
      </c>
      <c r="M244" s="699">
        <v>0</v>
      </c>
      <c r="N244" s="696">
        <v>1</v>
      </c>
      <c r="O244" s="700">
        <v>0.5</v>
      </c>
      <c r="P244" s="699"/>
      <c r="Q244" s="701"/>
      <c r="R244" s="696"/>
      <c r="S244" s="701">
        <v>0</v>
      </c>
      <c r="T244" s="700"/>
      <c r="U244" s="702">
        <v>0</v>
      </c>
    </row>
    <row r="245" spans="1:21" ht="14.4" customHeight="1" x14ac:dyDescent="0.3">
      <c r="A245" s="695">
        <v>50</v>
      </c>
      <c r="B245" s="696" t="s">
        <v>557</v>
      </c>
      <c r="C245" s="696">
        <v>89301501</v>
      </c>
      <c r="D245" s="697" t="s">
        <v>2937</v>
      </c>
      <c r="E245" s="698" t="s">
        <v>2217</v>
      </c>
      <c r="F245" s="696" t="s">
        <v>2204</v>
      </c>
      <c r="G245" s="696" t="s">
        <v>2512</v>
      </c>
      <c r="H245" s="696" t="s">
        <v>558</v>
      </c>
      <c r="I245" s="696" t="s">
        <v>2513</v>
      </c>
      <c r="J245" s="696" t="s">
        <v>2514</v>
      </c>
      <c r="K245" s="696" t="s">
        <v>2515</v>
      </c>
      <c r="L245" s="699">
        <v>157.76</v>
      </c>
      <c r="M245" s="699">
        <v>157.76</v>
      </c>
      <c r="N245" s="696">
        <v>1</v>
      </c>
      <c r="O245" s="700">
        <v>0.5</v>
      </c>
      <c r="P245" s="699"/>
      <c r="Q245" s="701">
        <v>0</v>
      </c>
      <c r="R245" s="696"/>
      <c r="S245" s="701">
        <v>0</v>
      </c>
      <c r="T245" s="700"/>
      <c r="U245" s="702">
        <v>0</v>
      </c>
    </row>
    <row r="246" spans="1:21" ht="14.4" customHeight="1" x14ac:dyDescent="0.3">
      <c r="A246" s="695">
        <v>50</v>
      </c>
      <c r="B246" s="696" t="s">
        <v>557</v>
      </c>
      <c r="C246" s="696">
        <v>89301501</v>
      </c>
      <c r="D246" s="697" t="s">
        <v>2937</v>
      </c>
      <c r="E246" s="698" t="s">
        <v>2217</v>
      </c>
      <c r="F246" s="696" t="s">
        <v>2204</v>
      </c>
      <c r="G246" s="696" t="s">
        <v>2274</v>
      </c>
      <c r="H246" s="696" t="s">
        <v>1152</v>
      </c>
      <c r="I246" s="696" t="s">
        <v>2351</v>
      </c>
      <c r="J246" s="696" t="s">
        <v>2352</v>
      </c>
      <c r="K246" s="696" t="s">
        <v>2353</v>
      </c>
      <c r="L246" s="699">
        <v>156.25</v>
      </c>
      <c r="M246" s="699">
        <v>312.5</v>
      </c>
      <c r="N246" s="696">
        <v>2</v>
      </c>
      <c r="O246" s="700">
        <v>1.5</v>
      </c>
      <c r="P246" s="699"/>
      <c r="Q246" s="701">
        <v>0</v>
      </c>
      <c r="R246" s="696"/>
      <c r="S246" s="701">
        <v>0</v>
      </c>
      <c r="T246" s="700"/>
      <c r="U246" s="702">
        <v>0</v>
      </c>
    </row>
    <row r="247" spans="1:21" ht="14.4" customHeight="1" x14ac:dyDescent="0.3">
      <c r="A247" s="695">
        <v>50</v>
      </c>
      <c r="B247" s="696" t="s">
        <v>557</v>
      </c>
      <c r="C247" s="696">
        <v>89301501</v>
      </c>
      <c r="D247" s="697" t="s">
        <v>2937</v>
      </c>
      <c r="E247" s="698" t="s">
        <v>2217</v>
      </c>
      <c r="F247" s="696" t="s">
        <v>2204</v>
      </c>
      <c r="G247" s="696" t="s">
        <v>2274</v>
      </c>
      <c r="H247" s="696" t="s">
        <v>1152</v>
      </c>
      <c r="I247" s="696" t="s">
        <v>1275</v>
      </c>
      <c r="J247" s="696" t="s">
        <v>2103</v>
      </c>
      <c r="K247" s="696" t="s">
        <v>1781</v>
      </c>
      <c r="L247" s="699">
        <v>193.14</v>
      </c>
      <c r="M247" s="699">
        <v>1158.8399999999999</v>
      </c>
      <c r="N247" s="696">
        <v>6</v>
      </c>
      <c r="O247" s="700">
        <v>3.5</v>
      </c>
      <c r="P247" s="699"/>
      <c r="Q247" s="701">
        <v>0</v>
      </c>
      <c r="R247" s="696"/>
      <c r="S247" s="701">
        <v>0</v>
      </c>
      <c r="T247" s="700"/>
      <c r="U247" s="702">
        <v>0</v>
      </c>
    </row>
    <row r="248" spans="1:21" ht="14.4" customHeight="1" x14ac:dyDescent="0.3">
      <c r="A248" s="695">
        <v>50</v>
      </c>
      <c r="B248" s="696" t="s">
        <v>557</v>
      </c>
      <c r="C248" s="696">
        <v>89301501</v>
      </c>
      <c r="D248" s="697" t="s">
        <v>2937</v>
      </c>
      <c r="E248" s="698" t="s">
        <v>2218</v>
      </c>
      <c r="F248" s="696" t="s">
        <v>2204</v>
      </c>
      <c r="G248" s="696" t="s">
        <v>2226</v>
      </c>
      <c r="H248" s="696" t="s">
        <v>1152</v>
      </c>
      <c r="I248" s="696" t="s">
        <v>1772</v>
      </c>
      <c r="J248" s="696" t="s">
        <v>1773</v>
      </c>
      <c r="K248" s="696" t="s">
        <v>1774</v>
      </c>
      <c r="L248" s="699">
        <v>60.02</v>
      </c>
      <c r="M248" s="699">
        <v>60.02</v>
      </c>
      <c r="N248" s="696">
        <v>1</v>
      </c>
      <c r="O248" s="700">
        <v>0.5</v>
      </c>
      <c r="P248" s="699"/>
      <c r="Q248" s="701">
        <v>0</v>
      </c>
      <c r="R248" s="696"/>
      <c r="S248" s="701">
        <v>0</v>
      </c>
      <c r="T248" s="700"/>
      <c r="U248" s="702">
        <v>0</v>
      </c>
    </row>
    <row r="249" spans="1:21" ht="14.4" customHeight="1" x14ac:dyDescent="0.3">
      <c r="A249" s="695">
        <v>50</v>
      </c>
      <c r="B249" s="696" t="s">
        <v>557</v>
      </c>
      <c r="C249" s="696">
        <v>89301501</v>
      </c>
      <c r="D249" s="697" t="s">
        <v>2937</v>
      </c>
      <c r="E249" s="698" t="s">
        <v>2218</v>
      </c>
      <c r="F249" s="696" t="s">
        <v>2204</v>
      </c>
      <c r="G249" s="696" t="s">
        <v>2257</v>
      </c>
      <c r="H249" s="696" t="s">
        <v>1152</v>
      </c>
      <c r="I249" s="696" t="s">
        <v>1249</v>
      </c>
      <c r="J249" s="696" t="s">
        <v>1243</v>
      </c>
      <c r="K249" s="696" t="s">
        <v>1206</v>
      </c>
      <c r="L249" s="699">
        <v>2916.16</v>
      </c>
      <c r="M249" s="699">
        <v>2916.16</v>
      </c>
      <c r="N249" s="696">
        <v>1</v>
      </c>
      <c r="O249" s="700">
        <v>0.5</v>
      </c>
      <c r="P249" s="699"/>
      <c r="Q249" s="701">
        <v>0</v>
      </c>
      <c r="R249" s="696"/>
      <c r="S249" s="701">
        <v>0</v>
      </c>
      <c r="T249" s="700"/>
      <c r="U249" s="702">
        <v>0</v>
      </c>
    </row>
    <row r="250" spans="1:21" ht="14.4" customHeight="1" x14ac:dyDescent="0.3">
      <c r="A250" s="695">
        <v>50</v>
      </c>
      <c r="B250" s="696" t="s">
        <v>557</v>
      </c>
      <c r="C250" s="696">
        <v>89301501</v>
      </c>
      <c r="D250" s="697" t="s">
        <v>2937</v>
      </c>
      <c r="E250" s="698" t="s">
        <v>2218</v>
      </c>
      <c r="F250" s="696" t="s">
        <v>2204</v>
      </c>
      <c r="G250" s="696" t="s">
        <v>2274</v>
      </c>
      <c r="H250" s="696" t="s">
        <v>1152</v>
      </c>
      <c r="I250" s="696" t="s">
        <v>1275</v>
      </c>
      <c r="J250" s="696" t="s">
        <v>2103</v>
      </c>
      <c r="K250" s="696" t="s">
        <v>1781</v>
      </c>
      <c r="L250" s="699">
        <v>193.14</v>
      </c>
      <c r="M250" s="699">
        <v>193.14</v>
      </c>
      <c r="N250" s="696">
        <v>1</v>
      </c>
      <c r="O250" s="700">
        <v>1</v>
      </c>
      <c r="P250" s="699"/>
      <c r="Q250" s="701">
        <v>0</v>
      </c>
      <c r="R250" s="696"/>
      <c r="S250" s="701">
        <v>0</v>
      </c>
      <c r="T250" s="700"/>
      <c r="U250" s="702">
        <v>0</v>
      </c>
    </row>
    <row r="251" spans="1:21" ht="14.4" customHeight="1" x14ac:dyDescent="0.3">
      <c r="A251" s="695">
        <v>50</v>
      </c>
      <c r="B251" s="696" t="s">
        <v>557</v>
      </c>
      <c r="C251" s="696">
        <v>89301501</v>
      </c>
      <c r="D251" s="697" t="s">
        <v>2937</v>
      </c>
      <c r="E251" s="698" t="s">
        <v>2219</v>
      </c>
      <c r="F251" s="696" t="s">
        <v>2204</v>
      </c>
      <c r="G251" s="696" t="s">
        <v>2222</v>
      </c>
      <c r="H251" s="696" t="s">
        <v>1152</v>
      </c>
      <c r="I251" s="696" t="s">
        <v>1168</v>
      </c>
      <c r="J251" s="696" t="s">
        <v>1169</v>
      </c>
      <c r="K251" s="696" t="s">
        <v>2109</v>
      </c>
      <c r="L251" s="699">
        <v>75.28</v>
      </c>
      <c r="M251" s="699">
        <v>150.56</v>
      </c>
      <c r="N251" s="696">
        <v>2</v>
      </c>
      <c r="O251" s="700">
        <v>1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50</v>
      </c>
      <c r="B252" s="696" t="s">
        <v>557</v>
      </c>
      <c r="C252" s="696">
        <v>89301501</v>
      </c>
      <c r="D252" s="697" t="s">
        <v>2937</v>
      </c>
      <c r="E252" s="698" t="s">
        <v>2219</v>
      </c>
      <c r="F252" s="696" t="s">
        <v>2204</v>
      </c>
      <c r="G252" s="696" t="s">
        <v>2324</v>
      </c>
      <c r="H252" s="696" t="s">
        <v>1152</v>
      </c>
      <c r="I252" s="696" t="s">
        <v>1435</v>
      </c>
      <c r="J252" s="696" t="s">
        <v>2137</v>
      </c>
      <c r="K252" s="696" t="s">
        <v>2138</v>
      </c>
      <c r="L252" s="699">
        <v>333.31</v>
      </c>
      <c r="M252" s="699">
        <v>333.31</v>
      </c>
      <c r="N252" s="696">
        <v>1</v>
      </c>
      <c r="O252" s="700">
        <v>1</v>
      </c>
      <c r="P252" s="699"/>
      <c r="Q252" s="701">
        <v>0</v>
      </c>
      <c r="R252" s="696"/>
      <c r="S252" s="701">
        <v>0</v>
      </c>
      <c r="T252" s="700"/>
      <c r="U252" s="702">
        <v>0</v>
      </c>
    </row>
    <row r="253" spans="1:21" ht="14.4" customHeight="1" x14ac:dyDescent="0.3">
      <c r="A253" s="695">
        <v>50</v>
      </c>
      <c r="B253" s="696" t="s">
        <v>557</v>
      </c>
      <c r="C253" s="696">
        <v>89301501</v>
      </c>
      <c r="D253" s="697" t="s">
        <v>2937</v>
      </c>
      <c r="E253" s="698" t="s">
        <v>2219</v>
      </c>
      <c r="F253" s="696" t="s">
        <v>2204</v>
      </c>
      <c r="G253" s="696" t="s">
        <v>2225</v>
      </c>
      <c r="H253" s="696" t="s">
        <v>1152</v>
      </c>
      <c r="I253" s="696" t="s">
        <v>1267</v>
      </c>
      <c r="J253" s="696" t="s">
        <v>1272</v>
      </c>
      <c r="K253" s="696" t="s">
        <v>2126</v>
      </c>
      <c r="L253" s="699">
        <v>130.59</v>
      </c>
      <c r="M253" s="699">
        <v>130.59</v>
      </c>
      <c r="N253" s="696">
        <v>1</v>
      </c>
      <c r="O253" s="700">
        <v>0.5</v>
      </c>
      <c r="P253" s="699"/>
      <c r="Q253" s="701">
        <v>0</v>
      </c>
      <c r="R253" s="696"/>
      <c r="S253" s="701">
        <v>0</v>
      </c>
      <c r="T253" s="700"/>
      <c r="U253" s="702">
        <v>0</v>
      </c>
    </row>
    <row r="254" spans="1:21" ht="14.4" customHeight="1" x14ac:dyDescent="0.3">
      <c r="A254" s="695">
        <v>50</v>
      </c>
      <c r="B254" s="696" t="s">
        <v>557</v>
      </c>
      <c r="C254" s="696">
        <v>89301501</v>
      </c>
      <c r="D254" s="697" t="s">
        <v>2937</v>
      </c>
      <c r="E254" s="698" t="s">
        <v>2219</v>
      </c>
      <c r="F254" s="696" t="s">
        <v>2204</v>
      </c>
      <c r="G254" s="696" t="s">
        <v>2225</v>
      </c>
      <c r="H254" s="696" t="s">
        <v>1152</v>
      </c>
      <c r="I254" s="696" t="s">
        <v>1326</v>
      </c>
      <c r="J254" s="696" t="s">
        <v>1331</v>
      </c>
      <c r="K254" s="696" t="s">
        <v>2128</v>
      </c>
      <c r="L254" s="699">
        <v>201.88</v>
      </c>
      <c r="M254" s="699">
        <v>403.76</v>
      </c>
      <c r="N254" s="696">
        <v>2</v>
      </c>
      <c r="O254" s="700">
        <v>1.5</v>
      </c>
      <c r="P254" s="699"/>
      <c r="Q254" s="701">
        <v>0</v>
      </c>
      <c r="R254" s="696"/>
      <c r="S254" s="701">
        <v>0</v>
      </c>
      <c r="T254" s="700"/>
      <c r="U254" s="702">
        <v>0</v>
      </c>
    </row>
    <row r="255" spans="1:21" ht="14.4" customHeight="1" x14ac:dyDescent="0.3">
      <c r="A255" s="695">
        <v>50</v>
      </c>
      <c r="B255" s="696" t="s">
        <v>557</v>
      </c>
      <c r="C255" s="696">
        <v>89301501</v>
      </c>
      <c r="D255" s="697" t="s">
        <v>2937</v>
      </c>
      <c r="E255" s="698" t="s">
        <v>2219</v>
      </c>
      <c r="F255" s="696" t="s">
        <v>2204</v>
      </c>
      <c r="G255" s="696" t="s">
        <v>2226</v>
      </c>
      <c r="H255" s="696" t="s">
        <v>558</v>
      </c>
      <c r="I255" s="696" t="s">
        <v>2364</v>
      </c>
      <c r="J255" s="696" t="s">
        <v>2365</v>
      </c>
      <c r="K255" s="696" t="s">
        <v>2366</v>
      </c>
      <c r="L255" s="699">
        <v>31.43</v>
      </c>
      <c r="M255" s="699">
        <v>31.43</v>
      </c>
      <c r="N255" s="696">
        <v>1</v>
      </c>
      <c r="O255" s="700">
        <v>0.5</v>
      </c>
      <c r="P255" s="699"/>
      <c r="Q255" s="701">
        <v>0</v>
      </c>
      <c r="R255" s="696"/>
      <c r="S255" s="701">
        <v>0</v>
      </c>
      <c r="T255" s="700"/>
      <c r="U255" s="702">
        <v>0</v>
      </c>
    </row>
    <row r="256" spans="1:21" ht="14.4" customHeight="1" x14ac:dyDescent="0.3">
      <c r="A256" s="695">
        <v>50</v>
      </c>
      <c r="B256" s="696" t="s">
        <v>557</v>
      </c>
      <c r="C256" s="696">
        <v>89301501</v>
      </c>
      <c r="D256" s="697" t="s">
        <v>2937</v>
      </c>
      <c r="E256" s="698" t="s">
        <v>2219</v>
      </c>
      <c r="F256" s="696" t="s">
        <v>2204</v>
      </c>
      <c r="G256" s="696" t="s">
        <v>2226</v>
      </c>
      <c r="H256" s="696" t="s">
        <v>1152</v>
      </c>
      <c r="I256" s="696" t="s">
        <v>1208</v>
      </c>
      <c r="J256" s="696" t="s">
        <v>1209</v>
      </c>
      <c r="K256" s="696" t="s">
        <v>1210</v>
      </c>
      <c r="L256" s="699">
        <v>44.89</v>
      </c>
      <c r="M256" s="699">
        <v>224.45</v>
      </c>
      <c r="N256" s="696">
        <v>5</v>
      </c>
      <c r="O256" s="700">
        <v>3.5</v>
      </c>
      <c r="P256" s="699">
        <v>44.89</v>
      </c>
      <c r="Q256" s="701">
        <v>0.2</v>
      </c>
      <c r="R256" s="696">
        <v>1</v>
      </c>
      <c r="S256" s="701">
        <v>0.2</v>
      </c>
      <c r="T256" s="700">
        <v>1</v>
      </c>
      <c r="U256" s="702">
        <v>0.2857142857142857</v>
      </c>
    </row>
    <row r="257" spans="1:21" ht="14.4" customHeight="1" x14ac:dyDescent="0.3">
      <c r="A257" s="695">
        <v>50</v>
      </c>
      <c r="B257" s="696" t="s">
        <v>557</v>
      </c>
      <c r="C257" s="696">
        <v>89301501</v>
      </c>
      <c r="D257" s="697" t="s">
        <v>2937</v>
      </c>
      <c r="E257" s="698" t="s">
        <v>2219</v>
      </c>
      <c r="F257" s="696" t="s">
        <v>2204</v>
      </c>
      <c r="G257" s="696" t="s">
        <v>2286</v>
      </c>
      <c r="H257" s="696" t="s">
        <v>558</v>
      </c>
      <c r="I257" s="696" t="s">
        <v>2287</v>
      </c>
      <c r="J257" s="696" t="s">
        <v>744</v>
      </c>
      <c r="K257" s="696" t="s">
        <v>935</v>
      </c>
      <c r="L257" s="699">
        <v>0</v>
      </c>
      <c r="M257" s="699">
        <v>0</v>
      </c>
      <c r="N257" s="696">
        <v>1</v>
      </c>
      <c r="O257" s="700">
        <v>0.5</v>
      </c>
      <c r="P257" s="699"/>
      <c r="Q257" s="701"/>
      <c r="R257" s="696"/>
      <c r="S257" s="701">
        <v>0</v>
      </c>
      <c r="T257" s="700"/>
      <c r="U257" s="702">
        <v>0</v>
      </c>
    </row>
    <row r="258" spans="1:21" ht="14.4" customHeight="1" x14ac:dyDescent="0.3">
      <c r="A258" s="695">
        <v>50</v>
      </c>
      <c r="B258" s="696" t="s">
        <v>557</v>
      </c>
      <c r="C258" s="696">
        <v>89301501</v>
      </c>
      <c r="D258" s="697" t="s">
        <v>2937</v>
      </c>
      <c r="E258" s="698" t="s">
        <v>2219</v>
      </c>
      <c r="F258" s="696" t="s">
        <v>2204</v>
      </c>
      <c r="G258" s="696" t="s">
        <v>2326</v>
      </c>
      <c r="H258" s="696" t="s">
        <v>558</v>
      </c>
      <c r="I258" s="696" t="s">
        <v>2327</v>
      </c>
      <c r="J258" s="696" t="s">
        <v>2328</v>
      </c>
      <c r="K258" s="696" t="s">
        <v>2329</v>
      </c>
      <c r="L258" s="699">
        <v>0</v>
      </c>
      <c r="M258" s="699">
        <v>0</v>
      </c>
      <c r="N258" s="696">
        <v>1</v>
      </c>
      <c r="O258" s="700">
        <v>0.5</v>
      </c>
      <c r="P258" s="699"/>
      <c r="Q258" s="701"/>
      <c r="R258" s="696"/>
      <c r="S258" s="701">
        <v>0</v>
      </c>
      <c r="T258" s="700"/>
      <c r="U258" s="702">
        <v>0</v>
      </c>
    </row>
    <row r="259" spans="1:21" ht="14.4" customHeight="1" x14ac:dyDescent="0.3">
      <c r="A259" s="695">
        <v>50</v>
      </c>
      <c r="B259" s="696" t="s">
        <v>557</v>
      </c>
      <c r="C259" s="696">
        <v>89301501</v>
      </c>
      <c r="D259" s="697" t="s">
        <v>2937</v>
      </c>
      <c r="E259" s="698" t="s">
        <v>2219</v>
      </c>
      <c r="F259" s="696" t="s">
        <v>2204</v>
      </c>
      <c r="G259" s="696" t="s">
        <v>2330</v>
      </c>
      <c r="H259" s="696" t="s">
        <v>558</v>
      </c>
      <c r="I259" s="696" t="s">
        <v>2331</v>
      </c>
      <c r="J259" s="696" t="s">
        <v>2332</v>
      </c>
      <c r="K259" s="696" t="s">
        <v>2333</v>
      </c>
      <c r="L259" s="699">
        <v>134.15</v>
      </c>
      <c r="M259" s="699">
        <v>134.15</v>
      </c>
      <c r="N259" s="696">
        <v>1</v>
      </c>
      <c r="O259" s="700">
        <v>0.5</v>
      </c>
      <c r="P259" s="699"/>
      <c r="Q259" s="701">
        <v>0</v>
      </c>
      <c r="R259" s="696"/>
      <c r="S259" s="701">
        <v>0</v>
      </c>
      <c r="T259" s="700"/>
      <c r="U259" s="702">
        <v>0</v>
      </c>
    </row>
    <row r="260" spans="1:21" ht="14.4" customHeight="1" x14ac:dyDescent="0.3">
      <c r="A260" s="695">
        <v>50</v>
      </c>
      <c r="B260" s="696" t="s">
        <v>557</v>
      </c>
      <c r="C260" s="696">
        <v>89301501</v>
      </c>
      <c r="D260" s="697" t="s">
        <v>2937</v>
      </c>
      <c r="E260" s="698" t="s">
        <v>2219</v>
      </c>
      <c r="F260" s="696" t="s">
        <v>2204</v>
      </c>
      <c r="G260" s="696" t="s">
        <v>2330</v>
      </c>
      <c r="H260" s="696" t="s">
        <v>558</v>
      </c>
      <c r="I260" s="696" t="s">
        <v>2389</v>
      </c>
      <c r="J260" s="696" t="s">
        <v>2332</v>
      </c>
      <c r="K260" s="696" t="s">
        <v>2390</v>
      </c>
      <c r="L260" s="699">
        <v>0</v>
      </c>
      <c r="M260" s="699">
        <v>0</v>
      </c>
      <c r="N260" s="696">
        <v>1</v>
      </c>
      <c r="O260" s="700">
        <v>1</v>
      </c>
      <c r="P260" s="699"/>
      <c r="Q260" s="701"/>
      <c r="R260" s="696"/>
      <c r="S260" s="701">
        <v>0</v>
      </c>
      <c r="T260" s="700"/>
      <c r="U260" s="702">
        <v>0</v>
      </c>
    </row>
    <row r="261" spans="1:21" ht="14.4" customHeight="1" x14ac:dyDescent="0.3">
      <c r="A261" s="695">
        <v>50</v>
      </c>
      <c r="B261" s="696" t="s">
        <v>557</v>
      </c>
      <c r="C261" s="696">
        <v>89301501</v>
      </c>
      <c r="D261" s="697" t="s">
        <v>2937</v>
      </c>
      <c r="E261" s="698" t="s">
        <v>2219</v>
      </c>
      <c r="F261" s="696" t="s">
        <v>2204</v>
      </c>
      <c r="G261" s="696" t="s">
        <v>2241</v>
      </c>
      <c r="H261" s="696" t="s">
        <v>558</v>
      </c>
      <c r="I261" s="696" t="s">
        <v>2516</v>
      </c>
      <c r="J261" s="696" t="s">
        <v>2517</v>
      </c>
      <c r="K261" s="696" t="s">
        <v>2518</v>
      </c>
      <c r="L261" s="699">
        <v>97.68</v>
      </c>
      <c r="M261" s="699">
        <v>97.68</v>
      </c>
      <c r="N261" s="696">
        <v>1</v>
      </c>
      <c r="O261" s="700">
        <v>0.5</v>
      </c>
      <c r="P261" s="699"/>
      <c r="Q261" s="701">
        <v>0</v>
      </c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50</v>
      </c>
      <c r="B262" s="696" t="s">
        <v>557</v>
      </c>
      <c r="C262" s="696">
        <v>89301501</v>
      </c>
      <c r="D262" s="697" t="s">
        <v>2937</v>
      </c>
      <c r="E262" s="698" t="s">
        <v>2219</v>
      </c>
      <c r="F262" s="696" t="s">
        <v>2204</v>
      </c>
      <c r="G262" s="696" t="s">
        <v>2241</v>
      </c>
      <c r="H262" s="696" t="s">
        <v>558</v>
      </c>
      <c r="I262" s="696" t="s">
        <v>945</v>
      </c>
      <c r="J262" s="696" t="s">
        <v>946</v>
      </c>
      <c r="K262" s="696" t="s">
        <v>947</v>
      </c>
      <c r="L262" s="699">
        <v>104.66</v>
      </c>
      <c r="M262" s="699">
        <v>104.66</v>
      </c>
      <c r="N262" s="696">
        <v>1</v>
      </c>
      <c r="O262" s="700">
        <v>0.5</v>
      </c>
      <c r="P262" s="699"/>
      <c r="Q262" s="701">
        <v>0</v>
      </c>
      <c r="R262" s="696"/>
      <c r="S262" s="701">
        <v>0</v>
      </c>
      <c r="T262" s="700"/>
      <c r="U262" s="702">
        <v>0</v>
      </c>
    </row>
    <row r="263" spans="1:21" ht="14.4" customHeight="1" x14ac:dyDescent="0.3">
      <c r="A263" s="695">
        <v>50</v>
      </c>
      <c r="B263" s="696" t="s">
        <v>557</v>
      </c>
      <c r="C263" s="696">
        <v>89301501</v>
      </c>
      <c r="D263" s="697" t="s">
        <v>2937</v>
      </c>
      <c r="E263" s="698" t="s">
        <v>2219</v>
      </c>
      <c r="F263" s="696" t="s">
        <v>2204</v>
      </c>
      <c r="G263" s="696" t="s">
        <v>2241</v>
      </c>
      <c r="H263" s="696" t="s">
        <v>558</v>
      </c>
      <c r="I263" s="696" t="s">
        <v>2400</v>
      </c>
      <c r="J263" s="696" t="s">
        <v>2519</v>
      </c>
      <c r="K263" s="696"/>
      <c r="L263" s="699">
        <v>0</v>
      </c>
      <c r="M263" s="699">
        <v>0</v>
      </c>
      <c r="N263" s="696">
        <v>2</v>
      </c>
      <c r="O263" s="700">
        <v>1</v>
      </c>
      <c r="P263" s="699"/>
      <c r="Q263" s="701"/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50</v>
      </c>
      <c r="B264" s="696" t="s">
        <v>557</v>
      </c>
      <c r="C264" s="696">
        <v>89301501</v>
      </c>
      <c r="D264" s="697" t="s">
        <v>2937</v>
      </c>
      <c r="E264" s="698" t="s">
        <v>2219</v>
      </c>
      <c r="F264" s="696" t="s">
        <v>2204</v>
      </c>
      <c r="G264" s="696" t="s">
        <v>2241</v>
      </c>
      <c r="H264" s="696" t="s">
        <v>558</v>
      </c>
      <c r="I264" s="696" t="s">
        <v>2402</v>
      </c>
      <c r="J264" s="696" t="s">
        <v>2403</v>
      </c>
      <c r="K264" s="696" t="s">
        <v>2404</v>
      </c>
      <c r="L264" s="699">
        <v>0</v>
      </c>
      <c r="M264" s="699">
        <v>0</v>
      </c>
      <c r="N264" s="696">
        <v>1</v>
      </c>
      <c r="O264" s="700">
        <v>0.5</v>
      </c>
      <c r="P264" s="699"/>
      <c r="Q264" s="701"/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50</v>
      </c>
      <c r="B265" s="696" t="s">
        <v>557</v>
      </c>
      <c r="C265" s="696">
        <v>89301501</v>
      </c>
      <c r="D265" s="697" t="s">
        <v>2937</v>
      </c>
      <c r="E265" s="698" t="s">
        <v>2219</v>
      </c>
      <c r="F265" s="696" t="s">
        <v>2204</v>
      </c>
      <c r="G265" s="696" t="s">
        <v>2520</v>
      </c>
      <c r="H265" s="696" t="s">
        <v>558</v>
      </c>
      <c r="I265" s="696" t="s">
        <v>2521</v>
      </c>
      <c r="J265" s="696" t="s">
        <v>1108</v>
      </c>
      <c r="K265" s="696" t="s">
        <v>2522</v>
      </c>
      <c r="L265" s="699">
        <v>378.91</v>
      </c>
      <c r="M265" s="699">
        <v>378.91</v>
      </c>
      <c r="N265" s="696">
        <v>1</v>
      </c>
      <c r="O265" s="700">
        <v>1</v>
      </c>
      <c r="P265" s="699"/>
      <c r="Q265" s="701">
        <v>0</v>
      </c>
      <c r="R265" s="696"/>
      <c r="S265" s="701">
        <v>0</v>
      </c>
      <c r="T265" s="700"/>
      <c r="U265" s="702">
        <v>0</v>
      </c>
    </row>
    <row r="266" spans="1:21" ht="14.4" customHeight="1" x14ac:dyDescent="0.3">
      <c r="A266" s="695">
        <v>50</v>
      </c>
      <c r="B266" s="696" t="s">
        <v>557</v>
      </c>
      <c r="C266" s="696">
        <v>89301501</v>
      </c>
      <c r="D266" s="697" t="s">
        <v>2937</v>
      </c>
      <c r="E266" s="698" t="s">
        <v>2219</v>
      </c>
      <c r="F266" s="696" t="s">
        <v>2204</v>
      </c>
      <c r="G266" s="696" t="s">
        <v>2242</v>
      </c>
      <c r="H266" s="696" t="s">
        <v>558</v>
      </c>
      <c r="I266" s="696" t="s">
        <v>2289</v>
      </c>
      <c r="J266" s="696" t="s">
        <v>2244</v>
      </c>
      <c r="K266" s="696" t="s">
        <v>2158</v>
      </c>
      <c r="L266" s="699">
        <v>0</v>
      </c>
      <c r="M266" s="699">
        <v>0</v>
      </c>
      <c r="N266" s="696">
        <v>2</v>
      </c>
      <c r="O266" s="700">
        <v>1</v>
      </c>
      <c r="P266" s="699"/>
      <c r="Q266" s="701"/>
      <c r="R266" s="696"/>
      <c r="S266" s="701">
        <v>0</v>
      </c>
      <c r="T266" s="700"/>
      <c r="U266" s="702">
        <v>0</v>
      </c>
    </row>
    <row r="267" spans="1:21" ht="14.4" customHeight="1" x14ac:dyDescent="0.3">
      <c r="A267" s="695">
        <v>50</v>
      </c>
      <c r="B267" s="696" t="s">
        <v>557</v>
      </c>
      <c r="C267" s="696">
        <v>89301501</v>
      </c>
      <c r="D267" s="697" t="s">
        <v>2937</v>
      </c>
      <c r="E267" s="698" t="s">
        <v>2219</v>
      </c>
      <c r="F267" s="696" t="s">
        <v>2204</v>
      </c>
      <c r="G267" s="696" t="s">
        <v>2242</v>
      </c>
      <c r="H267" s="696" t="s">
        <v>558</v>
      </c>
      <c r="I267" s="696" t="s">
        <v>2339</v>
      </c>
      <c r="J267" s="696" t="s">
        <v>923</v>
      </c>
      <c r="K267" s="696" t="s">
        <v>745</v>
      </c>
      <c r="L267" s="699">
        <v>30.65</v>
      </c>
      <c r="M267" s="699">
        <v>30.65</v>
      </c>
      <c r="N267" s="696">
        <v>1</v>
      </c>
      <c r="O267" s="700">
        <v>0.5</v>
      </c>
      <c r="P267" s="699"/>
      <c r="Q267" s="701">
        <v>0</v>
      </c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50</v>
      </c>
      <c r="B268" s="696" t="s">
        <v>557</v>
      </c>
      <c r="C268" s="696">
        <v>89301501</v>
      </c>
      <c r="D268" s="697" t="s">
        <v>2937</v>
      </c>
      <c r="E268" s="698" t="s">
        <v>2219</v>
      </c>
      <c r="F268" s="696" t="s">
        <v>2204</v>
      </c>
      <c r="G268" s="696" t="s">
        <v>2242</v>
      </c>
      <c r="H268" s="696" t="s">
        <v>558</v>
      </c>
      <c r="I268" s="696" t="s">
        <v>2523</v>
      </c>
      <c r="J268" s="696" t="s">
        <v>992</v>
      </c>
      <c r="K268" s="696" t="s">
        <v>2524</v>
      </c>
      <c r="L268" s="699">
        <v>30.65</v>
      </c>
      <c r="M268" s="699">
        <v>30.65</v>
      </c>
      <c r="N268" s="696">
        <v>1</v>
      </c>
      <c r="O268" s="700">
        <v>0.5</v>
      </c>
      <c r="P268" s="699"/>
      <c r="Q268" s="701">
        <v>0</v>
      </c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50</v>
      </c>
      <c r="B269" s="696" t="s">
        <v>557</v>
      </c>
      <c r="C269" s="696">
        <v>89301501</v>
      </c>
      <c r="D269" s="697" t="s">
        <v>2937</v>
      </c>
      <c r="E269" s="698" t="s">
        <v>2219</v>
      </c>
      <c r="F269" s="696" t="s">
        <v>2204</v>
      </c>
      <c r="G269" s="696" t="s">
        <v>2249</v>
      </c>
      <c r="H269" s="696" t="s">
        <v>558</v>
      </c>
      <c r="I269" s="696" t="s">
        <v>2297</v>
      </c>
      <c r="J269" s="696" t="s">
        <v>714</v>
      </c>
      <c r="K269" s="696" t="s">
        <v>2298</v>
      </c>
      <c r="L269" s="699">
        <v>0</v>
      </c>
      <c r="M269" s="699">
        <v>0</v>
      </c>
      <c r="N269" s="696">
        <v>1</v>
      </c>
      <c r="O269" s="700">
        <v>0.5</v>
      </c>
      <c r="P269" s="699"/>
      <c r="Q269" s="701"/>
      <c r="R269" s="696"/>
      <c r="S269" s="701">
        <v>0</v>
      </c>
      <c r="T269" s="700"/>
      <c r="U269" s="702">
        <v>0</v>
      </c>
    </row>
    <row r="270" spans="1:21" ht="14.4" customHeight="1" x14ac:dyDescent="0.3">
      <c r="A270" s="695">
        <v>50</v>
      </c>
      <c r="B270" s="696" t="s">
        <v>557</v>
      </c>
      <c r="C270" s="696">
        <v>89301501</v>
      </c>
      <c r="D270" s="697" t="s">
        <v>2937</v>
      </c>
      <c r="E270" s="698" t="s">
        <v>2219</v>
      </c>
      <c r="F270" s="696" t="s">
        <v>2204</v>
      </c>
      <c r="G270" s="696" t="s">
        <v>2249</v>
      </c>
      <c r="H270" s="696" t="s">
        <v>558</v>
      </c>
      <c r="I270" s="696" t="s">
        <v>2255</v>
      </c>
      <c r="J270" s="696" t="s">
        <v>1029</v>
      </c>
      <c r="K270" s="696" t="s">
        <v>2256</v>
      </c>
      <c r="L270" s="699">
        <v>0</v>
      </c>
      <c r="M270" s="699">
        <v>0</v>
      </c>
      <c r="N270" s="696">
        <v>1</v>
      </c>
      <c r="O270" s="700">
        <v>0.5</v>
      </c>
      <c r="P270" s="699"/>
      <c r="Q270" s="701"/>
      <c r="R270" s="696"/>
      <c r="S270" s="701">
        <v>0</v>
      </c>
      <c r="T270" s="700"/>
      <c r="U270" s="702">
        <v>0</v>
      </c>
    </row>
    <row r="271" spans="1:21" ht="14.4" customHeight="1" x14ac:dyDescent="0.3">
      <c r="A271" s="695">
        <v>50</v>
      </c>
      <c r="B271" s="696" t="s">
        <v>557</v>
      </c>
      <c r="C271" s="696">
        <v>89301501</v>
      </c>
      <c r="D271" s="697" t="s">
        <v>2937</v>
      </c>
      <c r="E271" s="698" t="s">
        <v>2219</v>
      </c>
      <c r="F271" s="696" t="s">
        <v>2204</v>
      </c>
      <c r="G271" s="696" t="s">
        <v>2299</v>
      </c>
      <c r="H271" s="696" t="s">
        <v>1152</v>
      </c>
      <c r="I271" s="696" t="s">
        <v>1338</v>
      </c>
      <c r="J271" s="696" t="s">
        <v>1339</v>
      </c>
      <c r="K271" s="696" t="s">
        <v>1340</v>
      </c>
      <c r="L271" s="699">
        <v>55.38</v>
      </c>
      <c r="M271" s="699">
        <v>55.38</v>
      </c>
      <c r="N271" s="696">
        <v>1</v>
      </c>
      <c r="O271" s="700">
        <v>0.5</v>
      </c>
      <c r="P271" s="699"/>
      <c r="Q271" s="701">
        <v>0</v>
      </c>
      <c r="R271" s="696"/>
      <c r="S271" s="701">
        <v>0</v>
      </c>
      <c r="T271" s="700"/>
      <c r="U271" s="702">
        <v>0</v>
      </c>
    </row>
    <row r="272" spans="1:21" ht="14.4" customHeight="1" x14ac:dyDescent="0.3">
      <c r="A272" s="695">
        <v>50</v>
      </c>
      <c r="B272" s="696" t="s">
        <v>557</v>
      </c>
      <c r="C272" s="696">
        <v>89301501</v>
      </c>
      <c r="D272" s="697" t="s">
        <v>2937</v>
      </c>
      <c r="E272" s="698" t="s">
        <v>2219</v>
      </c>
      <c r="F272" s="696" t="s">
        <v>2204</v>
      </c>
      <c r="G272" s="696" t="s">
        <v>2258</v>
      </c>
      <c r="H272" s="696" t="s">
        <v>558</v>
      </c>
      <c r="I272" s="696" t="s">
        <v>2259</v>
      </c>
      <c r="J272" s="696" t="s">
        <v>885</v>
      </c>
      <c r="K272" s="696" t="s">
        <v>1210</v>
      </c>
      <c r="L272" s="699">
        <v>67.42</v>
      </c>
      <c r="M272" s="699">
        <v>67.42</v>
      </c>
      <c r="N272" s="696">
        <v>1</v>
      </c>
      <c r="O272" s="700">
        <v>0.5</v>
      </c>
      <c r="P272" s="699"/>
      <c r="Q272" s="701">
        <v>0</v>
      </c>
      <c r="R272" s="696"/>
      <c r="S272" s="701">
        <v>0</v>
      </c>
      <c r="T272" s="700"/>
      <c r="U272" s="702">
        <v>0</v>
      </c>
    </row>
    <row r="273" spans="1:21" ht="14.4" customHeight="1" x14ac:dyDescent="0.3">
      <c r="A273" s="695">
        <v>50</v>
      </c>
      <c r="B273" s="696" t="s">
        <v>557</v>
      </c>
      <c r="C273" s="696">
        <v>89301501</v>
      </c>
      <c r="D273" s="697" t="s">
        <v>2937</v>
      </c>
      <c r="E273" s="698" t="s">
        <v>2219</v>
      </c>
      <c r="F273" s="696" t="s">
        <v>2204</v>
      </c>
      <c r="G273" s="696" t="s">
        <v>2269</v>
      </c>
      <c r="H273" s="696" t="s">
        <v>1152</v>
      </c>
      <c r="I273" s="696" t="s">
        <v>1234</v>
      </c>
      <c r="J273" s="696" t="s">
        <v>2121</v>
      </c>
      <c r="K273" s="696" t="s">
        <v>1300</v>
      </c>
      <c r="L273" s="699">
        <v>67.42</v>
      </c>
      <c r="M273" s="699">
        <v>67.42</v>
      </c>
      <c r="N273" s="696">
        <v>1</v>
      </c>
      <c r="O273" s="700">
        <v>1</v>
      </c>
      <c r="P273" s="699"/>
      <c r="Q273" s="701">
        <v>0</v>
      </c>
      <c r="R273" s="696"/>
      <c r="S273" s="701">
        <v>0</v>
      </c>
      <c r="T273" s="700"/>
      <c r="U273" s="702">
        <v>0</v>
      </c>
    </row>
    <row r="274" spans="1:21" ht="14.4" customHeight="1" x14ac:dyDescent="0.3">
      <c r="A274" s="695">
        <v>50</v>
      </c>
      <c r="B274" s="696" t="s">
        <v>557</v>
      </c>
      <c r="C274" s="696">
        <v>89301501</v>
      </c>
      <c r="D274" s="697" t="s">
        <v>2937</v>
      </c>
      <c r="E274" s="698" t="s">
        <v>2219</v>
      </c>
      <c r="F274" s="696" t="s">
        <v>2204</v>
      </c>
      <c r="G274" s="696" t="s">
        <v>2271</v>
      </c>
      <c r="H274" s="696" t="s">
        <v>558</v>
      </c>
      <c r="I274" s="696" t="s">
        <v>2272</v>
      </c>
      <c r="J274" s="696" t="s">
        <v>931</v>
      </c>
      <c r="K274" s="696" t="s">
        <v>2273</v>
      </c>
      <c r="L274" s="699">
        <v>112.13</v>
      </c>
      <c r="M274" s="699">
        <v>224.26</v>
      </c>
      <c r="N274" s="696">
        <v>2</v>
      </c>
      <c r="O274" s="700">
        <v>1.5</v>
      </c>
      <c r="P274" s="699"/>
      <c r="Q274" s="701">
        <v>0</v>
      </c>
      <c r="R274" s="696"/>
      <c r="S274" s="701">
        <v>0</v>
      </c>
      <c r="T274" s="700"/>
      <c r="U274" s="702">
        <v>0</v>
      </c>
    </row>
    <row r="275" spans="1:21" ht="14.4" customHeight="1" x14ac:dyDescent="0.3">
      <c r="A275" s="695">
        <v>50</v>
      </c>
      <c r="B275" s="696" t="s">
        <v>557</v>
      </c>
      <c r="C275" s="696">
        <v>89301501</v>
      </c>
      <c r="D275" s="697" t="s">
        <v>2937</v>
      </c>
      <c r="E275" s="698" t="s">
        <v>2219</v>
      </c>
      <c r="F275" s="696" t="s">
        <v>2204</v>
      </c>
      <c r="G275" s="696" t="s">
        <v>2345</v>
      </c>
      <c r="H275" s="696" t="s">
        <v>558</v>
      </c>
      <c r="I275" s="696" t="s">
        <v>1403</v>
      </c>
      <c r="J275" s="696" t="s">
        <v>1404</v>
      </c>
      <c r="K275" s="696" t="s">
        <v>2346</v>
      </c>
      <c r="L275" s="699">
        <v>23.46</v>
      </c>
      <c r="M275" s="699">
        <v>23.46</v>
      </c>
      <c r="N275" s="696">
        <v>1</v>
      </c>
      <c r="O275" s="700">
        <v>1</v>
      </c>
      <c r="P275" s="699"/>
      <c r="Q275" s="701">
        <v>0</v>
      </c>
      <c r="R275" s="696"/>
      <c r="S275" s="701">
        <v>0</v>
      </c>
      <c r="T275" s="700"/>
      <c r="U275" s="702">
        <v>0</v>
      </c>
    </row>
    <row r="276" spans="1:21" ht="14.4" customHeight="1" x14ac:dyDescent="0.3">
      <c r="A276" s="695">
        <v>50</v>
      </c>
      <c r="B276" s="696" t="s">
        <v>557</v>
      </c>
      <c r="C276" s="696">
        <v>89301501</v>
      </c>
      <c r="D276" s="697" t="s">
        <v>2937</v>
      </c>
      <c r="E276" s="698" t="s">
        <v>2219</v>
      </c>
      <c r="F276" s="696" t="s">
        <v>2204</v>
      </c>
      <c r="G276" s="696" t="s">
        <v>2274</v>
      </c>
      <c r="H276" s="696" t="s">
        <v>1152</v>
      </c>
      <c r="I276" s="696" t="s">
        <v>2351</v>
      </c>
      <c r="J276" s="696" t="s">
        <v>2352</v>
      </c>
      <c r="K276" s="696" t="s">
        <v>2353</v>
      </c>
      <c r="L276" s="699">
        <v>156.25</v>
      </c>
      <c r="M276" s="699">
        <v>156.25</v>
      </c>
      <c r="N276" s="696">
        <v>1</v>
      </c>
      <c r="O276" s="700">
        <v>0.5</v>
      </c>
      <c r="P276" s="699"/>
      <c r="Q276" s="701">
        <v>0</v>
      </c>
      <c r="R276" s="696"/>
      <c r="S276" s="701">
        <v>0</v>
      </c>
      <c r="T276" s="700"/>
      <c r="U276" s="702">
        <v>0</v>
      </c>
    </row>
    <row r="277" spans="1:21" ht="14.4" customHeight="1" x14ac:dyDescent="0.3">
      <c r="A277" s="695">
        <v>50</v>
      </c>
      <c r="B277" s="696" t="s">
        <v>557</v>
      </c>
      <c r="C277" s="696">
        <v>89301501</v>
      </c>
      <c r="D277" s="697" t="s">
        <v>2937</v>
      </c>
      <c r="E277" s="698" t="s">
        <v>2220</v>
      </c>
      <c r="F277" s="696" t="s">
        <v>2204</v>
      </c>
      <c r="G277" s="696" t="s">
        <v>2222</v>
      </c>
      <c r="H277" s="696" t="s">
        <v>558</v>
      </c>
      <c r="I277" s="696" t="s">
        <v>2354</v>
      </c>
      <c r="J277" s="696" t="s">
        <v>2355</v>
      </c>
      <c r="K277" s="696" t="s">
        <v>2109</v>
      </c>
      <c r="L277" s="699">
        <v>0</v>
      </c>
      <c r="M277" s="699">
        <v>0</v>
      </c>
      <c r="N277" s="696">
        <v>1</v>
      </c>
      <c r="O277" s="700">
        <v>0.5</v>
      </c>
      <c r="P277" s="699"/>
      <c r="Q277" s="701"/>
      <c r="R277" s="696"/>
      <c r="S277" s="701">
        <v>0</v>
      </c>
      <c r="T277" s="700"/>
      <c r="U277" s="702">
        <v>0</v>
      </c>
    </row>
    <row r="278" spans="1:21" ht="14.4" customHeight="1" x14ac:dyDescent="0.3">
      <c r="A278" s="695">
        <v>50</v>
      </c>
      <c r="B278" s="696" t="s">
        <v>557</v>
      </c>
      <c r="C278" s="696">
        <v>89301501</v>
      </c>
      <c r="D278" s="697" t="s">
        <v>2937</v>
      </c>
      <c r="E278" s="698" t="s">
        <v>2220</v>
      </c>
      <c r="F278" s="696" t="s">
        <v>2204</v>
      </c>
      <c r="G278" s="696" t="s">
        <v>2225</v>
      </c>
      <c r="H278" s="696" t="s">
        <v>1152</v>
      </c>
      <c r="I278" s="696" t="s">
        <v>1326</v>
      </c>
      <c r="J278" s="696" t="s">
        <v>1331</v>
      </c>
      <c r="K278" s="696" t="s">
        <v>2128</v>
      </c>
      <c r="L278" s="699">
        <v>201.88</v>
      </c>
      <c r="M278" s="699">
        <v>201.88</v>
      </c>
      <c r="N278" s="696">
        <v>1</v>
      </c>
      <c r="O278" s="700">
        <v>0.5</v>
      </c>
      <c r="P278" s="699"/>
      <c r="Q278" s="701">
        <v>0</v>
      </c>
      <c r="R278" s="696"/>
      <c r="S278" s="701">
        <v>0</v>
      </c>
      <c r="T278" s="700"/>
      <c r="U278" s="702">
        <v>0</v>
      </c>
    </row>
    <row r="279" spans="1:21" ht="14.4" customHeight="1" x14ac:dyDescent="0.3">
      <c r="A279" s="695">
        <v>50</v>
      </c>
      <c r="B279" s="696" t="s">
        <v>557</v>
      </c>
      <c r="C279" s="696">
        <v>89301501</v>
      </c>
      <c r="D279" s="697" t="s">
        <v>2937</v>
      </c>
      <c r="E279" s="698" t="s">
        <v>2220</v>
      </c>
      <c r="F279" s="696" t="s">
        <v>2204</v>
      </c>
      <c r="G279" s="696" t="s">
        <v>2225</v>
      </c>
      <c r="H279" s="696" t="s">
        <v>1152</v>
      </c>
      <c r="I279" s="696" t="s">
        <v>2361</v>
      </c>
      <c r="J279" s="696" t="s">
        <v>2276</v>
      </c>
      <c r="K279" s="696" t="s">
        <v>2277</v>
      </c>
      <c r="L279" s="699">
        <v>312.54000000000002</v>
      </c>
      <c r="M279" s="699">
        <v>312.54000000000002</v>
      </c>
      <c r="N279" s="696">
        <v>1</v>
      </c>
      <c r="O279" s="700">
        <v>0.5</v>
      </c>
      <c r="P279" s="699"/>
      <c r="Q279" s="701">
        <v>0</v>
      </c>
      <c r="R279" s="696"/>
      <c r="S279" s="701">
        <v>0</v>
      </c>
      <c r="T279" s="700"/>
      <c r="U279" s="702">
        <v>0</v>
      </c>
    </row>
    <row r="280" spans="1:21" ht="14.4" customHeight="1" x14ac:dyDescent="0.3">
      <c r="A280" s="695">
        <v>50</v>
      </c>
      <c r="B280" s="696" t="s">
        <v>557</v>
      </c>
      <c r="C280" s="696">
        <v>89301501</v>
      </c>
      <c r="D280" s="697" t="s">
        <v>2937</v>
      </c>
      <c r="E280" s="698" t="s">
        <v>2220</v>
      </c>
      <c r="F280" s="696" t="s">
        <v>2204</v>
      </c>
      <c r="G280" s="696" t="s">
        <v>2226</v>
      </c>
      <c r="H280" s="696" t="s">
        <v>558</v>
      </c>
      <c r="I280" s="696" t="s">
        <v>2364</v>
      </c>
      <c r="J280" s="696" t="s">
        <v>2365</v>
      </c>
      <c r="K280" s="696" t="s">
        <v>2366</v>
      </c>
      <c r="L280" s="699">
        <v>31.43</v>
      </c>
      <c r="M280" s="699">
        <v>62.86</v>
      </c>
      <c r="N280" s="696">
        <v>2</v>
      </c>
      <c r="O280" s="700">
        <v>1</v>
      </c>
      <c r="P280" s="699"/>
      <c r="Q280" s="701">
        <v>0</v>
      </c>
      <c r="R280" s="696"/>
      <c r="S280" s="701">
        <v>0</v>
      </c>
      <c r="T280" s="700"/>
      <c r="U280" s="702">
        <v>0</v>
      </c>
    </row>
    <row r="281" spans="1:21" ht="14.4" customHeight="1" x14ac:dyDescent="0.3">
      <c r="A281" s="695">
        <v>50</v>
      </c>
      <c r="B281" s="696" t="s">
        <v>557</v>
      </c>
      <c r="C281" s="696">
        <v>89301501</v>
      </c>
      <c r="D281" s="697" t="s">
        <v>2937</v>
      </c>
      <c r="E281" s="698" t="s">
        <v>2220</v>
      </c>
      <c r="F281" s="696" t="s">
        <v>2204</v>
      </c>
      <c r="G281" s="696" t="s">
        <v>2226</v>
      </c>
      <c r="H281" s="696" t="s">
        <v>1152</v>
      </c>
      <c r="I281" s="696" t="s">
        <v>1208</v>
      </c>
      <c r="J281" s="696" t="s">
        <v>1209</v>
      </c>
      <c r="K281" s="696" t="s">
        <v>1210</v>
      </c>
      <c r="L281" s="699">
        <v>44.89</v>
      </c>
      <c r="M281" s="699">
        <v>44.89</v>
      </c>
      <c r="N281" s="696">
        <v>1</v>
      </c>
      <c r="O281" s="700">
        <v>1</v>
      </c>
      <c r="P281" s="699"/>
      <c r="Q281" s="701">
        <v>0</v>
      </c>
      <c r="R281" s="696"/>
      <c r="S281" s="701">
        <v>0</v>
      </c>
      <c r="T281" s="700"/>
      <c r="U281" s="702">
        <v>0</v>
      </c>
    </row>
    <row r="282" spans="1:21" ht="14.4" customHeight="1" x14ac:dyDescent="0.3">
      <c r="A282" s="695">
        <v>50</v>
      </c>
      <c r="B282" s="696" t="s">
        <v>557</v>
      </c>
      <c r="C282" s="696">
        <v>89301501</v>
      </c>
      <c r="D282" s="697" t="s">
        <v>2937</v>
      </c>
      <c r="E282" s="698" t="s">
        <v>2220</v>
      </c>
      <c r="F282" s="696" t="s">
        <v>2204</v>
      </c>
      <c r="G282" s="696" t="s">
        <v>2226</v>
      </c>
      <c r="H282" s="696" t="s">
        <v>1152</v>
      </c>
      <c r="I282" s="696" t="s">
        <v>1772</v>
      </c>
      <c r="J282" s="696" t="s">
        <v>1773</v>
      </c>
      <c r="K282" s="696" t="s">
        <v>1774</v>
      </c>
      <c r="L282" s="699">
        <v>60.02</v>
      </c>
      <c r="M282" s="699">
        <v>60.02</v>
      </c>
      <c r="N282" s="696">
        <v>1</v>
      </c>
      <c r="O282" s="700">
        <v>0.5</v>
      </c>
      <c r="P282" s="699"/>
      <c r="Q282" s="701">
        <v>0</v>
      </c>
      <c r="R282" s="696"/>
      <c r="S282" s="701">
        <v>0</v>
      </c>
      <c r="T282" s="700"/>
      <c r="U282" s="702">
        <v>0</v>
      </c>
    </row>
    <row r="283" spans="1:21" ht="14.4" customHeight="1" x14ac:dyDescent="0.3">
      <c r="A283" s="695">
        <v>50</v>
      </c>
      <c r="B283" s="696" t="s">
        <v>557</v>
      </c>
      <c r="C283" s="696">
        <v>89301501</v>
      </c>
      <c r="D283" s="697" t="s">
        <v>2937</v>
      </c>
      <c r="E283" s="698" t="s">
        <v>2220</v>
      </c>
      <c r="F283" s="696" t="s">
        <v>2204</v>
      </c>
      <c r="G283" s="696" t="s">
        <v>2372</v>
      </c>
      <c r="H283" s="696" t="s">
        <v>558</v>
      </c>
      <c r="I283" s="696" t="s">
        <v>2525</v>
      </c>
      <c r="J283" s="696" t="s">
        <v>2374</v>
      </c>
      <c r="K283" s="696" t="s">
        <v>2526</v>
      </c>
      <c r="L283" s="699">
        <v>0</v>
      </c>
      <c r="M283" s="699">
        <v>0</v>
      </c>
      <c r="N283" s="696">
        <v>1</v>
      </c>
      <c r="O283" s="700">
        <v>0.5</v>
      </c>
      <c r="P283" s="699"/>
      <c r="Q283" s="701"/>
      <c r="R283" s="696"/>
      <c r="S283" s="701">
        <v>0</v>
      </c>
      <c r="T283" s="700"/>
      <c r="U283" s="702">
        <v>0</v>
      </c>
    </row>
    <row r="284" spans="1:21" ht="14.4" customHeight="1" x14ac:dyDescent="0.3">
      <c r="A284" s="695">
        <v>50</v>
      </c>
      <c r="B284" s="696" t="s">
        <v>557</v>
      </c>
      <c r="C284" s="696">
        <v>89301501</v>
      </c>
      <c r="D284" s="697" t="s">
        <v>2937</v>
      </c>
      <c r="E284" s="698" t="s">
        <v>2220</v>
      </c>
      <c r="F284" s="696" t="s">
        <v>2204</v>
      </c>
      <c r="G284" s="696" t="s">
        <v>2386</v>
      </c>
      <c r="H284" s="696" t="s">
        <v>558</v>
      </c>
      <c r="I284" s="696" t="s">
        <v>892</v>
      </c>
      <c r="J284" s="696" t="s">
        <v>893</v>
      </c>
      <c r="K284" s="696" t="s">
        <v>894</v>
      </c>
      <c r="L284" s="699">
        <v>24.22</v>
      </c>
      <c r="M284" s="699">
        <v>24.22</v>
      </c>
      <c r="N284" s="696">
        <v>1</v>
      </c>
      <c r="O284" s="700">
        <v>0.5</v>
      </c>
      <c r="P284" s="699"/>
      <c r="Q284" s="701">
        <v>0</v>
      </c>
      <c r="R284" s="696"/>
      <c r="S284" s="701">
        <v>0</v>
      </c>
      <c r="T284" s="700"/>
      <c r="U284" s="702">
        <v>0</v>
      </c>
    </row>
    <row r="285" spans="1:21" ht="14.4" customHeight="1" x14ac:dyDescent="0.3">
      <c r="A285" s="695">
        <v>50</v>
      </c>
      <c r="B285" s="696" t="s">
        <v>557</v>
      </c>
      <c r="C285" s="696">
        <v>89301501</v>
      </c>
      <c r="D285" s="697" t="s">
        <v>2937</v>
      </c>
      <c r="E285" s="698" t="s">
        <v>2220</v>
      </c>
      <c r="F285" s="696" t="s">
        <v>2204</v>
      </c>
      <c r="G285" s="696" t="s">
        <v>2391</v>
      </c>
      <c r="H285" s="696" t="s">
        <v>558</v>
      </c>
      <c r="I285" s="696" t="s">
        <v>2392</v>
      </c>
      <c r="J285" s="696" t="s">
        <v>2393</v>
      </c>
      <c r="K285" s="696" t="s">
        <v>2394</v>
      </c>
      <c r="L285" s="699">
        <v>0</v>
      </c>
      <c r="M285" s="699">
        <v>0</v>
      </c>
      <c r="N285" s="696">
        <v>1</v>
      </c>
      <c r="O285" s="700">
        <v>1</v>
      </c>
      <c r="P285" s="699"/>
      <c r="Q285" s="701"/>
      <c r="R285" s="696"/>
      <c r="S285" s="701">
        <v>0</v>
      </c>
      <c r="T285" s="700"/>
      <c r="U285" s="702">
        <v>0</v>
      </c>
    </row>
    <row r="286" spans="1:21" ht="14.4" customHeight="1" x14ac:dyDescent="0.3">
      <c r="A286" s="695">
        <v>50</v>
      </c>
      <c r="B286" s="696" t="s">
        <v>557</v>
      </c>
      <c r="C286" s="696">
        <v>89301501</v>
      </c>
      <c r="D286" s="697" t="s">
        <v>2937</v>
      </c>
      <c r="E286" s="698" t="s">
        <v>2220</v>
      </c>
      <c r="F286" s="696" t="s">
        <v>2204</v>
      </c>
      <c r="G286" s="696" t="s">
        <v>2241</v>
      </c>
      <c r="H286" s="696" t="s">
        <v>558</v>
      </c>
      <c r="I286" s="696" t="s">
        <v>2527</v>
      </c>
      <c r="J286" s="696" t="s">
        <v>946</v>
      </c>
      <c r="K286" s="696" t="s">
        <v>2518</v>
      </c>
      <c r="L286" s="699">
        <v>0</v>
      </c>
      <c r="M286" s="699">
        <v>0</v>
      </c>
      <c r="N286" s="696">
        <v>3</v>
      </c>
      <c r="O286" s="700">
        <v>2.5</v>
      </c>
      <c r="P286" s="699"/>
      <c r="Q286" s="701"/>
      <c r="R286" s="696"/>
      <c r="S286" s="701">
        <v>0</v>
      </c>
      <c r="T286" s="700"/>
      <c r="U286" s="702">
        <v>0</v>
      </c>
    </row>
    <row r="287" spans="1:21" ht="14.4" customHeight="1" x14ac:dyDescent="0.3">
      <c r="A287" s="695">
        <v>50</v>
      </c>
      <c r="B287" s="696" t="s">
        <v>557</v>
      </c>
      <c r="C287" s="696">
        <v>89301501</v>
      </c>
      <c r="D287" s="697" t="s">
        <v>2937</v>
      </c>
      <c r="E287" s="698" t="s">
        <v>2220</v>
      </c>
      <c r="F287" s="696" t="s">
        <v>2204</v>
      </c>
      <c r="G287" s="696" t="s">
        <v>2241</v>
      </c>
      <c r="H287" s="696" t="s">
        <v>558</v>
      </c>
      <c r="I287" s="696" t="s">
        <v>945</v>
      </c>
      <c r="J287" s="696" t="s">
        <v>946</v>
      </c>
      <c r="K287" s="696" t="s">
        <v>947</v>
      </c>
      <c r="L287" s="699">
        <v>104.66</v>
      </c>
      <c r="M287" s="699">
        <v>209.32</v>
      </c>
      <c r="N287" s="696">
        <v>2</v>
      </c>
      <c r="O287" s="700">
        <v>1.5</v>
      </c>
      <c r="P287" s="699"/>
      <c r="Q287" s="701">
        <v>0</v>
      </c>
      <c r="R287" s="696"/>
      <c r="S287" s="701">
        <v>0</v>
      </c>
      <c r="T287" s="700"/>
      <c r="U287" s="702">
        <v>0</v>
      </c>
    </row>
    <row r="288" spans="1:21" ht="14.4" customHeight="1" x14ac:dyDescent="0.3">
      <c r="A288" s="695">
        <v>50</v>
      </c>
      <c r="B288" s="696" t="s">
        <v>557</v>
      </c>
      <c r="C288" s="696">
        <v>89301501</v>
      </c>
      <c r="D288" s="697" t="s">
        <v>2937</v>
      </c>
      <c r="E288" s="698" t="s">
        <v>2220</v>
      </c>
      <c r="F288" s="696" t="s">
        <v>2204</v>
      </c>
      <c r="G288" s="696" t="s">
        <v>2242</v>
      </c>
      <c r="H288" s="696" t="s">
        <v>558</v>
      </c>
      <c r="I288" s="696" t="s">
        <v>2289</v>
      </c>
      <c r="J288" s="696" t="s">
        <v>2244</v>
      </c>
      <c r="K288" s="696" t="s">
        <v>2158</v>
      </c>
      <c r="L288" s="699">
        <v>0</v>
      </c>
      <c r="M288" s="699">
        <v>0</v>
      </c>
      <c r="N288" s="696">
        <v>1</v>
      </c>
      <c r="O288" s="700">
        <v>0.5</v>
      </c>
      <c r="P288" s="699"/>
      <c r="Q288" s="701"/>
      <c r="R288" s="696"/>
      <c r="S288" s="701">
        <v>0</v>
      </c>
      <c r="T288" s="700"/>
      <c r="U288" s="702">
        <v>0</v>
      </c>
    </row>
    <row r="289" spans="1:21" ht="14.4" customHeight="1" x14ac:dyDescent="0.3">
      <c r="A289" s="695">
        <v>50</v>
      </c>
      <c r="B289" s="696" t="s">
        <v>557</v>
      </c>
      <c r="C289" s="696">
        <v>89301501</v>
      </c>
      <c r="D289" s="697" t="s">
        <v>2937</v>
      </c>
      <c r="E289" s="698" t="s">
        <v>2220</v>
      </c>
      <c r="F289" s="696" t="s">
        <v>2204</v>
      </c>
      <c r="G289" s="696" t="s">
        <v>2242</v>
      </c>
      <c r="H289" s="696" t="s">
        <v>558</v>
      </c>
      <c r="I289" s="696" t="s">
        <v>2339</v>
      </c>
      <c r="J289" s="696" t="s">
        <v>923</v>
      </c>
      <c r="K289" s="696" t="s">
        <v>745</v>
      </c>
      <c r="L289" s="699">
        <v>30.65</v>
      </c>
      <c r="M289" s="699">
        <v>30.65</v>
      </c>
      <c r="N289" s="696">
        <v>1</v>
      </c>
      <c r="O289" s="700">
        <v>0.5</v>
      </c>
      <c r="P289" s="699"/>
      <c r="Q289" s="701">
        <v>0</v>
      </c>
      <c r="R289" s="696"/>
      <c r="S289" s="701">
        <v>0</v>
      </c>
      <c r="T289" s="700"/>
      <c r="U289" s="702">
        <v>0</v>
      </c>
    </row>
    <row r="290" spans="1:21" ht="14.4" customHeight="1" x14ac:dyDescent="0.3">
      <c r="A290" s="695">
        <v>50</v>
      </c>
      <c r="B290" s="696" t="s">
        <v>557</v>
      </c>
      <c r="C290" s="696">
        <v>89301501</v>
      </c>
      <c r="D290" s="697" t="s">
        <v>2937</v>
      </c>
      <c r="E290" s="698" t="s">
        <v>2220</v>
      </c>
      <c r="F290" s="696" t="s">
        <v>2204</v>
      </c>
      <c r="G290" s="696" t="s">
        <v>2242</v>
      </c>
      <c r="H290" s="696" t="s">
        <v>558</v>
      </c>
      <c r="I290" s="696" t="s">
        <v>922</v>
      </c>
      <c r="J290" s="696" t="s">
        <v>923</v>
      </c>
      <c r="K290" s="696" t="s">
        <v>924</v>
      </c>
      <c r="L290" s="699">
        <v>61.29</v>
      </c>
      <c r="M290" s="699">
        <v>61.29</v>
      </c>
      <c r="N290" s="696">
        <v>1</v>
      </c>
      <c r="O290" s="700">
        <v>0.5</v>
      </c>
      <c r="P290" s="699"/>
      <c r="Q290" s="701">
        <v>0</v>
      </c>
      <c r="R290" s="696"/>
      <c r="S290" s="701">
        <v>0</v>
      </c>
      <c r="T290" s="700"/>
      <c r="U290" s="702">
        <v>0</v>
      </c>
    </row>
    <row r="291" spans="1:21" ht="14.4" customHeight="1" x14ac:dyDescent="0.3">
      <c r="A291" s="695">
        <v>50</v>
      </c>
      <c r="B291" s="696" t="s">
        <v>557</v>
      </c>
      <c r="C291" s="696">
        <v>89301501</v>
      </c>
      <c r="D291" s="697" t="s">
        <v>2937</v>
      </c>
      <c r="E291" s="698" t="s">
        <v>2220</v>
      </c>
      <c r="F291" s="696" t="s">
        <v>2204</v>
      </c>
      <c r="G291" s="696" t="s">
        <v>2242</v>
      </c>
      <c r="H291" s="696" t="s">
        <v>558</v>
      </c>
      <c r="I291" s="696" t="s">
        <v>934</v>
      </c>
      <c r="J291" s="696" t="s">
        <v>923</v>
      </c>
      <c r="K291" s="696" t="s">
        <v>935</v>
      </c>
      <c r="L291" s="699">
        <v>12.26</v>
      </c>
      <c r="M291" s="699">
        <v>12.26</v>
      </c>
      <c r="N291" s="696">
        <v>1</v>
      </c>
      <c r="O291" s="700">
        <v>0.5</v>
      </c>
      <c r="P291" s="699"/>
      <c r="Q291" s="701">
        <v>0</v>
      </c>
      <c r="R291" s="696"/>
      <c r="S291" s="701">
        <v>0</v>
      </c>
      <c r="T291" s="700"/>
      <c r="U291" s="702">
        <v>0</v>
      </c>
    </row>
    <row r="292" spans="1:21" ht="14.4" customHeight="1" x14ac:dyDescent="0.3">
      <c r="A292" s="695">
        <v>50</v>
      </c>
      <c r="B292" s="696" t="s">
        <v>557</v>
      </c>
      <c r="C292" s="696">
        <v>89301501</v>
      </c>
      <c r="D292" s="697" t="s">
        <v>2937</v>
      </c>
      <c r="E292" s="698" t="s">
        <v>2220</v>
      </c>
      <c r="F292" s="696" t="s">
        <v>2204</v>
      </c>
      <c r="G292" s="696" t="s">
        <v>2242</v>
      </c>
      <c r="H292" s="696" t="s">
        <v>558</v>
      </c>
      <c r="I292" s="696" t="s">
        <v>2340</v>
      </c>
      <c r="J292" s="696" t="s">
        <v>2244</v>
      </c>
      <c r="K292" s="696" t="s">
        <v>2341</v>
      </c>
      <c r="L292" s="699">
        <v>34.31</v>
      </c>
      <c r="M292" s="699">
        <v>34.31</v>
      </c>
      <c r="N292" s="696">
        <v>1</v>
      </c>
      <c r="O292" s="700">
        <v>0.5</v>
      </c>
      <c r="P292" s="699"/>
      <c r="Q292" s="701">
        <v>0</v>
      </c>
      <c r="R292" s="696"/>
      <c r="S292" s="701">
        <v>0</v>
      </c>
      <c r="T292" s="700"/>
      <c r="U292" s="702">
        <v>0</v>
      </c>
    </row>
    <row r="293" spans="1:21" ht="14.4" customHeight="1" x14ac:dyDescent="0.3">
      <c r="A293" s="695">
        <v>50</v>
      </c>
      <c r="B293" s="696" t="s">
        <v>557</v>
      </c>
      <c r="C293" s="696">
        <v>89301501</v>
      </c>
      <c r="D293" s="697" t="s">
        <v>2937</v>
      </c>
      <c r="E293" s="698" t="s">
        <v>2220</v>
      </c>
      <c r="F293" s="696" t="s">
        <v>2204</v>
      </c>
      <c r="G293" s="696" t="s">
        <v>2478</v>
      </c>
      <c r="H293" s="696" t="s">
        <v>1152</v>
      </c>
      <c r="I293" s="696" t="s">
        <v>1179</v>
      </c>
      <c r="J293" s="696" t="s">
        <v>2089</v>
      </c>
      <c r="K293" s="696" t="s">
        <v>2090</v>
      </c>
      <c r="L293" s="699">
        <v>97.97</v>
      </c>
      <c r="M293" s="699">
        <v>97.97</v>
      </c>
      <c r="N293" s="696">
        <v>1</v>
      </c>
      <c r="O293" s="700">
        <v>0.5</v>
      </c>
      <c r="P293" s="699"/>
      <c r="Q293" s="701">
        <v>0</v>
      </c>
      <c r="R293" s="696"/>
      <c r="S293" s="701">
        <v>0</v>
      </c>
      <c r="T293" s="700"/>
      <c r="U293" s="702">
        <v>0</v>
      </c>
    </row>
    <row r="294" spans="1:21" ht="14.4" customHeight="1" x14ac:dyDescent="0.3">
      <c r="A294" s="695">
        <v>50</v>
      </c>
      <c r="B294" s="696" t="s">
        <v>557</v>
      </c>
      <c r="C294" s="696">
        <v>89301501</v>
      </c>
      <c r="D294" s="697" t="s">
        <v>2937</v>
      </c>
      <c r="E294" s="698" t="s">
        <v>2220</v>
      </c>
      <c r="F294" s="696" t="s">
        <v>2204</v>
      </c>
      <c r="G294" s="696" t="s">
        <v>2249</v>
      </c>
      <c r="H294" s="696" t="s">
        <v>558</v>
      </c>
      <c r="I294" s="696" t="s">
        <v>774</v>
      </c>
      <c r="J294" s="696" t="s">
        <v>775</v>
      </c>
      <c r="K294" s="696" t="s">
        <v>776</v>
      </c>
      <c r="L294" s="699">
        <v>60.02</v>
      </c>
      <c r="M294" s="699">
        <v>60.02</v>
      </c>
      <c r="N294" s="696">
        <v>1</v>
      </c>
      <c r="O294" s="700">
        <v>0.5</v>
      </c>
      <c r="P294" s="699"/>
      <c r="Q294" s="701">
        <v>0</v>
      </c>
      <c r="R294" s="696"/>
      <c r="S294" s="701">
        <v>0</v>
      </c>
      <c r="T294" s="700"/>
      <c r="U294" s="702">
        <v>0</v>
      </c>
    </row>
    <row r="295" spans="1:21" ht="14.4" customHeight="1" x14ac:dyDescent="0.3">
      <c r="A295" s="695">
        <v>50</v>
      </c>
      <c r="B295" s="696" t="s">
        <v>557</v>
      </c>
      <c r="C295" s="696">
        <v>89301501</v>
      </c>
      <c r="D295" s="697" t="s">
        <v>2937</v>
      </c>
      <c r="E295" s="698" t="s">
        <v>2220</v>
      </c>
      <c r="F295" s="696" t="s">
        <v>2204</v>
      </c>
      <c r="G295" s="696" t="s">
        <v>2257</v>
      </c>
      <c r="H295" s="696" t="s">
        <v>1152</v>
      </c>
      <c r="I295" s="696" t="s">
        <v>1249</v>
      </c>
      <c r="J295" s="696" t="s">
        <v>1243</v>
      </c>
      <c r="K295" s="696" t="s">
        <v>1206</v>
      </c>
      <c r="L295" s="699">
        <v>2916.16</v>
      </c>
      <c r="M295" s="699">
        <v>2916.16</v>
      </c>
      <c r="N295" s="696">
        <v>1</v>
      </c>
      <c r="O295" s="700">
        <v>0.5</v>
      </c>
      <c r="P295" s="699"/>
      <c r="Q295" s="701">
        <v>0</v>
      </c>
      <c r="R295" s="696"/>
      <c r="S295" s="701">
        <v>0</v>
      </c>
      <c r="T295" s="700"/>
      <c r="U295" s="702">
        <v>0</v>
      </c>
    </row>
    <row r="296" spans="1:21" ht="14.4" customHeight="1" x14ac:dyDescent="0.3">
      <c r="A296" s="695">
        <v>50</v>
      </c>
      <c r="B296" s="696" t="s">
        <v>557</v>
      </c>
      <c r="C296" s="696">
        <v>89301501</v>
      </c>
      <c r="D296" s="697" t="s">
        <v>2937</v>
      </c>
      <c r="E296" s="698" t="s">
        <v>2220</v>
      </c>
      <c r="F296" s="696" t="s">
        <v>2204</v>
      </c>
      <c r="G296" s="696" t="s">
        <v>2486</v>
      </c>
      <c r="H296" s="696" t="s">
        <v>558</v>
      </c>
      <c r="I296" s="696" t="s">
        <v>2487</v>
      </c>
      <c r="J296" s="696" t="s">
        <v>2488</v>
      </c>
      <c r="K296" s="696" t="s">
        <v>1054</v>
      </c>
      <c r="L296" s="699">
        <v>41.89</v>
      </c>
      <c r="M296" s="699">
        <v>41.89</v>
      </c>
      <c r="N296" s="696">
        <v>1</v>
      </c>
      <c r="O296" s="700">
        <v>0.5</v>
      </c>
      <c r="P296" s="699"/>
      <c r="Q296" s="701">
        <v>0</v>
      </c>
      <c r="R296" s="696"/>
      <c r="S296" s="701">
        <v>0</v>
      </c>
      <c r="T296" s="700"/>
      <c r="U296" s="702">
        <v>0</v>
      </c>
    </row>
    <row r="297" spans="1:21" ht="14.4" customHeight="1" x14ac:dyDescent="0.3">
      <c r="A297" s="695">
        <v>50</v>
      </c>
      <c r="B297" s="696" t="s">
        <v>557</v>
      </c>
      <c r="C297" s="696">
        <v>89301501</v>
      </c>
      <c r="D297" s="697" t="s">
        <v>2937</v>
      </c>
      <c r="E297" s="698" t="s">
        <v>2220</v>
      </c>
      <c r="F297" s="696" t="s">
        <v>2204</v>
      </c>
      <c r="G297" s="696" t="s">
        <v>2299</v>
      </c>
      <c r="H297" s="696" t="s">
        <v>1152</v>
      </c>
      <c r="I297" s="696" t="s">
        <v>1338</v>
      </c>
      <c r="J297" s="696" t="s">
        <v>1339</v>
      </c>
      <c r="K297" s="696" t="s">
        <v>1340</v>
      </c>
      <c r="L297" s="699">
        <v>55.38</v>
      </c>
      <c r="M297" s="699">
        <v>110.76</v>
      </c>
      <c r="N297" s="696">
        <v>2</v>
      </c>
      <c r="O297" s="700">
        <v>1</v>
      </c>
      <c r="P297" s="699"/>
      <c r="Q297" s="701">
        <v>0</v>
      </c>
      <c r="R297" s="696"/>
      <c r="S297" s="701">
        <v>0</v>
      </c>
      <c r="T297" s="700"/>
      <c r="U297" s="702">
        <v>0</v>
      </c>
    </row>
    <row r="298" spans="1:21" ht="14.4" customHeight="1" x14ac:dyDescent="0.3">
      <c r="A298" s="695">
        <v>50</v>
      </c>
      <c r="B298" s="696" t="s">
        <v>557</v>
      </c>
      <c r="C298" s="696">
        <v>89301501</v>
      </c>
      <c r="D298" s="697" t="s">
        <v>2937</v>
      </c>
      <c r="E298" s="698" t="s">
        <v>2220</v>
      </c>
      <c r="F298" s="696" t="s">
        <v>2204</v>
      </c>
      <c r="G298" s="696" t="s">
        <v>2303</v>
      </c>
      <c r="H298" s="696" t="s">
        <v>1152</v>
      </c>
      <c r="I298" s="696" t="s">
        <v>2451</v>
      </c>
      <c r="J298" s="696" t="s">
        <v>1216</v>
      </c>
      <c r="K298" s="696" t="s">
        <v>1217</v>
      </c>
      <c r="L298" s="699">
        <v>0</v>
      </c>
      <c r="M298" s="699">
        <v>0</v>
      </c>
      <c r="N298" s="696">
        <v>1</v>
      </c>
      <c r="O298" s="700">
        <v>0.5</v>
      </c>
      <c r="P298" s="699"/>
      <c r="Q298" s="701"/>
      <c r="R298" s="696"/>
      <c r="S298" s="701">
        <v>0</v>
      </c>
      <c r="T298" s="700"/>
      <c r="U298" s="702">
        <v>0</v>
      </c>
    </row>
    <row r="299" spans="1:21" ht="14.4" customHeight="1" x14ac:dyDescent="0.3">
      <c r="A299" s="695">
        <v>50</v>
      </c>
      <c r="B299" s="696" t="s">
        <v>557</v>
      </c>
      <c r="C299" s="696">
        <v>89301501</v>
      </c>
      <c r="D299" s="697" t="s">
        <v>2937</v>
      </c>
      <c r="E299" s="698" t="s">
        <v>2220</v>
      </c>
      <c r="F299" s="696" t="s">
        <v>2204</v>
      </c>
      <c r="G299" s="696" t="s">
        <v>2271</v>
      </c>
      <c r="H299" s="696" t="s">
        <v>558</v>
      </c>
      <c r="I299" s="696" t="s">
        <v>2272</v>
      </c>
      <c r="J299" s="696" t="s">
        <v>931</v>
      </c>
      <c r="K299" s="696" t="s">
        <v>2273</v>
      </c>
      <c r="L299" s="699">
        <v>112.13</v>
      </c>
      <c r="M299" s="699">
        <v>112.13</v>
      </c>
      <c r="N299" s="696">
        <v>1</v>
      </c>
      <c r="O299" s="700">
        <v>0.5</v>
      </c>
      <c r="P299" s="699"/>
      <c r="Q299" s="701">
        <v>0</v>
      </c>
      <c r="R299" s="696"/>
      <c r="S299" s="701">
        <v>0</v>
      </c>
      <c r="T299" s="700"/>
      <c r="U299" s="702">
        <v>0</v>
      </c>
    </row>
    <row r="300" spans="1:21" ht="14.4" customHeight="1" x14ac:dyDescent="0.3">
      <c r="A300" s="695">
        <v>50</v>
      </c>
      <c r="B300" s="696" t="s">
        <v>557</v>
      </c>
      <c r="C300" s="696">
        <v>89301501</v>
      </c>
      <c r="D300" s="697" t="s">
        <v>2937</v>
      </c>
      <c r="E300" s="698" t="s">
        <v>2220</v>
      </c>
      <c r="F300" s="696" t="s">
        <v>2204</v>
      </c>
      <c r="G300" s="696" t="s">
        <v>2528</v>
      </c>
      <c r="H300" s="696" t="s">
        <v>558</v>
      </c>
      <c r="I300" s="696" t="s">
        <v>2529</v>
      </c>
      <c r="J300" s="696" t="s">
        <v>2530</v>
      </c>
      <c r="K300" s="696" t="s">
        <v>1224</v>
      </c>
      <c r="L300" s="699">
        <v>0</v>
      </c>
      <c r="M300" s="699">
        <v>0</v>
      </c>
      <c r="N300" s="696">
        <v>1</v>
      </c>
      <c r="O300" s="700">
        <v>0.5</v>
      </c>
      <c r="P300" s="699"/>
      <c r="Q300" s="701"/>
      <c r="R300" s="696"/>
      <c r="S300" s="701">
        <v>0</v>
      </c>
      <c r="T300" s="700"/>
      <c r="U300" s="702">
        <v>0</v>
      </c>
    </row>
    <row r="301" spans="1:21" ht="14.4" customHeight="1" x14ac:dyDescent="0.3">
      <c r="A301" s="695">
        <v>50</v>
      </c>
      <c r="B301" s="696" t="s">
        <v>557</v>
      </c>
      <c r="C301" s="696">
        <v>89301501</v>
      </c>
      <c r="D301" s="697" t="s">
        <v>2937</v>
      </c>
      <c r="E301" s="698" t="s">
        <v>2220</v>
      </c>
      <c r="F301" s="696" t="s">
        <v>2204</v>
      </c>
      <c r="G301" s="696" t="s">
        <v>2313</v>
      </c>
      <c r="H301" s="696" t="s">
        <v>558</v>
      </c>
      <c r="I301" s="696" t="s">
        <v>709</v>
      </c>
      <c r="J301" s="696" t="s">
        <v>710</v>
      </c>
      <c r="K301" s="696" t="s">
        <v>2314</v>
      </c>
      <c r="L301" s="699">
        <v>219.94</v>
      </c>
      <c r="M301" s="699">
        <v>439.88</v>
      </c>
      <c r="N301" s="696">
        <v>2</v>
      </c>
      <c r="O301" s="700">
        <v>1</v>
      </c>
      <c r="P301" s="699"/>
      <c r="Q301" s="701">
        <v>0</v>
      </c>
      <c r="R301" s="696"/>
      <c r="S301" s="701">
        <v>0</v>
      </c>
      <c r="T301" s="700"/>
      <c r="U301" s="702">
        <v>0</v>
      </c>
    </row>
    <row r="302" spans="1:21" ht="14.4" customHeight="1" x14ac:dyDescent="0.3">
      <c r="A302" s="695">
        <v>50</v>
      </c>
      <c r="B302" s="696" t="s">
        <v>557</v>
      </c>
      <c r="C302" s="696">
        <v>89301501</v>
      </c>
      <c r="D302" s="697" t="s">
        <v>2937</v>
      </c>
      <c r="E302" s="698" t="s">
        <v>2220</v>
      </c>
      <c r="F302" s="696" t="s">
        <v>2204</v>
      </c>
      <c r="G302" s="696" t="s">
        <v>2345</v>
      </c>
      <c r="H302" s="696" t="s">
        <v>558</v>
      </c>
      <c r="I302" s="696" t="s">
        <v>1403</v>
      </c>
      <c r="J302" s="696" t="s">
        <v>1404</v>
      </c>
      <c r="K302" s="696" t="s">
        <v>2346</v>
      </c>
      <c r="L302" s="699">
        <v>23.46</v>
      </c>
      <c r="M302" s="699">
        <v>23.46</v>
      </c>
      <c r="N302" s="696">
        <v>1</v>
      </c>
      <c r="O302" s="700">
        <v>1</v>
      </c>
      <c r="P302" s="699"/>
      <c r="Q302" s="701">
        <v>0</v>
      </c>
      <c r="R302" s="696"/>
      <c r="S302" s="701">
        <v>0</v>
      </c>
      <c r="T302" s="700"/>
      <c r="U302" s="702">
        <v>0</v>
      </c>
    </row>
    <row r="303" spans="1:21" ht="14.4" customHeight="1" x14ac:dyDescent="0.3">
      <c r="A303" s="695">
        <v>50</v>
      </c>
      <c r="B303" s="696" t="s">
        <v>557</v>
      </c>
      <c r="C303" s="696">
        <v>89301501</v>
      </c>
      <c r="D303" s="697" t="s">
        <v>2937</v>
      </c>
      <c r="E303" s="698" t="s">
        <v>2220</v>
      </c>
      <c r="F303" s="696" t="s">
        <v>2204</v>
      </c>
      <c r="G303" s="696" t="s">
        <v>2347</v>
      </c>
      <c r="H303" s="696" t="s">
        <v>558</v>
      </c>
      <c r="I303" s="696" t="s">
        <v>705</v>
      </c>
      <c r="J303" s="696" t="s">
        <v>2349</v>
      </c>
      <c r="K303" s="696" t="s">
        <v>707</v>
      </c>
      <c r="L303" s="699">
        <v>129.94999999999999</v>
      </c>
      <c r="M303" s="699">
        <v>129.94999999999999</v>
      </c>
      <c r="N303" s="696">
        <v>1</v>
      </c>
      <c r="O303" s="700">
        <v>0.5</v>
      </c>
      <c r="P303" s="699"/>
      <c r="Q303" s="701">
        <v>0</v>
      </c>
      <c r="R303" s="696"/>
      <c r="S303" s="701">
        <v>0</v>
      </c>
      <c r="T303" s="700"/>
      <c r="U303" s="702">
        <v>0</v>
      </c>
    </row>
    <row r="304" spans="1:21" ht="14.4" customHeight="1" x14ac:dyDescent="0.3">
      <c r="A304" s="695">
        <v>50</v>
      </c>
      <c r="B304" s="696" t="s">
        <v>557</v>
      </c>
      <c r="C304" s="696">
        <v>89301501</v>
      </c>
      <c r="D304" s="697" t="s">
        <v>2937</v>
      </c>
      <c r="E304" s="698" t="s">
        <v>2220</v>
      </c>
      <c r="F304" s="696" t="s">
        <v>2204</v>
      </c>
      <c r="G304" s="696" t="s">
        <v>2347</v>
      </c>
      <c r="H304" s="696" t="s">
        <v>558</v>
      </c>
      <c r="I304" s="696" t="s">
        <v>2531</v>
      </c>
      <c r="J304" s="696" t="s">
        <v>2349</v>
      </c>
      <c r="K304" s="696" t="s">
        <v>1371</v>
      </c>
      <c r="L304" s="699">
        <v>0</v>
      </c>
      <c r="M304" s="699">
        <v>0</v>
      </c>
      <c r="N304" s="696">
        <v>1</v>
      </c>
      <c r="O304" s="700">
        <v>0.5</v>
      </c>
      <c r="P304" s="699"/>
      <c r="Q304" s="701"/>
      <c r="R304" s="696"/>
      <c r="S304" s="701">
        <v>0</v>
      </c>
      <c r="T304" s="700"/>
      <c r="U304" s="702">
        <v>0</v>
      </c>
    </row>
    <row r="305" spans="1:21" ht="14.4" customHeight="1" x14ac:dyDescent="0.3">
      <c r="A305" s="695">
        <v>50</v>
      </c>
      <c r="B305" s="696" t="s">
        <v>557</v>
      </c>
      <c r="C305" s="696">
        <v>89301501</v>
      </c>
      <c r="D305" s="697" t="s">
        <v>2937</v>
      </c>
      <c r="E305" s="698" t="s">
        <v>2220</v>
      </c>
      <c r="F305" s="696" t="s">
        <v>2204</v>
      </c>
      <c r="G305" s="696" t="s">
        <v>2532</v>
      </c>
      <c r="H305" s="696" t="s">
        <v>558</v>
      </c>
      <c r="I305" s="696" t="s">
        <v>2533</v>
      </c>
      <c r="J305" s="696" t="s">
        <v>2534</v>
      </c>
      <c r="K305" s="696" t="s">
        <v>2535</v>
      </c>
      <c r="L305" s="699">
        <v>0</v>
      </c>
      <c r="M305" s="699">
        <v>0</v>
      </c>
      <c r="N305" s="696">
        <v>1</v>
      </c>
      <c r="O305" s="700">
        <v>0.5</v>
      </c>
      <c r="P305" s="699"/>
      <c r="Q305" s="701"/>
      <c r="R305" s="696"/>
      <c r="S305" s="701">
        <v>0</v>
      </c>
      <c r="T305" s="700"/>
      <c r="U305" s="702">
        <v>0</v>
      </c>
    </row>
    <row r="306" spans="1:21" ht="14.4" customHeight="1" x14ac:dyDescent="0.3">
      <c r="A306" s="695">
        <v>50</v>
      </c>
      <c r="B306" s="696" t="s">
        <v>557</v>
      </c>
      <c r="C306" s="696">
        <v>89301501</v>
      </c>
      <c r="D306" s="697" t="s">
        <v>2937</v>
      </c>
      <c r="E306" s="698" t="s">
        <v>2220</v>
      </c>
      <c r="F306" s="696" t="s">
        <v>2204</v>
      </c>
      <c r="G306" s="696" t="s">
        <v>2319</v>
      </c>
      <c r="H306" s="696" t="s">
        <v>558</v>
      </c>
      <c r="I306" s="696" t="s">
        <v>2320</v>
      </c>
      <c r="J306" s="696" t="s">
        <v>783</v>
      </c>
      <c r="K306" s="696" t="s">
        <v>784</v>
      </c>
      <c r="L306" s="699">
        <v>91.88</v>
      </c>
      <c r="M306" s="699">
        <v>91.88</v>
      </c>
      <c r="N306" s="696">
        <v>1</v>
      </c>
      <c r="O306" s="700">
        <v>0.5</v>
      </c>
      <c r="P306" s="699"/>
      <c r="Q306" s="701">
        <v>0</v>
      </c>
      <c r="R306" s="696"/>
      <c r="S306" s="701">
        <v>0</v>
      </c>
      <c r="T306" s="700"/>
      <c r="U306" s="702">
        <v>0</v>
      </c>
    </row>
    <row r="307" spans="1:21" ht="14.4" customHeight="1" x14ac:dyDescent="0.3">
      <c r="A307" s="695">
        <v>50</v>
      </c>
      <c r="B307" s="696" t="s">
        <v>557</v>
      </c>
      <c r="C307" s="696">
        <v>89301501</v>
      </c>
      <c r="D307" s="697" t="s">
        <v>2937</v>
      </c>
      <c r="E307" s="698" t="s">
        <v>2220</v>
      </c>
      <c r="F307" s="696" t="s">
        <v>2204</v>
      </c>
      <c r="G307" s="696" t="s">
        <v>2319</v>
      </c>
      <c r="H307" s="696" t="s">
        <v>558</v>
      </c>
      <c r="I307" s="696" t="s">
        <v>778</v>
      </c>
      <c r="J307" s="696" t="s">
        <v>779</v>
      </c>
      <c r="K307" s="696" t="s">
        <v>780</v>
      </c>
      <c r="L307" s="699">
        <v>45.94</v>
      </c>
      <c r="M307" s="699">
        <v>45.94</v>
      </c>
      <c r="N307" s="696">
        <v>1</v>
      </c>
      <c r="O307" s="700">
        <v>1</v>
      </c>
      <c r="P307" s="699"/>
      <c r="Q307" s="701">
        <v>0</v>
      </c>
      <c r="R307" s="696"/>
      <c r="S307" s="701">
        <v>0</v>
      </c>
      <c r="T307" s="700"/>
      <c r="U307" s="702">
        <v>0</v>
      </c>
    </row>
    <row r="308" spans="1:21" ht="14.4" customHeight="1" x14ac:dyDescent="0.3">
      <c r="A308" s="695">
        <v>50</v>
      </c>
      <c r="B308" s="696" t="s">
        <v>557</v>
      </c>
      <c r="C308" s="696">
        <v>89301501</v>
      </c>
      <c r="D308" s="697" t="s">
        <v>2937</v>
      </c>
      <c r="E308" s="698" t="s">
        <v>2220</v>
      </c>
      <c r="F308" s="696" t="s">
        <v>2204</v>
      </c>
      <c r="G308" s="696" t="s">
        <v>2512</v>
      </c>
      <c r="H308" s="696" t="s">
        <v>558</v>
      </c>
      <c r="I308" s="696" t="s">
        <v>2513</v>
      </c>
      <c r="J308" s="696" t="s">
        <v>2514</v>
      </c>
      <c r="K308" s="696" t="s">
        <v>2515</v>
      </c>
      <c r="L308" s="699">
        <v>157.76</v>
      </c>
      <c r="M308" s="699">
        <v>157.76</v>
      </c>
      <c r="N308" s="696">
        <v>1</v>
      </c>
      <c r="O308" s="700">
        <v>1</v>
      </c>
      <c r="P308" s="699">
        <v>157.76</v>
      </c>
      <c r="Q308" s="701">
        <v>1</v>
      </c>
      <c r="R308" s="696">
        <v>1</v>
      </c>
      <c r="S308" s="701">
        <v>1</v>
      </c>
      <c r="T308" s="700">
        <v>1</v>
      </c>
      <c r="U308" s="702">
        <v>1</v>
      </c>
    </row>
    <row r="309" spans="1:21" ht="14.4" customHeight="1" x14ac:dyDescent="0.3">
      <c r="A309" s="695">
        <v>50</v>
      </c>
      <c r="B309" s="696" t="s">
        <v>557</v>
      </c>
      <c r="C309" s="696">
        <v>89301501</v>
      </c>
      <c r="D309" s="697" t="s">
        <v>2937</v>
      </c>
      <c r="E309" s="698" t="s">
        <v>2220</v>
      </c>
      <c r="F309" s="696" t="s">
        <v>2204</v>
      </c>
      <c r="G309" s="696" t="s">
        <v>2274</v>
      </c>
      <c r="H309" s="696" t="s">
        <v>1152</v>
      </c>
      <c r="I309" s="696" t="s">
        <v>2536</v>
      </c>
      <c r="J309" s="696" t="s">
        <v>2537</v>
      </c>
      <c r="K309" s="696" t="s">
        <v>1781</v>
      </c>
      <c r="L309" s="699">
        <v>193.14</v>
      </c>
      <c r="M309" s="699">
        <v>193.14</v>
      </c>
      <c r="N309" s="696">
        <v>1</v>
      </c>
      <c r="O309" s="700">
        <v>1</v>
      </c>
      <c r="P309" s="699"/>
      <c r="Q309" s="701">
        <v>0</v>
      </c>
      <c r="R309" s="696"/>
      <c r="S309" s="701">
        <v>0</v>
      </c>
      <c r="T309" s="700"/>
      <c r="U309" s="702">
        <v>0</v>
      </c>
    </row>
    <row r="310" spans="1:21" ht="14.4" customHeight="1" x14ac:dyDescent="0.3">
      <c r="A310" s="695">
        <v>50</v>
      </c>
      <c r="B310" s="696" t="s">
        <v>557</v>
      </c>
      <c r="C310" s="696">
        <v>89301502</v>
      </c>
      <c r="D310" s="697" t="s">
        <v>2938</v>
      </c>
      <c r="E310" s="698" t="s">
        <v>2211</v>
      </c>
      <c r="F310" s="696" t="s">
        <v>2204</v>
      </c>
      <c r="G310" s="696" t="s">
        <v>2538</v>
      </c>
      <c r="H310" s="696" t="s">
        <v>1152</v>
      </c>
      <c r="I310" s="696" t="s">
        <v>1283</v>
      </c>
      <c r="J310" s="696" t="s">
        <v>1284</v>
      </c>
      <c r="K310" s="696" t="s">
        <v>1285</v>
      </c>
      <c r="L310" s="699">
        <v>95.25</v>
      </c>
      <c r="M310" s="699">
        <v>95.25</v>
      </c>
      <c r="N310" s="696">
        <v>1</v>
      </c>
      <c r="O310" s="700">
        <v>0.5</v>
      </c>
      <c r="P310" s="699"/>
      <c r="Q310" s="701">
        <v>0</v>
      </c>
      <c r="R310" s="696"/>
      <c r="S310" s="701">
        <v>0</v>
      </c>
      <c r="T310" s="700"/>
      <c r="U310" s="702">
        <v>0</v>
      </c>
    </row>
    <row r="311" spans="1:21" ht="14.4" customHeight="1" x14ac:dyDescent="0.3">
      <c r="A311" s="695">
        <v>50</v>
      </c>
      <c r="B311" s="696" t="s">
        <v>557</v>
      </c>
      <c r="C311" s="696">
        <v>89301502</v>
      </c>
      <c r="D311" s="697" t="s">
        <v>2938</v>
      </c>
      <c r="E311" s="698" t="s">
        <v>2211</v>
      </c>
      <c r="F311" s="696" t="s">
        <v>2204</v>
      </c>
      <c r="G311" s="696" t="s">
        <v>2539</v>
      </c>
      <c r="H311" s="696" t="s">
        <v>558</v>
      </c>
      <c r="I311" s="696" t="s">
        <v>2540</v>
      </c>
      <c r="J311" s="696" t="s">
        <v>2541</v>
      </c>
      <c r="K311" s="696" t="s">
        <v>2164</v>
      </c>
      <c r="L311" s="699">
        <v>5.37</v>
      </c>
      <c r="M311" s="699">
        <v>32.22</v>
      </c>
      <c r="N311" s="696">
        <v>6</v>
      </c>
      <c r="O311" s="700">
        <v>1</v>
      </c>
      <c r="P311" s="699"/>
      <c r="Q311" s="701">
        <v>0</v>
      </c>
      <c r="R311" s="696"/>
      <c r="S311" s="701">
        <v>0</v>
      </c>
      <c r="T311" s="700"/>
      <c r="U311" s="702">
        <v>0</v>
      </c>
    </row>
    <row r="312" spans="1:21" ht="14.4" customHeight="1" x14ac:dyDescent="0.3">
      <c r="A312" s="695">
        <v>50</v>
      </c>
      <c r="B312" s="696" t="s">
        <v>557</v>
      </c>
      <c r="C312" s="696">
        <v>89301502</v>
      </c>
      <c r="D312" s="697" t="s">
        <v>2938</v>
      </c>
      <c r="E312" s="698" t="s">
        <v>2211</v>
      </c>
      <c r="F312" s="696" t="s">
        <v>2204</v>
      </c>
      <c r="G312" s="696" t="s">
        <v>2222</v>
      </c>
      <c r="H312" s="696" t="s">
        <v>1152</v>
      </c>
      <c r="I312" s="696" t="s">
        <v>1168</v>
      </c>
      <c r="J312" s="696" t="s">
        <v>1169</v>
      </c>
      <c r="K312" s="696" t="s">
        <v>2109</v>
      </c>
      <c r="L312" s="699">
        <v>75.28</v>
      </c>
      <c r="M312" s="699">
        <v>75.28</v>
      </c>
      <c r="N312" s="696">
        <v>1</v>
      </c>
      <c r="O312" s="700">
        <v>0.5</v>
      </c>
      <c r="P312" s="699">
        <v>75.28</v>
      </c>
      <c r="Q312" s="701">
        <v>1</v>
      </c>
      <c r="R312" s="696">
        <v>1</v>
      </c>
      <c r="S312" s="701">
        <v>1</v>
      </c>
      <c r="T312" s="700">
        <v>0.5</v>
      </c>
      <c r="U312" s="702">
        <v>1</v>
      </c>
    </row>
    <row r="313" spans="1:21" ht="14.4" customHeight="1" x14ac:dyDescent="0.3">
      <c r="A313" s="695">
        <v>50</v>
      </c>
      <c r="B313" s="696" t="s">
        <v>557</v>
      </c>
      <c r="C313" s="696">
        <v>89301502</v>
      </c>
      <c r="D313" s="697" t="s">
        <v>2938</v>
      </c>
      <c r="E313" s="698" t="s">
        <v>2211</v>
      </c>
      <c r="F313" s="696" t="s">
        <v>2204</v>
      </c>
      <c r="G313" s="696" t="s">
        <v>2223</v>
      </c>
      <c r="H313" s="696" t="s">
        <v>1152</v>
      </c>
      <c r="I313" s="696" t="s">
        <v>2542</v>
      </c>
      <c r="J313" s="696" t="s">
        <v>1784</v>
      </c>
      <c r="K313" s="696" t="s">
        <v>1785</v>
      </c>
      <c r="L313" s="699">
        <v>270.69</v>
      </c>
      <c r="M313" s="699">
        <v>270.69</v>
      </c>
      <c r="N313" s="696">
        <v>1</v>
      </c>
      <c r="O313" s="700">
        <v>1</v>
      </c>
      <c r="P313" s="699">
        <v>270.69</v>
      </c>
      <c r="Q313" s="701">
        <v>1</v>
      </c>
      <c r="R313" s="696">
        <v>1</v>
      </c>
      <c r="S313" s="701">
        <v>1</v>
      </c>
      <c r="T313" s="700">
        <v>1</v>
      </c>
      <c r="U313" s="702">
        <v>1</v>
      </c>
    </row>
    <row r="314" spans="1:21" ht="14.4" customHeight="1" x14ac:dyDescent="0.3">
      <c r="A314" s="695">
        <v>50</v>
      </c>
      <c r="B314" s="696" t="s">
        <v>557</v>
      </c>
      <c r="C314" s="696">
        <v>89301502</v>
      </c>
      <c r="D314" s="697" t="s">
        <v>2938</v>
      </c>
      <c r="E314" s="698" t="s">
        <v>2211</v>
      </c>
      <c r="F314" s="696" t="s">
        <v>2204</v>
      </c>
      <c r="G314" s="696" t="s">
        <v>2324</v>
      </c>
      <c r="H314" s="696" t="s">
        <v>1152</v>
      </c>
      <c r="I314" s="696" t="s">
        <v>1435</v>
      </c>
      <c r="J314" s="696" t="s">
        <v>2137</v>
      </c>
      <c r="K314" s="696" t="s">
        <v>2138</v>
      </c>
      <c r="L314" s="699">
        <v>333.31</v>
      </c>
      <c r="M314" s="699">
        <v>2333.17</v>
      </c>
      <c r="N314" s="696">
        <v>7</v>
      </c>
      <c r="O314" s="700">
        <v>3.5</v>
      </c>
      <c r="P314" s="699">
        <v>999.93000000000006</v>
      </c>
      <c r="Q314" s="701">
        <v>0.4285714285714286</v>
      </c>
      <c r="R314" s="696">
        <v>3</v>
      </c>
      <c r="S314" s="701">
        <v>0.42857142857142855</v>
      </c>
      <c r="T314" s="700">
        <v>1.5</v>
      </c>
      <c r="U314" s="702">
        <v>0.42857142857142855</v>
      </c>
    </row>
    <row r="315" spans="1:21" ht="14.4" customHeight="1" x14ac:dyDescent="0.3">
      <c r="A315" s="695">
        <v>50</v>
      </c>
      <c r="B315" s="696" t="s">
        <v>557</v>
      </c>
      <c r="C315" s="696">
        <v>89301502</v>
      </c>
      <c r="D315" s="697" t="s">
        <v>2938</v>
      </c>
      <c r="E315" s="698" t="s">
        <v>2211</v>
      </c>
      <c r="F315" s="696" t="s">
        <v>2204</v>
      </c>
      <c r="G315" s="696" t="s">
        <v>2225</v>
      </c>
      <c r="H315" s="696" t="s">
        <v>1152</v>
      </c>
      <c r="I315" s="696" t="s">
        <v>1271</v>
      </c>
      <c r="J315" s="696" t="s">
        <v>1272</v>
      </c>
      <c r="K315" s="696" t="s">
        <v>2127</v>
      </c>
      <c r="L315" s="699">
        <v>435.3</v>
      </c>
      <c r="M315" s="699">
        <v>435.3</v>
      </c>
      <c r="N315" s="696">
        <v>1</v>
      </c>
      <c r="O315" s="700">
        <v>1</v>
      </c>
      <c r="P315" s="699">
        <v>435.3</v>
      </c>
      <c r="Q315" s="701">
        <v>1</v>
      </c>
      <c r="R315" s="696">
        <v>1</v>
      </c>
      <c r="S315" s="701">
        <v>1</v>
      </c>
      <c r="T315" s="700">
        <v>1</v>
      </c>
      <c r="U315" s="702">
        <v>1</v>
      </c>
    </row>
    <row r="316" spans="1:21" ht="14.4" customHeight="1" x14ac:dyDescent="0.3">
      <c r="A316" s="695">
        <v>50</v>
      </c>
      <c r="B316" s="696" t="s">
        <v>557</v>
      </c>
      <c r="C316" s="696">
        <v>89301502</v>
      </c>
      <c r="D316" s="697" t="s">
        <v>2938</v>
      </c>
      <c r="E316" s="698" t="s">
        <v>2211</v>
      </c>
      <c r="F316" s="696" t="s">
        <v>2204</v>
      </c>
      <c r="G316" s="696" t="s">
        <v>2225</v>
      </c>
      <c r="H316" s="696" t="s">
        <v>1152</v>
      </c>
      <c r="I316" s="696" t="s">
        <v>1330</v>
      </c>
      <c r="J316" s="696" t="s">
        <v>1331</v>
      </c>
      <c r="K316" s="696" t="s">
        <v>2129</v>
      </c>
      <c r="L316" s="699">
        <v>672.94</v>
      </c>
      <c r="M316" s="699">
        <v>672.94</v>
      </c>
      <c r="N316" s="696">
        <v>1</v>
      </c>
      <c r="O316" s="700">
        <v>0.5</v>
      </c>
      <c r="P316" s="699">
        <v>672.94</v>
      </c>
      <c r="Q316" s="701">
        <v>1</v>
      </c>
      <c r="R316" s="696">
        <v>1</v>
      </c>
      <c r="S316" s="701">
        <v>1</v>
      </c>
      <c r="T316" s="700">
        <v>0.5</v>
      </c>
      <c r="U316" s="702">
        <v>1</v>
      </c>
    </row>
    <row r="317" spans="1:21" ht="14.4" customHeight="1" x14ac:dyDescent="0.3">
      <c r="A317" s="695">
        <v>50</v>
      </c>
      <c r="B317" s="696" t="s">
        <v>557</v>
      </c>
      <c r="C317" s="696">
        <v>89301502</v>
      </c>
      <c r="D317" s="697" t="s">
        <v>2938</v>
      </c>
      <c r="E317" s="698" t="s">
        <v>2211</v>
      </c>
      <c r="F317" s="696" t="s">
        <v>2204</v>
      </c>
      <c r="G317" s="696" t="s">
        <v>2543</v>
      </c>
      <c r="H317" s="696" t="s">
        <v>1152</v>
      </c>
      <c r="I317" s="696" t="s">
        <v>2544</v>
      </c>
      <c r="J317" s="696" t="s">
        <v>1817</v>
      </c>
      <c r="K317" s="696" t="s">
        <v>1085</v>
      </c>
      <c r="L317" s="699">
        <v>0</v>
      </c>
      <c r="M317" s="699">
        <v>0</v>
      </c>
      <c r="N317" s="696">
        <v>1</v>
      </c>
      <c r="O317" s="700">
        <v>0.5</v>
      </c>
      <c r="P317" s="699"/>
      <c r="Q317" s="701"/>
      <c r="R317" s="696"/>
      <c r="S317" s="701">
        <v>0</v>
      </c>
      <c r="T317" s="700"/>
      <c r="U317" s="702">
        <v>0</v>
      </c>
    </row>
    <row r="318" spans="1:21" ht="14.4" customHeight="1" x14ac:dyDescent="0.3">
      <c r="A318" s="695">
        <v>50</v>
      </c>
      <c r="B318" s="696" t="s">
        <v>557</v>
      </c>
      <c r="C318" s="696">
        <v>89301502</v>
      </c>
      <c r="D318" s="697" t="s">
        <v>2938</v>
      </c>
      <c r="E318" s="698" t="s">
        <v>2211</v>
      </c>
      <c r="F318" s="696" t="s">
        <v>2204</v>
      </c>
      <c r="G318" s="696" t="s">
        <v>2226</v>
      </c>
      <c r="H318" s="696" t="s">
        <v>558</v>
      </c>
      <c r="I318" s="696" t="s">
        <v>2364</v>
      </c>
      <c r="J318" s="696" t="s">
        <v>2365</v>
      </c>
      <c r="K318" s="696" t="s">
        <v>2366</v>
      </c>
      <c r="L318" s="699">
        <v>31.43</v>
      </c>
      <c r="M318" s="699">
        <v>94.289999999999992</v>
      </c>
      <c r="N318" s="696">
        <v>3</v>
      </c>
      <c r="O318" s="700">
        <v>0.5</v>
      </c>
      <c r="P318" s="699">
        <v>94.289999999999992</v>
      </c>
      <c r="Q318" s="701">
        <v>1</v>
      </c>
      <c r="R318" s="696">
        <v>3</v>
      </c>
      <c r="S318" s="701">
        <v>1</v>
      </c>
      <c r="T318" s="700">
        <v>0.5</v>
      </c>
      <c r="U318" s="702">
        <v>1</v>
      </c>
    </row>
    <row r="319" spans="1:21" ht="14.4" customHeight="1" x14ac:dyDescent="0.3">
      <c r="A319" s="695">
        <v>50</v>
      </c>
      <c r="B319" s="696" t="s">
        <v>557</v>
      </c>
      <c r="C319" s="696">
        <v>89301502</v>
      </c>
      <c r="D319" s="697" t="s">
        <v>2938</v>
      </c>
      <c r="E319" s="698" t="s">
        <v>2211</v>
      </c>
      <c r="F319" s="696" t="s">
        <v>2204</v>
      </c>
      <c r="G319" s="696" t="s">
        <v>2226</v>
      </c>
      <c r="H319" s="696" t="s">
        <v>1152</v>
      </c>
      <c r="I319" s="696" t="s">
        <v>1208</v>
      </c>
      <c r="J319" s="696" t="s">
        <v>1209</v>
      </c>
      <c r="K319" s="696" t="s">
        <v>1210</v>
      </c>
      <c r="L319" s="699">
        <v>44.89</v>
      </c>
      <c r="M319" s="699">
        <v>448.90000000000003</v>
      </c>
      <c r="N319" s="696">
        <v>10</v>
      </c>
      <c r="O319" s="700">
        <v>2</v>
      </c>
      <c r="P319" s="699">
        <v>224.45000000000002</v>
      </c>
      <c r="Q319" s="701">
        <v>0.5</v>
      </c>
      <c r="R319" s="696">
        <v>5</v>
      </c>
      <c r="S319" s="701">
        <v>0.5</v>
      </c>
      <c r="T319" s="700">
        <v>1</v>
      </c>
      <c r="U319" s="702">
        <v>0.5</v>
      </c>
    </row>
    <row r="320" spans="1:21" ht="14.4" customHeight="1" x14ac:dyDescent="0.3">
      <c r="A320" s="695">
        <v>50</v>
      </c>
      <c r="B320" s="696" t="s">
        <v>557</v>
      </c>
      <c r="C320" s="696">
        <v>89301502</v>
      </c>
      <c r="D320" s="697" t="s">
        <v>2938</v>
      </c>
      <c r="E320" s="698" t="s">
        <v>2211</v>
      </c>
      <c r="F320" s="696" t="s">
        <v>2204</v>
      </c>
      <c r="G320" s="696" t="s">
        <v>2226</v>
      </c>
      <c r="H320" s="696" t="s">
        <v>558</v>
      </c>
      <c r="I320" s="696" t="s">
        <v>2367</v>
      </c>
      <c r="J320" s="696" t="s">
        <v>2368</v>
      </c>
      <c r="K320" s="696" t="s">
        <v>1210</v>
      </c>
      <c r="L320" s="699">
        <v>44.89</v>
      </c>
      <c r="M320" s="699">
        <v>134.67000000000002</v>
      </c>
      <c r="N320" s="696">
        <v>3</v>
      </c>
      <c r="O320" s="700">
        <v>0.5</v>
      </c>
      <c r="P320" s="699"/>
      <c r="Q320" s="701">
        <v>0</v>
      </c>
      <c r="R320" s="696"/>
      <c r="S320" s="701">
        <v>0</v>
      </c>
      <c r="T320" s="700"/>
      <c r="U320" s="702">
        <v>0</v>
      </c>
    </row>
    <row r="321" spans="1:21" ht="14.4" customHeight="1" x14ac:dyDescent="0.3">
      <c r="A321" s="695">
        <v>50</v>
      </c>
      <c r="B321" s="696" t="s">
        <v>557</v>
      </c>
      <c r="C321" s="696">
        <v>89301502</v>
      </c>
      <c r="D321" s="697" t="s">
        <v>2938</v>
      </c>
      <c r="E321" s="698" t="s">
        <v>2211</v>
      </c>
      <c r="F321" s="696" t="s">
        <v>2204</v>
      </c>
      <c r="G321" s="696" t="s">
        <v>2545</v>
      </c>
      <c r="H321" s="696" t="s">
        <v>558</v>
      </c>
      <c r="I321" s="696" t="s">
        <v>2546</v>
      </c>
      <c r="J321" s="696" t="s">
        <v>2547</v>
      </c>
      <c r="K321" s="696" t="s">
        <v>2548</v>
      </c>
      <c r="L321" s="699">
        <v>44.89</v>
      </c>
      <c r="M321" s="699">
        <v>89.78</v>
      </c>
      <c r="N321" s="696">
        <v>2</v>
      </c>
      <c r="O321" s="700">
        <v>0.5</v>
      </c>
      <c r="P321" s="699"/>
      <c r="Q321" s="701">
        <v>0</v>
      </c>
      <c r="R321" s="696"/>
      <c r="S321" s="701">
        <v>0</v>
      </c>
      <c r="T321" s="700"/>
      <c r="U321" s="702">
        <v>0</v>
      </c>
    </row>
    <row r="322" spans="1:21" ht="14.4" customHeight="1" x14ac:dyDescent="0.3">
      <c r="A322" s="695">
        <v>50</v>
      </c>
      <c r="B322" s="696" t="s">
        <v>557</v>
      </c>
      <c r="C322" s="696">
        <v>89301502</v>
      </c>
      <c r="D322" s="697" t="s">
        <v>2938</v>
      </c>
      <c r="E322" s="698" t="s">
        <v>2211</v>
      </c>
      <c r="F322" s="696" t="s">
        <v>2204</v>
      </c>
      <c r="G322" s="696" t="s">
        <v>2549</v>
      </c>
      <c r="H322" s="696" t="s">
        <v>1152</v>
      </c>
      <c r="I322" s="696" t="s">
        <v>2550</v>
      </c>
      <c r="J322" s="696" t="s">
        <v>2551</v>
      </c>
      <c r="K322" s="696" t="s">
        <v>2552</v>
      </c>
      <c r="L322" s="699">
        <v>2118.42</v>
      </c>
      <c r="M322" s="699">
        <v>19065.78</v>
      </c>
      <c r="N322" s="696">
        <v>9</v>
      </c>
      <c r="O322" s="700">
        <v>3.5</v>
      </c>
      <c r="P322" s="699">
        <v>12710.52</v>
      </c>
      <c r="Q322" s="701">
        <v>0.66666666666666674</v>
      </c>
      <c r="R322" s="696">
        <v>6</v>
      </c>
      <c r="S322" s="701">
        <v>0.66666666666666663</v>
      </c>
      <c r="T322" s="700">
        <v>1.5</v>
      </c>
      <c r="U322" s="702">
        <v>0.42857142857142855</v>
      </c>
    </row>
    <row r="323" spans="1:21" ht="14.4" customHeight="1" x14ac:dyDescent="0.3">
      <c r="A323" s="695">
        <v>50</v>
      </c>
      <c r="B323" s="696" t="s">
        <v>557</v>
      </c>
      <c r="C323" s="696">
        <v>89301502</v>
      </c>
      <c r="D323" s="697" t="s">
        <v>2938</v>
      </c>
      <c r="E323" s="698" t="s">
        <v>2211</v>
      </c>
      <c r="F323" s="696" t="s">
        <v>2204</v>
      </c>
      <c r="G323" s="696" t="s">
        <v>2549</v>
      </c>
      <c r="H323" s="696" t="s">
        <v>1152</v>
      </c>
      <c r="I323" s="696" t="s">
        <v>2553</v>
      </c>
      <c r="J323" s="696" t="s">
        <v>2554</v>
      </c>
      <c r="K323" s="696" t="s">
        <v>2555</v>
      </c>
      <c r="L323" s="699">
        <v>2118.4299999999998</v>
      </c>
      <c r="M323" s="699">
        <v>6355.2899999999991</v>
      </c>
      <c r="N323" s="696">
        <v>3</v>
      </c>
      <c r="O323" s="700">
        <v>1</v>
      </c>
      <c r="P323" s="699"/>
      <c r="Q323" s="701">
        <v>0</v>
      </c>
      <c r="R323" s="696"/>
      <c r="S323" s="701">
        <v>0</v>
      </c>
      <c r="T323" s="700"/>
      <c r="U323" s="702">
        <v>0</v>
      </c>
    </row>
    <row r="324" spans="1:21" ht="14.4" customHeight="1" x14ac:dyDescent="0.3">
      <c r="A324" s="695">
        <v>50</v>
      </c>
      <c r="B324" s="696" t="s">
        <v>557</v>
      </c>
      <c r="C324" s="696">
        <v>89301502</v>
      </c>
      <c r="D324" s="697" t="s">
        <v>2938</v>
      </c>
      <c r="E324" s="698" t="s">
        <v>2211</v>
      </c>
      <c r="F324" s="696" t="s">
        <v>2204</v>
      </c>
      <c r="G324" s="696" t="s">
        <v>2369</v>
      </c>
      <c r="H324" s="696" t="s">
        <v>558</v>
      </c>
      <c r="I324" s="696" t="s">
        <v>786</v>
      </c>
      <c r="J324" s="696" t="s">
        <v>2370</v>
      </c>
      <c r="K324" s="696" t="s">
        <v>2371</v>
      </c>
      <c r="L324" s="699">
        <v>36.89</v>
      </c>
      <c r="M324" s="699">
        <v>110.67</v>
      </c>
      <c r="N324" s="696">
        <v>3</v>
      </c>
      <c r="O324" s="700">
        <v>0.5</v>
      </c>
      <c r="P324" s="699"/>
      <c r="Q324" s="701">
        <v>0</v>
      </c>
      <c r="R324" s="696"/>
      <c r="S324" s="701">
        <v>0</v>
      </c>
      <c r="T324" s="700"/>
      <c r="U324" s="702">
        <v>0</v>
      </c>
    </row>
    <row r="325" spans="1:21" ht="14.4" customHeight="1" x14ac:dyDescent="0.3">
      <c r="A325" s="695">
        <v>50</v>
      </c>
      <c r="B325" s="696" t="s">
        <v>557</v>
      </c>
      <c r="C325" s="696">
        <v>89301502</v>
      </c>
      <c r="D325" s="697" t="s">
        <v>2938</v>
      </c>
      <c r="E325" s="698" t="s">
        <v>2211</v>
      </c>
      <c r="F325" s="696" t="s">
        <v>2204</v>
      </c>
      <c r="G325" s="696" t="s">
        <v>2556</v>
      </c>
      <c r="H325" s="696" t="s">
        <v>558</v>
      </c>
      <c r="I325" s="696" t="s">
        <v>814</v>
      </c>
      <c r="J325" s="696" t="s">
        <v>815</v>
      </c>
      <c r="K325" s="696" t="s">
        <v>924</v>
      </c>
      <c r="L325" s="699">
        <v>0</v>
      </c>
      <c r="M325" s="699">
        <v>0</v>
      </c>
      <c r="N325" s="696">
        <v>1</v>
      </c>
      <c r="O325" s="700">
        <v>0.5</v>
      </c>
      <c r="P325" s="699"/>
      <c r="Q325" s="701"/>
      <c r="R325" s="696"/>
      <c r="S325" s="701">
        <v>0</v>
      </c>
      <c r="T325" s="700"/>
      <c r="U325" s="702">
        <v>0</v>
      </c>
    </row>
    <row r="326" spans="1:21" ht="14.4" customHeight="1" x14ac:dyDescent="0.3">
      <c r="A326" s="695">
        <v>50</v>
      </c>
      <c r="B326" s="696" t="s">
        <v>557</v>
      </c>
      <c r="C326" s="696">
        <v>89301502</v>
      </c>
      <c r="D326" s="697" t="s">
        <v>2938</v>
      </c>
      <c r="E326" s="698" t="s">
        <v>2211</v>
      </c>
      <c r="F326" s="696" t="s">
        <v>2204</v>
      </c>
      <c r="G326" s="696" t="s">
        <v>2557</v>
      </c>
      <c r="H326" s="696" t="s">
        <v>1152</v>
      </c>
      <c r="I326" s="696" t="s">
        <v>2558</v>
      </c>
      <c r="J326" s="696" t="s">
        <v>2559</v>
      </c>
      <c r="K326" s="696" t="s">
        <v>2560</v>
      </c>
      <c r="L326" s="699">
        <v>581.30999999999995</v>
      </c>
      <c r="M326" s="699">
        <v>581.30999999999995</v>
      </c>
      <c r="N326" s="696">
        <v>1</v>
      </c>
      <c r="O326" s="700">
        <v>0.5</v>
      </c>
      <c r="P326" s="699"/>
      <c r="Q326" s="701">
        <v>0</v>
      </c>
      <c r="R326" s="696"/>
      <c r="S326" s="701">
        <v>0</v>
      </c>
      <c r="T326" s="700"/>
      <c r="U326" s="702">
        <v>0</v>
      </c>
    </row>
    <row r="327" spans="1:21" ht="14.4" customHeight="1" x14ac:dyDescent="0.3">
      <c r="A327" s="695">
        <v>50</v>
      </c>
      <c r="B327" s="696" t="s">
        <v>557</v>
      </c>
      <c r="C327" s="696">
        <v>89301502</v>
      </c>
      <c r="D327" s="697" t="s">
        <v>2938</v>
      </c>
      <c r="E327" s="698" t="s">
        <v>2211</v>
      </c>
      <c r="F327" s="696" t="s">
        <v>2204</v>
      </c>
      <c r="G327" s="696" t="s">
        <v>2278</v>
      </c>
      <c r="H327" s="696" t="s">
        <v>558</v>
      </c>
      <c r="I327" s="696" t="s">
        <v>2561</v>
      </c>
      <c r="J327" s="696" t="s">
        <v>2562</v>
      </c>
      <c r="K327" s="696" t="s">
        <v>2285</v>
      </c>
      <c r="L327" s="699">
        <v>66.599999999999994</v>
      </c>
      <c r="M327" s="699">
        <v>133.19999999999999</v>
      </c>
      <c r="N327" s="696">
        <v>2</v>
      </c>
      <c r="O327" s="700">
        <v>0.5</v>
      </c>
      <c r="P327" s="699"/>
      <c r="Q327" s="701">
        <v>0</v>
      </c>
      <c r="R327" s="696"/>
      <c r="S327" s="701">
        <v>0</v>
      </c>
      <c r="T327" s="700"/>
      <c r="U327" s="702">
        <v>0</v>
      </c>
    </row>
    <row r="328" spans="1:21" ht="14.4" customHeight="1" x14ac:dyDescent="0.3">
      <c r="A328" s="695">
        <v>50</v>
      </c>
      <c r="B328" s="696" t="s">
        <v>557</v>
      </c>
      <c r="C328" s="696">
        <v>89301502</v>
      </c>
      <c r="D328" s="697" t="s">
        <v>2938</v>
      </c>
      <c r="E328" s="698" t="s">
        <v>2211</v>
      </c>
      <c r="F328" s="696" t="s">
        <v>2204</v>
      </c>
      <c r="G328" s="696" t="s">
        <v>2278</v>
      </c>
      <c r="H328" s="696" t="s">
        <v>558</v>
      </c>
      <c r="I328" s="696" t="s">
        <v>858</v>
      </c>
      <c r="J328" s="696" t="s">
        <v>2283</v>
      </c>
      <c r="K328" s="696" t="s">
        <v>2285</v>
      </c>
      <c r="L328" s="699">
        <v>66.599999999999994</v>
      </c>
      <c r="M328" s="699">
        <v>133.19999999999999</v>
      </c>
      <c r="N328" s="696">
        <v>2</v>
      </c>
      <c r="O328" s="700">
        <v>1</v>
      </c>
      <c r="P328" s="699"/>
      <c r="Q328" s="701">
        <v>0</v>
      </c>
      <c r="R328" s="696"/>
      <c r="S328" s="701">
        <v>0</v>
      </c>
      <c r="T328" s="700"/>
      <c r="U328" s="702">
        <v>0</v>
      </c>
    </row>
    <row r="329" spans="1:21" ht="14.4" customHeight="1" x14ac:dyDescent="0.3">
      <c r="A329" s="695">
        <v>50</v>
      </c>
      <c r="B329" s="696" t="s">
        <v>557</v>
      </c>
      <c r="C329" s="696">
        <v>89301502</v>
      </c>
      <c r="D329" s="697" t="s">
        <v>2938</v>
      </c>
      <c r="E329" s="698" t="s">
        <v>2211</v>
      </c>
      <c r="F329" s="696" t="s">
        <v>2204</v>
      </c>
      <c r="G329" s="696" t="s">
        <v>2563</v>
      </c>
      <c r="H329" s="696" t="s">
        <v>558</v>
      </c>
      <c r="I329" s="696" t="s">
        <v>2564</v>
      </c>
      <c r="J329" s="696" t="s">
        <v>2565</v>
      </c>
      <c r="K329" s="696" t="s">
        <v>2566</v>
      </c>
      <c r="L329" s="699">
        <v>163.9</v>
      </c>
      <c r="M329" s="699">
        <v>491.70000000000005</v>
      </c>
      <c r="N329" s="696">
        <v>3</v>
      </c>
      <c r="O329" s="700">
        <v>1</v>
      </c>
      <c r="P329" s="699">
        <v>491.70000000000005</v>
      </c>
      <c r="Q329" s="701">
        <v>1</v>
      </c>
      <c r="R329" s="696">
        <v>3</v>
      </c>
      <c r="S329" s="701">
        <v>1</v>
      </c>
      <c r="T329" s="700">
        <v>1</v>
      </c>
      <c r="U329" s="702">
        <v>1</v>
      </c>
    </row>
    <row r="330" spans="1:21" ht="14.4" customHeight="1" x14ac:dyDescent="0.3">
      <c r="A330" s="695">
        <v>50</v>
      </c>
      <c r="B330" s="696" t="s">
        <v>557</v>
      </c>
      <c r="C330" s="696">
        <v>89301502</v>
      </c>
      <c r="D330" s="697" t="s">
        <v>2938</v>
      </c>
      <c r="E330" s="698" t="s">
        <v>2211</v>
      </c>
      <c r="F330" s="696" t="s">
        <v>2204</v>
      </c>
      <c r="G330" s="696" t="s">
        <v>2286</v>
      </c>
      <c r="H330" s="696" t="s">
        <v>558</v>
      </c>
      <c r="I330" s="696" t="s">
        <v>918</v>
      </c>
      <c r="J330" s="696" t="s">
        <v>919</v>
      </c>
      <c r="K330" s="696" t="s">
        <v>920</v>
      </c>
      <c r="L330" s="699">
        <v>112.45</v>
      </c>
      <c r="M330" s="699">
        <v>112.45</v>
      </c>
      <c r="N330" s="696">
        <v>1</v>
      </c>
      <c r="O330" s="700">
        <v>0.5</v>
      </c>
      <c r="P330" s="699">
        <v>112.45</v>
      </c>
      <c r="Q330" s="701">
        <v>1</v>
      </c>
      <c r="R330" s="696">
        <v>1</v>
      </c>
      <c r="S330" s="701">
        <v>1</v>
      </c>
      <c r="T330" s="700">
        <v>0.5</v>
      </c>
      <c r="U330" s="702">
        <v>1</v>
      </c>
    </row>
    <row r="331" spans="1:21" ht="14.4" customHeight="1" x14ac:dyDescent="0.3">
      <c r="A331" s="695">
        <v>50</v>
      </c>
      <c r="B331" s="696" t="s">
        <v>557</v>
      </c>
      <c r="C331" s="696">
        <v>89301502</v>
      </c>
      <c r="D331" s="697" t="s">
        <v>2938</v>
      </c>
      <c r="E331" s="698" t="s">
        <v>2211</v>
      </c>
      <c r="F331" s="696" t="s">
        <v>2204</v>
      </c>
      <c r="G331" s="696" t="s">
        <v>2286</v>
      </c>
      <c r="H331" s="696" t="s">
        <v>558</v>
      </c>
      <c r="I331" s="696" t="s">
        <v>2567</v>
      </c>
      <c r="J331" s="696" t="s">
        <v>2568</v>
      </c>
      <c r="K331" s="696" t="s">
        <v>1371</v>
      </c>
      <c r="L331" s="699">
        <v>33.729999999999997</v>
      </c>
      <c r="M331" s="699">
        <v>67.459999999999994</v>
      </c>
      <c r="N331" s="696">
        <v>2</v>
      </c>
      <c r="O331" s="700">
        <v>0.5</v>
      </c>
      <c r="P331" s="699"/>
      <c r="Q331" s="701">
        <v>0</v>
      </c>
      <c r="R331" s="696"/>
      <c r="S331" s="701">
        <v>0</v>
      </c>
      <c r="T331" s="700"/>
      <c r="U331" s="702">
        <v>0</v>
      </c>
    </row>
    <row r="332" spans="1:21" ht="14.4" customHeight="1" x14ac:dyDescent="0.3">
      <c r="A332" s="695">
        <v>50</v>
      </c>
      <c r="B332" s="696" t="s">
        <v>557</v>
      </c>
      <c r="C332" s="696">
        <v>89301502</v>
      </c>
      <c r="D332" s="697" t="s">
        <v>2938</v>
      </c>
      <c r="E332" s="698" t="s">
        <v>2211</v>
      </c>
      <c r="F332" s="696" t="s">
        <v>2204</v>
      </c>
      <c r="G332" s="696" t="s">
        <v>2387</v>
      </c>
      <c r="H332" s="696" t="s">
        <v>558</v>
      </c>
      <c r="I332" s="696" t="s">
        <v>2388</v>
      </c>
      <c r="J332" s="696" t="s">
        <v>950</v>
      </c>
      <c r="K332" s="696" t="s">
        <v>951</v>
      </c>
      <c r="L332" s="699">
        <v>173.65</v>
      </c>
      <c r="M332" s="699">
        <v>520.95000000000005</v>
      </c>
      <c r="N332" s="696">
        <v>3</v>
      </c>
      <c r="O332" s="700">
        <v>0.5</v>
      </c>
      <c r="P332" s="699"/>
      <c r="Q332" s="701">
        <v>0</v>
      </c>
      <c r="R332" s="696"/>
      <c r="S332" s="701">
        <v>0</v>
      </c>
      <c r="T332" s="700"/>
      <c r="U332" s="702">
        <v>0</v>
      </c>
    </row>
    <row r="333" spans="1:21" ht="14.4" customHeight="1" x14ac:dyDescent="0.3">
      <c r="A333" s="695">
        <v>50</v>
      </c>
      <c r="B333" s="696" t="s">
        <v>557</v>
      </c>
      <c r="C333" s="696">
        <v>89301502</v>
      </c>
      <c r="D333" s="697" t="s">
        <v>2938</v>
      </c>
      <c r="E333" s="698" t="s">
        <v>2211</v>
      </c>
      <c r="F333" s="696" t="s">
        <v>2204</v>
      </c>
      <c r="G333" s="696" t="s">
        <v>2387</v>
      </c>
      <c r="H333" s="696" t="s">
        <v>558</v>
      </c>
      <c r="I333" s="696" t="s">
        <v>2569</v>
      </c>
      <c r="J333" s="696" t="s">
        <v>2570</v>
      </c>
      <c r="K333" s="696" t="s">
        <v>2571</v>
      </c>
      <c r="L333" s="699">
        <v>134.97</v>
      </c>
      <c r="M333" s="699">
        <v>134.97</v>
      </c>
      <c r="N333" s="696">
        <v>1</v>
      </c>
      <c r="O333" s="700">
        <v>0.5</v>
      </c>
      <c r="P333" s="699"/>
      <c r="Q333" s="701">
        <v>0</v>
      </c>
      <c r="R333" s="696"/>
      <c r="S333" s="701">
        <v>0</v>
      </c>
      <c r="T333" s="700"/>
      <c r="U333" s="702">
        <v>0</v>
      </c>
    </row>
    <row r="334" spans="1:21" ht="14.4" customHeight="1" x14ac:dyDescent="0.3">
      <c r="A334" s="695">
        <v>50</v>
      </c>
      <c r="B334" s="696" t="s">
        <v>557</v>
      </c>
      <c r="C334" s="696">
        <v>89301502</v>
      </c>
      <c r="D334" s="697" t="s">
        <v>2938</v>
      </c>
      <c r="E334" s="698" t="s">
        <v>2211</v>
      </c>
      <c r="F334" s="696" t="s">
        <v>2204</v>
      </c>
      <c r="G334" s="696" t="s">
        <v>2572</v>
      </c>
      <c r="H334" s="696" t="s">
        <v>1152</v>
      </c>
      <c r="I334" s="696" t="s">
        <v>1453</v>
      </c>
      <c r="J334" s="696" t="s">
        <v>1454</v>
      </c>
      <c r="K334" s="696" t="s">
        <v>2147</v>
      </c>
      <c r="L334" s="699">
        <v>116.8</v>
      </c>
      <c r="M334" s="699">
        <v>817.6</v>
      </c>
      <c r="N334" s="696">
        <v>7</v>
      </c>
      <c r="O334" s="700">
        <v>3.5</v>
      </c>
      <c r="P334" s="699">
        <v>584</v>
      </c>
      <c r="Q334" s="701">
        <v>0.7142857142857143</v>
      </c>
      <c r="R334" s="696">
        <v>5</v>
      </c>
      <c r="S334" s="701">
        <v>0.7142857142857143</v>
      </c>
      <c r="T334" s="700">
        <v>2.5</v>
      </c>
      <c r="U334" s="702">
        <v>0.7142857142857143</v>
      </c>
    </row>
    <row r="335" spans="1:21" ht="14.4" customHeight="1" x14ac:dyDescent="0.3">
      <c r="A335" s="695">
        <v>50</v>
      </c>
      <c r="B335" s="696" t="s">
        <v>557</v>
      </c>
      <c r="C335" s="696">
        <v>89301502</v>
      </c>
      <c r="D335" s="697" t="s">
        <v>2938</v>
      </c>
      <c r="E335" s="698" t="s">
        <v>2211</v>
      </c>
      <c r="F335" s="696" t="s">
        <v>2204</v>
      </c>
      <c r="G335" s="696" t="s">
        <v>2573</v>
      </c>
      <c r="H335" s="696" t="s">
        <v>558</v>
      </c>
      <c r="I335" s="696" t="s">
        <v>2574</v>
      </c>
      <c r="J335" s="696" t="s">
        <v>2575</v>
      </c>
      <c r="K335" s="696" t="s">
        <v>2576</v>
      </c>
      <c r="L335" s="699">
        <v>0</v>
      </c>
      <c r="M335" s="699">
        <v>0</v>
      </c>
      <c r="N335" s="696">
        <v>1</v>
      </c>
      <c r="O335" s="700">
        <v>0.5</v>
      </c>
      <c r="P335" s="699">
        <v>0</v>
      </c>
      <c r="Q335" s="701"/>
      <c r="R335" s="696">
        <v>1</v>
      </c>
      <c r="S335" s="701">
        <v>1</v>
      </c>
      <c r="T335" s="700">
        <v>0.5</v>
      </c>
      <c r="U335" s="702">
        <v>1</v>
      </c>
    </row>
    <row r="336" spans="1:21" ht="14.4" customHeight="1" x14ac:dyDescent="0.3">
      <c r="A336" s="695">
        <v>50</v>
      </c>
      <c r="B336" s="696" t="s">
        <v>557</v>
      </c>
      <c r="C336" s="696">
        <v>89301502</v>
      </c>
      <c r="D336" s="697" t="s">
        <v>2938</v>
      </c>
      <c r="E336" s="698" t="s">
        <v>2211</v>
      </c>
      <c r="F336" s="696" t="s">
        <v>2204</v>
      </c>
      <c r="G336" s="696" t="s">
        <v>2241</v>
      </c>
      <c r="H336" s="696" t="s">
        <v>558</v>
      </c>
      <c r="I336" s="696" t="s">
        <v>945</v>
      </c>
      <c r="J336" s="696" t="s">
        <v>946</v>
      </c>
      <c r="K336" s="696" t="s">
        <v>947</v>
      </c>
      <c r="L336" s="699">
        <v>104.66</v>
      </c>
      <c r="M336" s="699">
        <v>1046.5999999999999</v>
      </c>
      <c r="N336" s="696">
        <v>10</v>
      </c>
      <c r="O336" s="700">
        <v>2.5</v>
      </c>
      <c r="P336" s="699">
        <v>627.96</v>
      </c>
      <c r="Q336" s="701">
        <v>0.60000000000000009</v>
      </c>
      <c r="R336" s="696">
        <v>6</v>
      </c>
      <c r="S336" s="701">
        <v>0.6</v>
      </c>
      <c r="T336" s="700">
        <v>1.5</v>
      </c>
      <c r="U336" s="702">
        <v>0.6</v>
      </c>
    </row>
    <row r="337" spans="1:21" ht="14.4" customHeight="1" x14ac:dyDescent="0.3">
      <c r="A337" s="695">
        <v>50</v>
      </c>
      <c r="B337" s="696" t="s">
        <v>557</v>
      </c>
      <c r="C337" s="696">
        <v>89301502</v>
      </c>
      <c r="D337" s="697" t="s">
        <v>2938</v>
      </c>
      <c r="E337" s="698" t="s">
        <v>2211</v>
      </c>
      <c r="F337" s="696" t="s">
        <v>2204</v>
      </c>
      <c r="G337" s="696" t="s">
        <v>2242</v>
      </c>
      <c r="H337" s="696" t="s">
        <v>558</v>
      </c>
      <c r="I337" s="696" t="s">
        <v>2289</v>
      </c>
      <c r="J337" s="696" t="s">
        <v>2244</v>
      </c>
      <c r="K337" s="696" t="s">
        <v>2158</v>
      </c>
      <c r="L337" s="699">
        <v>0</v>
      </c>
      <c r="M337" s="699">
        <v>0</v>
      </c>
      <c r="N337" s="696">
        <v>3</v>
      </c>
      <c r="O337" s="700">
        <v>1</v>
      </c>
      <c r="P337" s="699">
        <v>0</v>
      </c>
      <c r="Q337" s="701"/>
      <c r="R337" s="696">
        <v>3</v>
      </c>
      <c r="S337" s="701">
        <v>1</v>
      </c>
      <c r="T337" s="700">
        <v>1</v>
      </c>
      <c r="U337" s="702">
        <v>1</v>
      </c>
    </row>
    <row r="338" spans="1:21" ht="14.4" customHeight="1" x14ac:dyDescent="0.3">
      <c r="A338" s="695">
        <v>50</v>
      </c>
      <c r="B338" s="696" t="s">
        <v>557</v>
      </c>
      <c r="C338" s="696">
        <v>89301502</v>
      </c>
      <c r="D338" s="697" t="s">
        <v>2938</v>
      </c>
      <c r="E338" s="698" t="s">
        <v>2211</v>
      </c>
      <c r="F338" s="696" t="s">
        <v>2204</v>
      </c>
      <c r="G338" s="696" t="s">
        <v>2242</v>
      </c>
      <c r="H338" s="696" t="s">
        <v>558</v>
      </c>
      <c r="I338" s="696" t="s">
        <v>922</v>
      </c>
      <c r="J338" s="696" t="s">
        <v>923</v>
      </c>
      <c r="K338" s="696" t="s">
        <v>924</v>
      </c>
      <c r="L338" s="699">
        <v>61.29</v>
      </c>
      <c r="M338" s="699">
        <v>122.58</v>
      </c>
      <c r="N338" s="696">
        <v>2</v>
      </c>
      <c r="O338" s="700">
        <v>1</v>
      </c>
      <c r="P338" s="699">
        <v>122.58</v>
      </c>
      <c r="Q338" s="701">
        <v>1</v>
      </c>
      <c r="R338" s="696">
        <v>2</v>
      </c>
      <c r="S338" s="701">
        <v>1</v>
      </c>
      <c r="T338" s="700">
        <v>1</v>
      </c>
      <c r="U338" s="702">
        <v>1</v>
      </c>
    </row>
    <row r="339" spans="1:21" ht="14.4" customHeight="1" x14ac:dyDescent="0.3">
      <c r="A339" s="695">
        <v>50</v>
      </c>
      <c r="B339" s="696" t="s">
        <v>557</v>
      </c>
      <c r="C339" s="696">
        <v>89301502</v>
      </c>
      <c r="D339" s="697" t="s">
        <v>2938</v>
      </c>
      <c r="E339" s="698" t="s">
        <v>2211</v>
      </c>
      <c r="F339" s="696" t="s">
        <v>2204</v>
      </c>
      <c r="G339" s="696" t="s">
        <v>2290</v>
      </c>
      <c r="H339" s="696" t="s">
        <v>1152</v>
      </c>
      <c r="I339" s="696" t="s">
        <v>2577</v>
      </c>
      <c r="J339" s="696" t="s">
        <v>2578</v>
      </c>
      <c r="K339" s="696" t="s">
        <v>2579</v>
      </c>
      <c r="L339" s="699">
        <v>86.76</v>
      </c>
      <c r="M339" s="699">
        <v>86.76</v>
      </c>
      <c r="N339" s="696">
        <v>1</v>
      </c>
      <c r="O339" s="700">
        <v>0.5</v>
      </c>
      <c r="P339" s="699"/>
      <c r="Q339" s="701">
        <v>0</v>
      </c>
      <c r="R339" s="696"/>
      <c r="S339" s="701">
        <v>0</v>
      </c>
      <c r="T339" s="700"/>
      <c r="U339" s="702">
        <v>0</v>
      </c>
    </row>
    <row r="340" spans="1:21" ht="14.4" customHeight="1" x14ac:dyDescent="0.3">
      <c r="A340" s="695">
        <v>50</v>
      </c>
      <c r="B340" s="696" t="s">
        <v>557</v>
      </c>
      <c r="C340" s="696">
        <v>89301502</v>
      </c>
      <c r="D340" s="697" t="s">
        <v>2938</v>
      </c>
      <c r="E340" s="698" t="s">
        <v>2211</v>
      </c>
      <c r="F340" s="696" t="s">
        <v>2204</v>
      </c>
      <c r="G340" s="696" t="s">
        <v>2290</v>
      </c>
      <c r="H340" s="696" t="s">
        <v>558</v>
      </c>
      <c r="I340" s="696" t="s">
        <v>995</v>
      </c>
      <c r="J340" s="696" t="s">
        <v>2294</v>
      </c>
      <c r="K340" s="696" t="s">
        <v>2295</v>
      </c>
      <c r="L340" s="699">
        <v>50.57</v>
      </c>
      <c r="M340" s="699">
        <v>50.57</v>
      </c>
      <c r="N340" s="696">
        <v>1</v>
      </c>
      <c r="O340" s="700">
        <v>0.5</v>
      </c>
      <c r="P340" s="699">
        <v>50.57</v>
      </c>
      <c r="Q340" s="701">
        <v>1</v>
      </c>
      <c r="R340" s="696">
        <v>1</v>
      </c>
      <c r="S340" s="701">
        <v>1</v>
      </c>
      <c r="T340" s="700">
        <v>0.5</v>
      </c>
      <c r="U340" s="702">
        <v>1</v>
      </c>
    </row>
    <row r="341" spans="1:21" ht="14.4" customHeight="1" x14ac:dyDescent="0.3">
      <c r="A341" s="695">
        <v>50</v>
      </c>
      <c r="B341" s="696" t="s">
        <v>557</v>
      </c>
      <c r="C341" s="696">
        <v>89301502</v>
      </c>
      <c r="D341" s="697" t="s">
        <v>2938</v>
      </c>
      <c r="E341" s="698" t="s">
        <v>2211</v>
      </c>
      <c r="F341" s="696" t="s">
        <v>2204</v>
      </c>
      <c r="G341" s="696" t="s">
        <v>2580</v>
      </c>
      <c r="H341" s="696" t="s">
        <v>1152</v>
      </c>
      <c r="I341" s="696" t="s">
        <v>2581</v>
      </c>
      <c r="J341" s="696" t="s">
        <v>2582</v>
      </c>
      <c r="K341" s="696" t="s">
        <v>2583</v>
      </c>
      <c r="L341" s="699">
        <v>431.14</v>
      </c>
      <c r="M341" s="699">
        <v>431.14</v>
      </c>
      <c r="N341" s="696">
        <v>1</v>
      </c>
      <c r="O341" s="700">
        <v>0.5</v>
      </c>
      <c r="P341" s="699">
        <v>431.14</v>
      </c>
      <c r="Q341" s="701">
        <v>1</v>
      </c>
      <c r="R341" s="696">
        <v>1</v>
      </c>
      <c r="S341" s="701">
        <v>1</v>
      </c>
      <c r="T341" s="700">
        <v>0.5</v>
      </c>
      <c r="U341" s="702">
        <v>1</v>
      </c>
    </row>
    <row r="342" spans="1:21" ht="14.4" customHeight="1" x14ac:dyDescent="0.3">
      <c r="A342" s="695">
        <v>50</v>
      </c>
      <c r="B342" s="696" t="s">
        <v>557</v>
      </c>
      <c r="C342" s="696">
        <v>89301502</v>
      </c>
      <c r="D342" s="697" t="s">
        <v>2938</v>
      </c>
      <c r="E342" s="698" t="s">
        <v>2211</v>
      </c>
      <c r="F342" s="696" t="s">
        <v>2204</v>
      </c>
      <c r="G342" s="696" t="s">
        <v>2584</v>
      </c>
      <c r="H342" s="696" t="s">
        <v>1152</v>
      </c>
      <c r="I342" s="696" t="s">
        <v>1362</v>
      </c>
      <c r="J342" s="696" t="s">
        <v>1363</v>
      </c>
      <c r="K342" s="696" t="s">
        <v>1085</v>
      </c>
      <c r="L342" s="699">
        <v>81.33</v>
      </c>
      <c r="M342" s="699">
        <v>81.33</v>
      </c>
      <c r="N342" s="696">
        <v>1</v>
      </c>
      <c r="O342" s="700">
        <v>0.5</v>
      </c>
      <c r="P342" s="699">
        <v>81.33</v>
      </c>
      <c r="Q342" s="701">
        <v>1</v>
      </c>
      <c r="R342" s="696">
        <v>1</v>
      </c>
      <c r="S342" s="701">
        <v>1</v>
      </c>
      <c r="T342" s="700">
        <v>0.5</v>
      </c>
      <c r="U342" s="702">
        <v>1</v>
      </c>
    </row>
    <row r="343" spans="1:21" ht="14.4" customHeight="1" x14ac:dyDescent="0.3">
      <c r="A343" s="695">
        <v>50</v>
      </c>
      <c r="B343" s="696" t="s">
        <v>557</v>
      </c>
      <c r="C343" s="696">
        <v>89301502</v>
      </c>
      <c r="D343" s="697" t="s">
        <v>2938</v>
      </c>
      <c r="E343" s="698" t="s">
        <v>2211</v>
      </c>
      <c r="F343" s="696" t="s">
        <v>2204</v>
      </c>
      <c r="G343" s="696" t="s">
        <v>2246</v>
      </c>
      <c r="H343" s="696" t="s">
        <v>558</v>
      </c>
      <c r="I343" s="696" t="s">
        <v>2585</v>
      </c>
      <c r="J343" s="696" t="s">
        <v>2586</v>
      </c>
      <c r="K343" s="696" t="s">
        <v>2099</v>
      </c>
      <c r="L343" s="699">
        <v>0</v>
      </c>
      <c r="M343" s="699">
        <v>0</v>
      </c>
      <c r="N343" s="696">
        <v>3</v>
      </c>
      <c r="O343" s="700">
        <v>1</v>
      </c>
      <c r="P343" s="699">
        <v>0</v>
      </c>
      <c r="Q343" s="701"/>
      <c r="R343" s="696">
        <v>3</v>
      </c>
      <c r="S343" s="701">
        <v>1</v>
      </c>
      <c r="T343" s="700">
        <v>1</v>
      </c>
      <c r="U343" s="702">
        <v>1</v>
      </c>
    </row>
    <row r="344" spans="1:21" ht="14.4" customHeight="1" x14ac:dyDescent="0.3">
      <c r="A344" s="695">
        <v>50</v>
      </c>
      <c r="B344" s="696" t="s">
        <v>557</v>
      </c>
      <c r="C344" s="696">
        <v>89301502</v>
      </c>
      <c r="D344" s="697" t="s">
        <v>2938</v>
      </c>
      <c r="E344" s="698" t="s">
        <v>2211</v>
      </c>
      <c r="F344" s="696" t="s">
        <v>2204</v>
      </c>
      <c r="G344" s="696" t="s">
        <v>2249</v>
      </c>
      <c r="H344" s="696" t="s">
        <v>558</v>
      </c>
      <c r="I344" s="696" t="s">
        <v>2250</v>
      </c>
      <c r="J344" s="696" t="s">
        <v>714</v>
      </c>
      <c r="K344" s="696" t="s">
        <v>2251</v>
      </c>
      <c r="L344" s="699">
        <v>23.4</v>
      </c>
      <c r="M344" s="699">
        <v>46.8</v>
      </c>
      <c r="N344" s="696">
        <v>2</v>
      </c>
      <c r="O344" s="700">
        <v>1</v>
      </c>
      <c r="P344" s="699"/>
      <c r="Q344" s="701">
        <v>0</v>
      </c>
      <c r="R344" s="696"/>
      <c r="S344" s="701">
        <v>0</v>
      </c>
      <c r="T344" s="700"/>
      <c r="U344" s="702">
        <v>0</v>
      </c>
    </row>
    <row r="345" spans="1:21" ht="14.4" customHeight="1" x14ac:dyDescent="0.3">
      <c r="A345" s="695">
        <v>50</v>
      </c>
      <c r="B345" s="696" t="s">
        <v>557</v>
      </c>
      <c r="C345" s="696">
        <v>89301502</v>
      </c>
      <c r="D345" s="697" t="s">
        <v>2938</v>
      </c>
      <c r="E345" s="698" t="s">
        <v>2211</v>
      </c>
      <c r="F345" s="696" t="s">
        <v>2204</v>
      </c>
      <c r="G345" s="696" t="s">
        <v>2257</v>
      </c>
      <c r="H345" s="696" t="s">
        <v>1152</v>
      </c>
      <c r="I345" s="696" t="s">
        <v>1242</v>
      </c>
      <c r="J345" s="696" t="s">
        <v>1243</v>
      </c>
      <c r="K345" s="696" t="s">
        <v>1200</v>
      </c>
      <c r="L345" s="699">
        <v>1749.69</v>
      </c>
      <c r="M345" s="699">
        <v>6998.76</v>
      </c>
      <c r="N345" s="696">
        <v>4</v>
      </c>
      <c r="O345" s="700">
        <v>1.5</v>
      </c>
      <c r="P345" s="699">
        <v>6998.76</v>
      </c>
      <c r="Q345" s="701">
        <v>1</v>
      </c>
      <c r="R345" s="696">
        <v>4</v>
      </c>
      <c r="S345" s="701">
        <v>1</v>
      </c>
      <c r="T345" s="700">
        <v>1.5</v>
      </c>
      <c r="U345" s="702">
        <v>1</v>
      </c>
    </row>
    <row r="346" spans="1:21" ht="14.4" customHeight="1" x14ac:dyDescent="0.3">
      <c r="A346" s="695">
        <v>50</v>
      </c>
      <c r="B346" s="696" t="s">
        <v>557</v>
      </c>
      <c r="C346" s="696">
        <v>89301502</v>
      </c>
      <c r="D346" s="697" t="s">
        <v>2938</v>
      </c>
      <c r="E346" s="698" t="s">
        <v>2211</v>
      </c>
      <c r="F346" s="696" t="s">
        <v>2204</v>
      </c>
      <c r="G346" s="696" t="s">
        <v>2257</v>
      </c>
      <c r="H346" s="696" t="s">
        <v>1152</v>
      </c>
      <c r="I346" s="696" t="s">
        <v>1246</v>
      </c>
      <c r="J346" s="696" t="s">
        <v>1243</v>
      </c>
      <c r="K346" s="696" t="s">
        <v>1203</v>
      </c>
      <c r="L346" s="699">
        <v>2332.92</v>
      </c>
      <c r="M346" s="699">
        <v>2332.92</v>
      </c>
      <c r="N346" s="696">
        <v>1</v>
      </c>
      <c r="O346" s="700">
        <v>0.5</v>
      </c>
      <c r="P346" s="699">
        <v>2332.92</v>
      </c>
      <c r="Q346" s="701">
        <v>1</v>
      </c>
      <c r="R346" s="696">
        <v>1</v>
      </c>
      <c r="S346" s="701">
        <v>1</v>
      </c>
      <c r="T346" s="700">
        <v>0.5</v>
      </c>
      <c r="U346" s="702">
        <v>1</v>
      </c>
    </row>
    <row r="347" spans="1:21" ht="14.4" customHeight="1" x14ac:dyDescent="0.3">
      <c r="A347" s="695">
        <v>50</v>
      </c>
      <c r="B347" s="696" t="s">
        <v>557</v>
      </c>
      <c r="C347" s="696">
        <v>89301502</v>
      </c>
      <c r="D347" s="697" t="s">
        <v>2938</v>
      </c>
      <c r="E347" s="698" t="s">
        <v>2211</v>
      </c>
      <c r="F347" s="696" t="s">
        <v>2204</v>
      </c>
      <c r="G347" s="696" t="s">
        <v>2299</v>
      </c>
      <c r="H347" s="696" t="s">
        <v>1152</v>
      </c>
      <c r="I347" s="696" t="s">
        <v>1338</v>
      </c>
      <c r="J347" s="696" t="s">
        <v>1339</v>
      </c>
      <c r="K347" s="696" t="s">
        <v>1340</v>
      </c>
      <c r="L347" s="699">
        <v>55.38</v>
      </c>
      <c r="M347" s="699">
        <v>166.14000000000001</v>
      </c>
      <c r="N347" s="696">
        <v>3</v>
      </c>
      <c r="O347" s="700">
        <v>0.5</v>
      </c>
      <c r="P347" s="699">
        <v>166.14000000000001</v>
      </c>
      <c r="Q347" s="701">
        <v>1</v>
      </c>
      <c r="R347" s="696">
        <v>3</v>
      </c>
      <c r="S347" s="701">
        <v>1</v>
      </c>
      <c r="T347" s="700">
        <v>0.5</v>
      </c>
      <c r="U347" s="702">
        <v>1</v>
      </c>
    </row>
    <row r="348" spans="1:21" ht="14.4" customHeight="1" x14ac:dyDescent="0.3">
      <c r="A348" s="695">
        <v>50</v>
      </c>
      <c r="B348" s="696" t="s">
        <v>557</v>
      </c>
      <c r="C348" s="696">
        <v>89301502</v>
      </c>
      <c r="D348" s="697" t="s">
        <v>2938</v>
      </c>
      <c r="E348" s="698" t="s">
        <v>2211</v>
      </c>
      <c r="F348" s="696" t="s">
        <v>2204</v>
      </c>
      <c r="G348" s="696" t="s">
        <v>2303</v>
      </c>
      <c r="H348" s="696" t="s">
        <v>1152</v>
      </c>
      <c r="I348" s="696" t="s">
        <v>1215</v>
      </c>
      <c r="J348" s="696" t="s">
        <v>1216</v>
      </c>
      <c r="K348" s="696" t="s">
        <v>2087</v>
      </c>
      <c r="L348" s="699">
        <v>97.97</v>
      </c>
      <c r="M348" s="699">
        <v>195.94</v>
      </c>
      <c r="N348" s="696">
        <v>2</v>
      </c>
      <c r="O348" s="700">
        <v>1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50</v>
      </c>
      <c r="B349" s="696" t="s">
        <v>557</v>
      </c>
      <c r="C349" s="696">
        <v>89301502</v>
      </c>
      <c r="D349" s="697" t="s">
        <v>2938</v>
      </c>
      <c r="E349" s="698" t="s">
        <v>2211</v>
      </c>
      <c r="F349" s="696" t="s">
        <v>2204</v>
      </c>
      <c r="G349" s="696" t="s">
        <v>2587</v>
      </c>
      <c r="H349" s="696" t="s">
        <v>558</v>
      </c>
      <c r="I349" s="696" t="s">
        <v>2588</v>
      </c>
      <c r="J349" s="696" t="s">
        <v>2589</v>
      </c>
      <c r="K349" s="696" t="s">
        <v>2590</v>
      </c>
      <c r="L349" s="699">
        <v>169</v>
      </c>
      <c r="M349" s="699">
        <v>338</v>
      </c>
      <c r="N349" s="696">
        <v>2</v>
      </c>
      <c r="O349" s="700">
        <v>0.5</v>
      </c>
      <c r="P349" s="699"/>
      <c r="Q349" s="701">
        <v>0</v>
      </c>
      <c r="R349" s="696"/>
      <c r="S349" s="701">
        <v>0</v>
      </c>
      <c r="T349" s="700"/>
      <c r="U349" s="702">
        <v>0</v>
      </c>
    </row>
    <row r="350" spans="1:21" ht="14.4" customHeight="1" x14ac:dyDescent="0.3">
      <c r="A350" s="695">
        <v>50</v>
      </c>
      <c r="B350" s="696" t="s">
        <v>557</v>
      </c>
      <c r="C350" s="696">
        <v>89301502</v>
      </c>
      <c r="D350" s="697" t="s">
        <v>2938</v>
      </c>
      <c r="E350" s="698" t="s">
        <v>2211</v>
      </c>
      <c r="F350" s="696" t="s">
        <v>2204</v>
      </c>
      <c r="G350" s="696" t="s">
        <v>2258</v>
      </c>
      <c r="H350" s="696" t="s">
        <v>558</v>
      </c>
      <c r="I350" s="696" t="s">
        <v>884</v>
      </c>
      <c r="J350" s="696" t="s">
        <v>885</v>
      </c>
      <c r="K350" s="696" t="s">
        <v>886</v>
      </c>
      <c r="L350" s="699">
        <v>202.25</v>
      </c>
      <c r="M350" s="699">
        <v>404.5</v>
      </c>
      <c r="N350" s="696">
        <v>2</v>
      </c>
      <c r="O350" s="700">
        <v>2</v>
      </c>
      <c r="P350" s="699">
        <v>202.25</v>
      </c>
      <c r="Q350" s="701">
        <v>0.5</v>
      </c>
      <c r="R350" s="696">
        <v>1</v>
      </c>
      <c r="S350" s="701">
        <v>0.5</v>
      </c>
      <c r="T350" s="700">
        <v>1</v>
      </c>
      <c r="U350" s="702">
        <v>0.5</v>
      </c>
    </row>
    <row r="351" spans="1:21" ht="14.4" customHeight="1" x14ac:dyDescent="0.3">
      <c r="A351" s="695">
        <v>50</v>
      </c>
      <c r="B351" s="696" t="s">
        <v>557</v>
      </c>
      <c r="C351" s="696">
        <v>89301502</v>
      </c>
      <c r="D351" s="697" t="s">
        <v>2938</v>
      </c>
      <c r="E351" s="698" t="s">
        <v>2211</v>
      </c>
      <c r="F351" s="696" t="s">
        <v>2204</v>
      </c>
      <c r="G351" s="696" t="s">
        <v>2258</v>
      </c>
      <c r="H351" s="696" t="s">
        <v>558</v>
      </c>
      <c r="I351" s="696" t="s">
        <v>2591</v>
      </c>
      <c r="J351" s="696" t="s">
        <v>2261</v>
      </c>
      <c r="K351" s="696" t="s">
        <v>2592</v>
      </c>
      <c r="L351" s="699">
        <v>404.48</v>
      </c>
      <c r="M351" s="699">
        <v>808.96</v>
      </c>
      <c r="N351" s="696">
        <v>2</v>
      </c>
      <c r="O351" s="700">
        <v>1</v>
      </c>
      <c r="P351" s="699"/>
      <c r="Q351" s="701">
        <v>0</v>
      </c>
      <c r="R351" s="696"/>
      <c r="S351" s="701">
        <v>0</v>
      </c>
      <c r="T351" s="700"/>
      <c r="U351" s="702">
        <v>0</v>
      </c>
    </row>
    <row r="352" spans="1:21" ht="14.4" customHeight="1" x14ac:dyDescent="0.3">
      <c r="A352" s="695">
        <v>50</v>
      </c>
      <c r="B352" s="696" t="s">
        <v>557</v>
      </c>
      <c r="C352" s="696">
        <v>89301502</v>
      </c>
      <c r="D352" s="697" t="s">
        <v>2938</v>
      </c>
      <c r="E352" s="698" t="s">
        <v>2211</v>
      </c>
      <c r="F352" s="696" t="s">
        <v>2204</v>
      </c>
      <c r="G352" s="696" t="s">
        <v>2258</v>
      </c>
      <c r="H352" s="696" t="s">
        <v>558</v>
      </c>
      <c r="I352" s="696" t="s">
        <v>2593</v>
      </c>
      <c r="J352" s="696" t="s">
        <v>2430</v>
      </c>
      <c r="K352" s="696" t="s">
        <v>1382</v>
      </c>
      <c r="L352" s="699">
        <v>202.25</v>
      </c>
      <c r="M352" s="699">
        <v>202.25</v>
      </c>
      <c r="N352" s="696">
        <v>1</v>
      </c>
      <c r="O352" s="700">
        <v>0.5</v>
      </c>
      <c r="P352" s="699"/>
      <c r="Q352" s="701">
        <v>0</v>
      </c>
      <c r="R352" s="696"/>
      <c r="S352" s="701">
        <v>0</v>
      </c>
      <c r="T352" s="700"/>
      <c r="U352" s="702">
        <v>0</v>
      </c>
    </row>
    <row r="353" spans="1:21" ht="14.4" customHeight="1" x14ac:dyDescent="0.3">
      <c r="A353" s="695">
        <v>50</v>
      </c>
      <c r="B353" s="696" t="s">
        <v>557</v>
      </c>
      <c r="C353" s="696">
        <v>89301502</v>
      </c>
      <c r="D353" s="697" t="s">
        <v>2938</v>
      </c>
      <c r="E353" s="698" t="s">
        <v>2211</v>
      </c>
      <c r="F353" s="696" t="s">
        <v>2204</v>
      </c>
      <c r="G353" s="696" t="s">
        <v>2496</v>
      </c>
      <c r="H353" s="696" t="s">
        <v>558</v>
      </c>
      <c r="I353" s="696" t="s">
        <v>1084</v>
      </c>
      <c r="J353" s="696" t="s">
        <v>938</v>
      </c>
      <c r="K353" s="696" t="s">
        <v>1085</v>
      </c>
      <c r="L353" s="699">
        <v>610.14</v>
      </c>
      <c r="M353" s="699">
        <v>610.14</v>
      </c>
      <c r="N353" s="696">
        <v>1</v>
      </c>
      <c r="O353" s="700">
        <v>0.5</v>
      </c>
      <c r="P353" s="699">
        <v>610.14</v>
      </c>
      <c r="Q353" s="701">
        <v>1</v>
      </c>
      <c r="R353" s="696">
        <v>1</v>
      </c>
      <c r="S353" s="701">
        <v>1</v>
      </c>
      <c r="T353" s="700">
        <v>0.5</v>
      </c>
      <c r="U353" s="702">
        <v>1</v>
      </c>
    </row>
    <row r="354" spans="1:21" ht="14.4" customHeight="1" x14ac:dyDescent="0.3">
      <c r="A354" s="695">
        <v>50</v>
      </c>
      <c r="B354" s="696" t="s">
        <v>557</v>
      </c>
      <c r="C354" s="696">
        <v>89301502</v>
      </c>
      <c r="D354" s="697" t="s">
        <v>2938</v>
      </c>
      <c r="E354" s="698" t="s">
        <v>2211</v>
      </c>
      <c r="F354" s="696" t="s">
        <v>2204</v>
      </c>
      <c r="G354" s="696" t="s">
        <v>2594</v>
      </c>
      <c r="H354" s="696" t="s">
        <v>558</v>
      </c>
      <c r="I354" s="696" t="s">
        <v>2595</v>
      </c>
      <c r="J354" s="696" t="s">
        <v>2596</v>
      </c>
      <c r="K354" s="696" t="s">
        <v>2597</v>
      </c>
      <c r="L354" s="699">
        <v>224.9</v>
      </c>
      <c r="M354" s="699">
        <v>224.9</v>
      </c>
      <c r="N354" s="696">
        <v>1</v>
      </c>
      <c r="O354" s="700">
        <v>1</v>
      </c>
      <c r="P354" s="699">
        <v>224.9</v>
      </c>
      <c r="Q354" s="701">
        <v>1</v>
      </c>
      <c r="R354" s="696">
        <v>1</v>
      </c>
      <c r="S354" s="701">
        <v>1</v>
      </c>
      <c r="T354" s="700">
        <v>1</v>
      </c>
      <c r="U354" s="702">
        <v>1</v>
      </c>
    </row>
    <row r="355" spans="1:21" ht="14.4" customHeight="1" x14ac:dyDescent="0.3">
      <c r="A355" s="695">
        <v>50</v>
      </c>
      <c r="B355" s="696" t="s">
        <v>557</v>
      </c>
      <c r="C355" s="696">
        <v>89301502</v>
      </c>
      <c r="D355" s="697" t="s">
        <v>2938</v>
      </c>
      <c r="E355" s="698" t="s">
        <v>2211</v>
      </c>
      <c r="F355" s="696" t="s">
        <v>2204</v>
      </c>
      <c r="G355" s="696" t="s">
        <v>2497</v>
      </c>
      <c r="H355" s="696" t="s">
        <v>558</v>
      </c>
      <c r="I355" s="696" t="s">
        <v>2598</v>
      </c>
      <c r="J355" s="696" t="s">
        <v>2599</v>
      </c>
      <c r="K355" s="696" t="s">
        <v>2600</v>
      </c>
      <c r="L355" s="699">
        <v>334.76</v>
      </c>
      <c r="M355" s="699">
        <v>2008.56</v>
      </c>
      <c r="N355" s="696">
        <v>6</v>
      </c>
      <c r="O355" s="700">
        <v>1</v>
      </c>
      <c r="P355" s="699">
        <v>2008.56</v>
      </c>
      <c r="Q355" s="701">
        <v>1</v>
      </c>
      <c r="R355" s="696">
        <v>6</v>
      </c>
      <c r="S355" s="701">
        <v>1</v>
      </c>
      <c r="T355" s="700">
        <v>1</v>
      </c>
      <c r="U355" s="702">
        <v>1</v>
      </c>
    </row>
    <row r="356" spans="1:21" ht="14.4" customHeight="1" x14ac:dyDescent="0.3">
      <c r="A356" s="695">
        <v>50</v>
      </c>
      <c r="B356" s="696" t="s">
        <v>557</v>
      </c>
      <c r="C356" s="696">
        <v>89301502</v>
      </c>
      <c r="D356" s="697" t="s">
        <v>2938</v>
      </c>
      <c r="E356" s="698" t="s">
        <v>2211</v>
      </c>
      <c r="F356" s="696" t="s">
        <v>2204</v>
      </c>
      <c r="G356" s="696" t="s">
        <v>2269</v>
      </c>
      <c r="H356" s="696" t="s">
        <v>1152</v>
      </c>
      <c r="I356" s="696" t="s">
        <v>1175</v>
      </c>
      <c r="J356" s="696" t="s">
        <v>2120</v>
      </c>
      <c r="K356" s="696" t="s">
        <v>1177</v>
      </c>
      <c r="L356" s="699">
        <v>134.83000000000001</v>
      </c>
      <c r="M356" s="699">
        <v>674.15000000000009</v>
      </c>
      <c r="N356" s="696">
        <v>5</v>
      </c>
      <c r="O356" s="700">
        <v>1</v>
      </c>
      <c r="P356" s="699">
        <v>269.66000000000003</v>
      </c>
      <c r="Q356" s="701">
        <v>0.39999999999999997</v>
      </c>
      <c r="R356" s="696">
        <v>2</v>
      </c>
      <c r="S356" s="701">
        <v>0.4</v>
      </c>
      <c r="T356" s="700">
        <v>0.5</v>
      </c>
      <c r="U356" s="702">
        <v>0.5</v>
      </c>
    </row>
    <row r="357" spans="1:21" ht="14.4" customHeight="1" x14ac:dyDescent="0.3">
      <c r="A357" s="695">
        <v>50</v>
      </c>
      <c r="B357" s="696" t="s">
        <v>557</v>
      </c>
      <c r="C357" s="696">
        <v>89301502</v>
      </c>
      <c r="D357" s="697" t="s">
        <v>2938</v>
      </c>
      <c r="E357" s="698" t="s">
        <v>2211</v>
      </c>
      <c r="F357" s="696" t="s">
        <v>2204</v>
      </c>
      <c r="G357" s="696" t="s">
        <v>2269</v>
      </c>
      <c r="H357" s="696" t="s">
        <v>1152</v>
      </c>
      <c r="I357" s="696" t="s">
        <v>1234</v>
      </c>
      <c r="J357" s="696" t="s">
        <v>2121</v>
      </c>
      <c r="K357" s="696" t="s">
        <v>1300</v>
      </c>
      <c r="L357" s="699">
        <v>67.42</v>
      </c>
      <c r="M357" s="699">
        <v>404.52</v>
      </c>
      <c r="N357" s="696">
        <v>6</v>
      </c>
      <c r="O357" s="700">
        <v>1.5</v>
      </c>
      <c r="P357" s="699">
        <v>404.52</v>
      </c>
      <c r="Q357" s="701">
        <v>1</v>
      </c>
      <c r="R357" s="696">
        <v>6</v>
      </c>
      <c r="S357" s="701">
        <v>1</v>
      </c>
      <c r="T357" s="700">
        <v>1.5</v>
      </c>
      <c r="U357" s="702">
        <v>1</v>
      </c>
    </row>
    <row r="358" spans="1:21" ht="14.4" customHeight="1" x14ac:dyDescent="0.3">
      <c r="A358" s="695">
        <v>50</v>
      </c>
      <c r="B358" s="696" t="s">
        <v>557</v>
      </c>
      <c r="C358" s="696">
        <v>89301502</v>
      </c>
      <c r="D358" s="697" t="s">
        <v>2938</v>
      </c>
      <c r="E358" s="698" t="s">
        <v>2211</v>
      </c>
      <c r="F358" s="696" t="s">
        <v>2204</v>
      </c>
      <c r="G358" s="696" t="s">
        <v>2501</v>
      </c>
      <c r="H358" s="696" t="s">
        <v>558</v>
      </c>
      <c r="I358" s="696" t="s">
        <v>2601</v>
      </c>
      <c r="J358" s="696" t="s">
        <v>799</v>
      </c>
      <c r="K358" s="696" t="s">
        <v>2602</v>
      </c>
      <c r="L358" s="699">
        <v>330.74</v>
      </c>
      <c r="M358" s="699">
        <v>330.74</v>
      </c>
      <c r="N358" s="696">
        <v>1</v>
      </c>
      <c r="O358" s="700">
        <v>0.5</v>
      </c>
      <c r="P358" s="699"/>
      <c r="Q358" s="701">
        <v>0</v>
      </c>
      <c r="R358" s="696"/>
      <c r="S358" s="701">
        <v>0</v>
      </c>
      <c r="T358" s="700"/>
      <c r="U358" s="702">
        <v>0</v>
      </c>
    </row>
    <row r="359" spans="1:21" ht="14.4" customHeight="1" x14ac:dyDescent="0.3">
      <c r="A359" s="695">
        <v>50</v>
      </c>
      <c r="B359" s="696" t="s">
        <v>557</v>
      </c>
      <c r="C359" s="696">
        <v>89301502</v>
      </c>
      <c r="D359" s="697" t="s">
        <v>2938</v>
      </c>
      <c r="E359" s="698" t="s">
        <v>2211</v>
      </c>
      <c r="F359" s="696" t="s">
        <v>2204</v>
      </c>
      <c r="G359" s="696" t="s">
        <v>2311</v>
      </c>
      <c r="H359" s="696" t="s">
        <v>1152</v>
      </c>
      <c r="I359" s="696" t="s">
        <v>2603</v>
      </c>
      <c r="J359" s="696" t="s">
        <v>2440</v>
      </c>
      <c r="K359" s="696" t="s">
        <v>2604</v>
      </c>
      <c r="L359" s="699">
        <v>605.65</v>
      </c>
      <c r="M359" s="699">
        <v>605.65</v>
      </c>
      <c r="N359" s="696">
        <v>1</v>
      </c>
      <c r="O359" s="700">
        <v>1</v>
      </c>
      <c r="P359" s="699"/>
      <c r="Q359" s="701">
        <v>0</v>
      </c>
      <c r="R359" s="696"/>
      <c r="S359" s="701">
        <v>0</v>
      </c>
      <c r="T359" s="700"/>
      <c r="U359" s="702">
        <v>0</v>
      </c>
    </row>
    <row r="360" spans="1:21" ht="14.4" customHeight="1" x14ac:dyDescent="0.3">
      <c r="A360" s="695">
        <v>50</v>
      </c>
      <c r="B360" s="696" t="s">
        <v>557</v>
      </c>
      <c r="C360" s="696">
        <v>89301502</v>
      </c>
      <c r="D360" s="697" t="s">
        <v>2938</v>
      </c>
      <c r="E360" s="698" t="s">
        <v>2211</v>
      </c>
      <c r="F360" s="696" t="s">
        <v>2204</v>
      </c>
      <c r="G360" s="696" t="s">
        <v>2311</v>
      </c>
      <c r="H360" s="696" t="s">
        <v>1152</v>
      </c>
      <c r="I360" s="696" t="s">
        <v>1334</v>
      </c>
      <c r="J360" s="696" t="s">
        <v>1335</v>
      </c>
      <c r="K360" s="696" t="s">
        <v>1336</v>
      </c>
      <c r="L360" s="699">
        <v>937.62</v>
      </c>
      <c r="M360" s="699">
        <v>937.62</v>
      </c>
      <c r="N360" s="696">
        <v>1</v>
      </c>
      <c r="O360" s="700">
        <v>0.5</v>
      </c>
      <c r="P360" s="699"/>
      <c r="Q360" s="701">
        <v>0</v>
      </c>
      <c r="R360" s="696"/>
      <c r="S360" s="701">
        <v>0</v>
      </c>
      <c r="T360" s="700"/>
      <c r="U360" s="702">
        <v>0</v>
      </c>
    </row>
    <row r="361" spans="1:21" ht="14.4" customHeight="1" x14ac:dyDescent="0.3">
      <c r="A361" s="695">
        <v>50</v>
      </c>
      <c r="B361" s="696" t="s">
        <v>557</v>
      </c>
      <c r="C361" s="696">
        <v>89301502</v>
      </c>
      <c r="D361" s="697" t="s">
        <v>2938</v>
      </c>
      <c r="E361" s="698" t="s">
        <v>2211</v>
      </c>
      <c r="F361" s="696" t="s">
        <v>2204</v>
      </c>
      <c r="G361" s="696" t="s">
        <v>2271</v>
      </c>
      <c r="H361" s="696" t="s">
        <v>558</v>
      </c>
      <c r="I361" s="696" t="s">
        <v>2605</v>
      </c>
      <c r="J361" s="696" t="s">
        <v>931</v>
      </c>
      <c r="K361" s="696" t="s">
        <v>2606</v>
      </c>
      <c r="L361" s="699">
        <v>0</v>
      </c>
      <c r="M361" s="699">
        <v>0</v>
      </c>
      <c r="N361" s="696">
        <v>2</v>
      </c>
      <c r="O361" s="700">
        <v>0.5</v>
      </c>
      <c r="P361" s="699">
        <v>0</v>
      </c>
      <c r="Q361" s="701"/>
      <c r="R361" s="696">
        <v>2</v>
      </c>
      <c r="S361" s="701">
        <v>1</v>
      </c>
      <c r="T361" s="700">
        <v>0.5</v>
      </c>
      <c r="U361" s="702">
        <v>1</v>
      </c>
    </row>
    <row r="362" spans="1:21" ht="14.4" customHeight="1" x14ac:dyDescent="0.3">
      <c r="A362" s="695">
        <v>50</v>
      </c>
      <c r="B362" s="696" t="s">
        <v>557</v>
      </c>
      <c r="C362" s="696">
        <v>89301502</v>
      </c>
      <c r="D362" s="697" t="s">
        <v>2938</v>
      </c>
      <c r="E362" s="698" t="s">
        <v>2211</v>
      </c>
      <c r="F362" s="696" t="s">
        <v>2204</v>
      </c>
      <c r="G362" s="696" t="s">
        <v>2528</v>
      </c>
      <c r="H362" s="696" t="s">
        <v>1152</v>
      </c>
      <c r="I362" s="696" t="s">
        <v>2607</v>
      </c>
      <c r="J362" s="696" t="s">
        <v>2608</v>
      </c>
      <c r="K362" s="696" t="s">
        <v>2609</v>
      </c>
      <c r="L362" s="699">
        <v>108.83</v>
      </c>
      <c r="M362" s="699">
        <v>108.83</v>
      </c>
      <c r="N362" s="696">
        <v>1</v>
      </c>
      <c r="O362" s="700">
        <v>0.5</v>
      </c>
      <c r="P362" s="699"/>
      <c r="Q362" s="701">
        <v>0</v>
      </c>
      <c r="R362" s="696"/>
      <c r="S362" s="701">
        <v>0</v>
      </c>
      <c r="T362" s="700"/>
      <c r="U362" s="702">
        <v>0</v>
      </c>
    </row>
    <row r="363" spans="1:21" ht="14.4" customHeight="1" x14ac:dyDescent="0.3">
      <c r="A363" s="695">
        <v>50</v>
      </c>
      <c r="B363" s="696" t="s">
        <v>557</v>
      </c>
      <c r="C363" s="696">
        <v>89301502</v>
      </c>
      <c r="D363" s="697" t="s">
        <v>2938</v>
      </c>
      <c r="E363" s="698" t="s">
        <v>2211</v>
      </c>
      <c r="F363" s="696" t="s">
        <v>2204</v>
      </c>
      <c r="G363" s="696" t="s">
        <v>2317</v>
      </c>
      <c r="H363" s="696" t="s">
        <v>558</v>
      </c>
      <c r="I363" s="696" t="s">
        <v>1407</v>
      </c>
      <c r="J363" s="696" t="s">
        <v>1408</v>
      </c>
      <c r="K363" s="696" t="s">
        <v>2318</v>
      </c>
      <c r="L363" s="699">
        <v>194.73</v>
      </c>
      <c r="M363" s="699">
        <v>389.46</v>
      </c>
      <c r="N363" s="696">
        <v>2</v>
      </c>
      <c r="O363" s="700">
        <v>0.5</v>
      </c>
      <c r="P363" s="699">
        <v>389.46</v>
      </c>
      <c r="Q363" s="701">
        <v>1</v>
      </c>
      <c r="R363" s="696">
        <v>2</v>
      </c>
      <c r="S363" s="701">
        <v>1</v>
      </c>
      <c r="T363" s="700">
        <v>0.5</v>
      </c>
      <c r="U363" s="702">
        <v>1</v>
      </c>
    </row>
    <row r="364" spans="1:21" ht="14.4" customHeight="1" x14ac:dyDescent="0.3">
      <c r="A364" s="695">
        <v>50</v>
      </c>
      <c r="B364" s="696" t="s">
        <v>557</v>
      </c>
      <c r="C364" s="696">
        <v>89301502</v>
      </c>
      <c r="D364" s="697" t="s">
        <v>2938</v>
      </c>
      <c r="E364" s="698" t="s">
        <v>2211</v>
      </c>
      <c r="F364" s="696" t="s">
        <v>2204</v>
      </c>
      <c r="G364" s="696" t="s">
        <v>2505</v>
      </c>
      <c r="H364" s="696" t="s">
        <v>1152</v>
      </c>
      <c r="I364" s="696" t="s">
        <v>2610</v>
      </c>
      <c r="J364" s="696" t="s">
        <v>2611</v>
      </c>
      <c r="K364" s="696" t="s">
        <v>2612</v>
      </c>
      <c r="L364" s="699">
        <v>143.71</v>
      </c>
      <c r="M364" s="699">
        <v>431.13</v>
      </c>
      <c r="N364" s="696">
        <v>3</v>
      </c>
      <c r="O364" s="700">
        <v>1</v>
      </c>
      <c r="P364" s="699">
        <v>431.13</v>
      </c>
      <c r="Q364" s="701">
        <v>1</v>
      </c>
      <c r="R364" s="696">
        <v>3</v>
      </c>
      <c r="S364" s="701">
        <v>1</v>
      </c>
      <c r="T364" s="700">
        <v>1</v>
      </c>
      <c r="U364" s="702">
        <v>1</v>
      </c>
    </row>
    <row r="365" spans="1:21" ht="14.4" customHeight="1" x14ac:dyDescent="0.3">
      <c r="A365" s="695">
        <v>50</v>
      </c>
      <c r="B365" s="696" t="s">
        <v>557</v>
      </c>
      <c r="C365" s="696">
        <v>89301502</v>
      </c>
      <c r="D365" s="697" t="s">
        <v>2938</v>
      </c>
      <c r="E365" s="698" t="s">
        <v>2211</v>
      </c>
      <c r="F365" s="696" t="s">
        <v>2204</v>
      </c>
      <c r="G365" s="696" t="s">
        <v>2505</v>
      </c>
      <c r="H365" s="696" t="s">
        <v>1152</v>
      </c>
      <c r="I365" s="696" t="s">
        <v>2613</v>
      </c>
      <c r="J365" s="696" t="s">
        <v>2611</v>
      </c>
      <c r="K365" s="696" t="s">
        <v>2614</v>
      </c>
      <c r="L365" s="699">
        <v>479.04</v>
      </c>
      <c r="M365" s="699">
        <v>479.04</v>
      </c>
      <c r="N365" s="696">
        <v>1</v>
      </c>
      <c r="O365" s="700">
        <v>0.5</v>
      </c>
      <c r="P365" s="699"/>
      <c r="Q365" s="701">
        <v>0</v>
      </c>
      <c r="R365" s="696"/>
      <c r="S365" s="701">
        <v>0</v>
      </c>
      <c r="T365" s="700"/>
      <c r="U365" s="702">
        <v>0</v>
      </c>
    </row>
    <row r="366" spans="1:21" ht="14.4" customHeight="1" x14ac:dyDescent="0.3">
      <c r="A366" s="695">
        <v>50</v>
      </c>
      <c r="B366" s="696" t="s">
        <v>557</v>
      </c>
      <c r="C366" s="696">
        <v>89301502</v>
      </c>
      <c r="D366" s="697" t="s">
        <v>2938</v>
      </c>
      <c r="E366" s="698" t="s">
        <v>2211</v>
      </c>
      <c r="F366" s="696" t="s">
        <v>2204</v>
      </c>
      <c r="G366" s="696" t="s">
        <v>2347</v>
      </c>
      <c r="H366" s="696" t="s">
        <v>558</v>
      </c>
      <c r="I366" s="696" t="s">
        <v>2615</v>
      </c>
      <c r="J366" s="696" t="s">
        <v>2349</v>
      </c>
      <c r="K366" s="696" t="s">
        <v>2616</v>
      </c>
      <c r="L366" s="699">
        <v>0</v>
      </c>
      <c r="M366" s="699">
        <v>0</v>
      </c>
      <c r="N366" s="696">
        <v>1</v>
      </c>
      <c r="O366" s="700">
        <v>0.5</v>
      </c>
      <c r="P366" s="699"/>
      <c r="Q366" s="701"/>
      <c r="R366" s="696"/>
      <c r="S366" s="701">
        <v>0</v>
      </c>
      <c r="T366" s="700"/>
      <c r="U366" s="702">
        <v>0</v>
      </c>
    </row>
    <row r="367" spans="1:21" ht="14.4" customHeight="1" x14ac:dyDescent="0.3">
      <c r="A367" s="695">
        <v>50</v>
      </c>
      <c r="B367" s="696" t="s">
        <v>557</v>
      </c>
      <c r="C367" s="696">
        <v>89301502</v>
      </c>
      <c r="D367" s="697" t="s">
        <v>2938</v>
      </c>
      <c r="E367" s="698" t="s">
        <v>2211</v>
      </c>
      <c r="F367" s="696" t="s">
        <v>2204</v>
      </c>
      <c r="G367" s="696" t="s">
        <v>2509</v>
      </c>
      <c r="H367" s="696" t="s">
        <v>558</v>
      </c>
      <c r="I367" s="696" t="s">
        <v>2617</v>
      </c>
      <c r="J367" s="696" t="s">
        <v>730</v>
      </c>
      <c r="K367" s="696" t="s">
        <v>2618</v>
      </c>
      <c r="L367" s="699">
        <v>110.66</v>
      </c>
      <c r="M367" s="699">
        <v>442.64</v>
      </c>
      <c r="N367" s="696">
        <v>4</v>
      </c>
      <c r="O367" s="700">
        <v>0.5</v>
      </c>
      <c r="P367" s="699"/>
      <c r="Q367" s="701">
        <v>0</v>
      </c>
      <c r="R367" s="696"/>
      <c r="S367" s="701">
        <v>0</v>
      </c>
      <c r="T367" s="700"/>
      <c r="U367" s="702">
        <v>0</v>
      </c>
    </row>
    <row r="368" spans="1:21" ht="14.4" customHeight="1" x14ac:dyDescent="0.3">
      <c r="A368" s="695">
        <v>50</v>
      </c>
      <c r="B368" s="696" t="s">
        <v>557</v>
      </c>
      <c r="C368" s="696">
        <v>89301502</v>
      </c>
      <c r="D368" s="697" t="s">
        <v>2938</v>
      </c>
      <c r="E368" s="698" t="s">
        <v>2211</v>
      </c>
      <c r="F368" s="696" t="s">
        <v>2204</v>
      </c>
      <c r="G368" s="696" t="s">
        <v>2619</v>
      </c>
      <c r="H368" s="696" t="s">
        <v>558</v>
      </c>
      <c r="I368" s="696" t="s">
        <v>717</v>
      </c>
      <c r="J368" s="696" t="s">
        <v>718</v>
      </c>
      <c r="K368" s="696" t="s">
        <v>719</v>
      </c>
      <c r="L368" s="699">
        <v>157.01</v>
      </c>
      <c r="M368" s="699">
        <v>942.06</v>
      </c>
      <c r="N368" s="696">
        <v>6</v>
      </c>
      <c r="O368" s="700">
        <v>1</v>
      </c>
      <c r="P368" s="699"/>
      <c r="Q368" s="701">
        <v>0</v>
      </c>
      <c r="R368" s="696"/>
      <c r="S368" s="701">
        <v>0</v>
      </c>
      <c r="T368" s="700"/>
      <c r="U368" s="702">
        <v>0</v>
      </c>
    </row>
    <row r="369" spans="1:21" ht="14.4" customHeight="1" x14ac:dyDescent="0.3">
      <c r="A369" s="695">
        <v>50</v>
      </c>
      <c r="B369" s="696" t="s">
        <v>557</v>
      </c>
      <c r="C369" s="696">
        <v>89301502</v>
      </c>
      <c r="D369" s="697" t="s">
        <v>2938</v>
      </c>
      <c r="E369" s="698" t="s">
        <v>2211</v>
      </c>
      <c r="F369" s="696" t="s">
        <v>2204</v>
      </c>
      <c r="G369" s="696" t="s">
        <v>2512</v>
      </c>
      <c r="H369" s="696" t="s">
        <v>1152</v>
      </c>
      <c r="I369" s="696" t="s">
        <v>2620</v>
      </c>
      <c r="J369" s="696" t="s">
        <v>2621</v>
      </c>
      <c r="K369" s="696" t="s">
        <v>2622</v>
      </c>
      <c r="L369" s="699">
        <v>525.88</v>
      </c>
      <c r="M369" s="699">
        <v>525.88</v>
      </c>
      <c r="N369" s="696">
        <v>1</v>
      </c>
      <c r="O369" s="700">
        <v>0.5</v>
      </c>
      <c r="P369" s="699">
        <v>525.88</v>
      </c>
      <c r="Q369" s="701">
        <v>1</v>
      </c>
      <c r="R369" s="696">
        <v>1</v>
      </c>
      <c r="S369" s="701">
        <v>1</v>
      </c>
      <c r="T369" s="700">
        <v>0.5</v>
      </c>
      <c r="U369" s="702">
        <v>1</v>
      </c>
    </row>
    <row r="370" spans="1:21" ht="14.4" customHeight="1" x14ac:dyDescent="0.3">
      <c r="A370" s="695">
        <v>50</v>
      </c>
      <c r="B370" s="696" t="s">
        <v>557</v>
      </c>
      <c r="C370" s="696">
        <v>89301502</v>
      </c>
      <c r="D370" s="697" t="s">
        <v>2938</v>
      </c>
      <c r="E370" s="698" t="s">
        <v>2211</v>
      </c>
      <c r="F370" s="696" t="s">
        <v>2204</v>
      </c>
      <c r="G370" s="696" t="s">
        <v>2623</v>
      </c>
      <c r="H370" s="696" t="s">
        <v>558</v>
      </c>
      <c r="I370" s="696" t="s">
        <v>2624</v>
      </c>
      <c r="J370" s="696" t="s">
        <v>2625</v>
      </c>
      <c r="K370" s="696" t="s">
        <v>2626</v>
      </c>
      <c r="L370" s="699">
        <v>1179.43</v>
      </c>
      <c r="M370" s="699">
        <v>2358.86</v>
      </c>
      <c r="N370" s="696">
        <v>2</v>
      </c>
      <c r="O370" s="700">
        <v>0.5</v>
      </c>
      <c r="P370" s="699">
        <v>2358.86</v>
      </c>
      <c r="Q370" s="701">
        <v>1</v>
      </c>
      <c r="R370" s="696">
        <v>2</v>
      </c>
      <c r="S370" s="701">
        <v>1</v>
      </c>
      <c r="T370" s="700">
        <v>0.5</v>
      </c>
      <c r="U370" s="702">
        <v>1</v>
      </c>
    </row>
    <row r="371" spans="1:21" ht="14.4" customHeight="1" x14ac:dyDescent="0.3">
      <c r="A371" s="695">
        <v>50</v>
      </c>
      <c r="B371" s="696" t="s">
        <v>557</v>
      </c>
      <c r="C371" s="696">
        <v>89301502</v>
      </c>
      <c r="D371" s="697" t="s">
        <v>2938</v>
      </c>
      <c r="E371" s="698" t="s">
        <v>2211</v>
      </c>
      <c r="F371" s="696" t="s">
        <v>2204</v>
      </c>
      <c r="G371" s="696" t="s">
        <v>2274</v>
      </c>
      <c r="H371" s="696" t="s">
        <v>1152</v>
      </c>
      <c r="I371" s="696" t="s">
        <v>1275</v>
      </c>
      <c r="J371" s="696" t="s">
        <v>2103</v>
      </c>
      <c r="K371" s="696" t="s">
        <v>1781</v>
      </c>
      <c r="L371" s="699">
        <v>193.14</v>
      </c>
      <c r="M371" s="699">
        <v>386.28</v>
      </c>
      <c r="N371" s="696">
        <v>2</v>
      </c>
      <c r="O371" s="700">
        <v>1</v>
      </c>
      <c r="P371" s="699"/>
      <c r="Q371" s="701">
        <v>0</v>
      </c>
      <c r="R371" s="696"/>
      <c r="S371" s="701">
        <v>0</v>
      </c>
      <c r="T371" s="700"/>
      <c r="U371" s="702">
        <v>0</v>
      </c>
    </row>
    <row r="372" spans="1:21" ht="14.4" customHeight="1" x14ac:dyDescent="0.3">
      <c r="A372" s="695">
        <v>50</v>
      </c>
      <c r="B372" s="696" t="s">
        <v>557</v>
      </c>
      <c r="C372" s="696">
        <v>89301502</v>
      </c>
      <c r="D372" s="697" t="s">
        <v>2938</v>
      </c>
      <c r="E372" s="698" t="s">
        <v>2211</v>
      </c>
      <c r="F372" s="696" t="s">
        <v>2204</v>
      </c>
      <c r="G372" s="696" t="s">
        <v>2627</v>
      </c>
      <c r="H372" s="696" t="s">
        <v>558</v>
      </c>
      <c r="I372" s="696" t="s">
        <v>2628</v>
      </c>
      <c r="J372" s="696" t="s">
        <v>2629</v>
      </c>
      <c r="K372" s="696" t="s">
        <v>1774</v>
      </c>
      <c r="L372" s="699">
        <v>0</v>
      </c>
      <c r="M372" s="699">
        <v>0</v>
      </c>
      <c r="N372" s="696">
        <v>1</v>
      </c>
      <c r="O372" s="700">
        <v>0.5</v>
      </c>
      <c r="P372" s="699"/>
      <c r="Q372" s="701"/>
      <c r="R372" s="696"/>
      <c r="S372" s="701">
        <v>0</v>
      </c>
      <c r="T372" s="700"/>
      <c r="U372" s="702">
        <v>0</v>
      </c>
    </row>
    <row r="373" spans="1:21" ht="14.4" customHeight="1" x14ac:dyDescent="0.3">
      <c r="A373" s="695">
        <v>50</v>
      </c>
      <c r="B373" s="696" t="s">
        <v>557</v>
      </c>
      <c r="C373" s="696">
        <v>89301502</v>
      </c>
      <c r="D373" s="697" t="s">
        <v>2938</v>
      </c>
      <c r="E373" s="698" t="s">
        <v>2211</v>
      </c>
      <c r="F373" s="696" t="s">
        <v>2205</v>
      </c>
      <c r="G373" s="696" t="s">
        <v>2630</v>
      </c>
      <c r="H373" s="696" t="s">
        <v>558</v>
      </c>
      <c r="I373" s="696" t="s">
        <v>2631</v>
      </c>
      <c r="J373" s="696" t="s">
        <v>2632</v>
      </c>
      <c r="K373" s="696" t="s">
        <v>2633</v>
      </c>
      <c r="L373" s="699">
        <v>600</v>
      </c>
      <c r="M373" s="699">
        <v>600</v>
      </c>
      <c r="N373" s="696">
        <v>1</v>
      </c>
      <c r="O373" s="700">
        <v>1</v>
      </c>
      <c r="P373" s="699"/>
      <c r="Q373" s="701">
        <v>0</v>
      </c>
      <c r="R373" s="696"/>
      <c r="S373" s="701">
        <v>0</v>
      </c>
      <c r="T373" s="700"/>
      <c r="U373" s="702">
        <v>0</v>
      </c>
    </row>
    <row r="374" spans="1:21" ht="14.4" customHeight="1" x14ac:dyDescent="0.3">
      <c r="A374" s="695">
        <v>50</v>
      </c>
      <c r="B374" s="696" t="s">
        <v>557</v>
      </c>
      <c r="C374" s="696">
        <v>89301502</v>
      </c>
      <c r="D374" s="697" t="s">
        <v>2938</v>
      </c>
      <c r="E374" s="698" t="s">
        <v>2212</v>
      </c>
      <c r="F374" s="696" t="s">
        <v>2204</v>
      </c>
      <c r="G374" s="696" t="s">
        <v>2227</v>
      </c>
      <c r="H374" s="696" t="s">
        <v>1152</v>
      </c>
      <c r="I374" s="696" t="s">
        <v>1450</v>
      </c>
      <c r="J374" s="696" t="s">
        <v>1451</v>
      </c>
      <c r="K374" s="696" t="s">
        <v>2144</v>
      </c>
      <c r="L374" s="699">
        <v>69.86</v>
      </c>
      <c r="M374" s="699">
        <v>69.86</v>
      </c>
      <c r="N374" s="696">
        <v>1</v>
      </c>
      <c r="O374" s="700">
        <v>1</v>
      </c>
      <c r="P374" s="699">
        <v>69.86</v>
      </c>
      <c r="Q374" s="701">
        <v>1</v>
      </c>
      <c r="R374" s="696">
        <v>1</v>
      </c>
      <c r="S374" s="701">
        <v>1</v>
      </c>
      <c r="T374" s="700">
        <v>1</v>
      </c>
      <c r="U374" s="702">
        <v>1</v>
      </c>
    </row>
    <row r="375" spans="1:21" ht="14.4" customHeight="1" x14ac:dyDescent="0.3">
      <c r="A375" s="695">
        <v>50</v>
      </c>
      <c r="B375" s="696" t="s">
        <v>557</v>
      </c>
      <c r="C375" s="696">
        <v>89301502</v>
      </c>
      <c r="D375" s="697" t="s">
        <v>2938</v>
      </c>
      <c r="E375" s="698" t="s">
        <v>2212</v>
      </c>
      <c r="F375" s="696" t="s">
        <v>2204</v>
      </c>
      <c r="G375" s="696" t="s">
        <v>2634</v>
      </c>
      <c r="H375" s="696" t="s">
        <v>1152</v>
      </c>
      <c r="I375" s="696" t="s">
        <v>2635</v>
      </c>
      <c r="J375" s="696" t="s">
        <v>2636</v>
      </c>
      <c r="K375" s="696" t="s">
        <v>2637</v>
      </c>
      <c r="L375" s="699">
        <v>41.55</v>
      </c>
      <c r="M375" s="699">
        <v>41.55</v>
      </c>
      <c r="N375" s="696">
        <v>1</v>
      </c>
      <c r="O375" s="700">
        <v>1</v>
      </c>
      <c r="P375" s="699">
        <v>41.55</v>
      </c>
      <c r="Q375" s="701">
        <v>1</v>
      </c>
      <c r="R375" s="696">
        <v>1</v>
      </c>
      <c r="S375" s="701">
        <v>1</v>
      </c>
      <c r="T375" s="700">
        <v>1</v>
      </c>
      <c r="U375" s="702">
        <v>1</v>
      </c>
    </row>
    <row r="376" spans="1:21" ht="14.4" customHeight="1" x14ac:dyDescent="0.3">
      <c r="A376" s="695">
        <v>50</v>
      </c>
      <c r="B376" s="696" t="s">
        <v>557</v>
      </c>
      <c r="C376" s="696">
        <v>89301502</v>
      </c>
      <c r="D376" s="697" t="s">
        <v>2938</v>
      </c>
      <c r="E376" s="698" t="s">
        <v>2213</v>
      </c>
      <c r="F376" s="696" t="s">
        <v>2204</v>
      </c>
      <c r="G376" s="696" t="s">
        <v>2638</v>
      </c>
      <c r="H376" s="696" t="s">
        <v>558</v>
      </c>
      <c r="I376" s="696" t="s">
        <v>810</v>
      </c>
      <c r="J376" s="696" t="s">
        <v>2639</v>
      </c>
      <c r="K376" s="696" t="s">
        <v>1292</v>
      </c>
      <c r="L376" s="699">
        <v>0</v>
      </c>
      <c r="M376" s="699">
        <v>0</v>
      </c>
      <c r="N376" s="696">
        <v>1</v>
      </c>
      <c r="O376" s="700">
        <v>1</v>
      </c>
      <c r="P376" s="699">
        <v>0</v>
      </c>
      <c r="Q376" s="701"/>
      <c r="R376" s="696">
        <v>1</v>
      </c>
      <c r="S376" s="701">
        <v>1</v>
      </c>
      <c r="T376" s="700">
        <v>1</v>
      </c>
      <c r="U376" s="702">
        <v>1</v>
      </c>
    </row>
    <row r="377" spans="1:21" ht="14.4" customHeight="1" x14ac:dyDescent="0.3">
      <c r="A377" s="695">
        <v>50</v>
      </c>
      <c r="B377" s="696" t="s">
        <v>557</v>
      </c>
      <c r="C377" s="696">
        <v>89301502</v>
      </c>
      <c r="D377" s="697" t="s">
        <v>2938</v>
      </c>
      <c r="E377" s="698" t="s">
        <v>2213</v>
      </c>
      <c r="F377" s="696" t="s">
        <v>2204</v>
      </c>
      <c r="G377" s="696" t="s">
        <v>2227</v>
      </c>
      <c r="H377" s="696" t="s">
        <v>558</v>
      </c>
      <c r="I377" s="696" t="s">
        <v>2640</v>
      </c>
      <c r="J377" s="696" t="s">
        <v>2641</v>
      </c>
      <c r="K377" s="696" t="s">
        <v>2144</v>
      </c>
      <c r="L377" s="699">
        <v>69.86</v>
      </c>
      <c r="M377" s="699">
        <v>69.86</v>
      </c>
      <c r="N377" s="696">
        <v>1</v>
      </c>
      <c r="O377" s="700">
        <v>1</v>
      </c>
      <c r="P377" s="699">
        <v>69.86</v>
      </c>
      <c r="Q377" s="701">
        <v>1</v>
      </c>
      <c r="R377" s="696">
        <v>1</v>
      </c>
      <c r="S377" s="701">
        <v>1</v>
      </c>
      <c r="T377" s="700">
        <v>1</v>
      </c>
      <c r="U377" s="702">
        <v>1</v>
      </c>
    </row>
    <row r="378" spans="1:21" ht="14.4" customHeight="1" x14ac:dyDescent="0.3">
      <c r="A378" s="695">
        <v>50</v>
      </c>
      <c r="B378" s="696" t="s">
        <v>557</v>
      </c>
      <c r="C378" s="696">
        <v>89301502</v>
      </c>
      <c r="D378" s="697" t="s">
        <v>2938</v>
      </c>
      <c r="E378" s="698" t="s">
        <v>2213</v>
      </c>
      <c r="F378" s="696" t="s">
        <v>2204</v>
      </c>
      <c r="G378" s="696" t="s">
        <v>2634</v>
      </c>
      <c r="H378" s="696" t="s">
        <v>1152</v>
      </c>
      <c r="I378" s="696" t="s">
        <v>2635</v>
      </c>
      <c r="J378" s="696" t="s">
        <v>2636</v>
      </c>
      <c r="K378" s="696" t="s">
        <v>2637</v>
      </c>
      <c r="L378" s="699">
        <v>41.55</v>
      </c>
      <c r="M378" s="699">
        <v>83.1</v>
      </c>
      <c r="N378" s="696">
        <v>2</v>
      </c>
      <c r="O378" s="700">
        <v>1</v>
      </c>
      <c r="P378" s="699">
        <v>83.1</v>
      </c>
      <c r="Q378" s="701">
        <v>1</v>
      </c>
      <c r="R378" s="696">
        <v>2</v>
      </c>
      <c r="S378" s="701">
        <v>1</v>
      </c>
      <c r="T378" s="700">
        <v>1</v>
      </c>
      <c r="U378" s="702">
        <v>1</v>
      </c>
    </row>
    <row r="379" spans="1:21" ht="14.4" customHeight="1" x14ac:dyDescent="0.3">
      <c r="A379" s="695">
        <v>50</v>
      </c>
      <c r="B379" s="696" t="s">
        <v>557</v>
      </c>
      <c r="C379" s="696">
        <v>89301502</v>
      </c>
      <c r="D379" s="697" t="s">
        <v>2938</v>
      </c>
      <c r="E379" s="698" t="s">
        <v>2214</v>
      </c>
      <c r="F379" s="696" t="s">
        <v>2204</v>
      </c>
      <c r="G379" s="696" t="s">
        <v>2642</v>
      </c>
      <c r="H379" s="696" t="s">
        <v>1152</v>
      </c>
      <c r="I379" s="696" t="s">
        <v>1446</v>
      </c>
      <c r="J379" s="696" t="s">
        <v>1447</v>
      </c>
      <c r="K379" s="696" t="s">
        <v>2144</v>
      </c>
      <c r="L379" s="699">
        <v>184.22</v>
      </c>
      <c r="M379" s="699">
        <v>184.22</v>
      </c>
      <c r="N379" s="696">
        <v>1</v>
      </c>
      <c r="O379" s="700">
        <v>0.5</v>
      </c>
      <c r="P379" s="699"/>
      <c r="Q379" s="701">
        <v>0</v>
      </c>
      <c r="R379" s="696"/>
      <c r="S379" s="701">
        <v>0</v>
      </c>
      <c r="T379" s="700"/>
      <c r="U379" s="702">
        <v>0</v>
      </c>
    </row>
    <row r="380" spans="1:21" ht="14.4" customHeight="1" x14ac:dyDescent="0.3">
      <c r="A380" s="695">
        <v>50</v>
      </c>
      <c r="B380" s="696" t="s">
        <v>557</v>
      </c>
      <c r="C380" s="696">
        <v>89301502</v>
      </c>
      <c r="D380" s="697" t="s">
        <v>2938</v>
      </c>
      <c r="E380" s="698" t="s">
        <v>2214</v>
      </c>
      <c r="F380" s="696" t="s">
        <v>2204</v>
      </c>
      <c r="G380" s="696" t="s">
        <v>2643</v>
      </c>
      <c r="H380" s="696" t="s">
        <v>558</v>
      </c>
      <c r="I380" s="696" t="s">
        <v>2644</v>
      </c>
      <c r="J380" s="696" t="s">
        <v>691</v>
      </c>
      <c r="K380" s="696" t="s">
        <v>2099</v>
      </c>
      <c r="L380" s="699">
        <v>115.3</v>
      </c>
      <c r="M380" s="699">
        <v>115.3</v>
      </c>
      <c r="N380" s="696">
        <v>1</v>
      </c>
      <c r="O380" s="700">
        <v>0.5</v>
      </c>
      <c r="P380" s="699"/>
      <c r="Q380" s="701">
        <v>0</v>
      </c>
      <c r="R380" s="696"/>
      <c r="S380" s="701">
        <v>0</v>
      </c>
      <c r="T380" s="700"/>
      <c r="U380" s="702">
        <v>0</v>
      </c>
    </row>
    <row r="381" spans="1:21" ht="14.4" customHeight="1" x14ac:dyDescent="0.3">
      <c r="A381" s="695">
        <v>50</v>
      </c>
      <c r="B381" s="696" t="s">
        <v>557</v>
      </c>
      <c r="C381" s="696">
        <v>89301502</v>
      </c>
      <c r="D381" s="697" t="s">
        <v>2938</v>
      </c>
      <c r="E381" s="698" t="s">
        <v>2214</v>
      </c>
      <c r="F381" s="696" t="s">
        <v>2204</v>
      </c>
      <c r="G381" s="696" t="s">
        <v>2572</v>
      </c>
      <c r="H381" s="696" t="s">
        <v>1152</v>
      </c>
      <c r="I381" s="696" t="s">
        <v>2645</v>
      </c>
      <c r="J381" s="696" t="s">
        <v>2646</v>
      </c>
      <c r="K381" s="696" t="s">
        <v>2647</v>
      </c>
      <c r="L381" s="699">
        <v>87.6</v>
      </c>
      <c r="M381" s="699">
        <v>175.2</v>
      </c>
      <c r="N381" s="696">
        <v>2</v>
      </c>
      <c r="O381" s="700">
        <v>0.5</v>
      </c>
      <c r="P381" s="699">
        <v>175.2</v>
      </c>
      <c r="Q381" s="701">
        <v>1</v>
      </c>
      <c r="R381" s="696">
        <v>2</v>
      </c>
      <c r="S381" s="701">
        <v>1</v>
      </c>
      <c r="T381" s="700">
        <v>0.5</v>
      </c>
      <c r="U381" s="702">
        <v>1</v>
      </c>
    </row>
    <row r="382" spans="1:21" ht="14.4" customHeight="1" x14ac:dyDescent="0.3">
      <c r="A382" s="695">
        <v>50</v>
      </c>
      <c r="B382" s="696" t="s">
        <v>557</v>
      </c>
      <c r="C382" s="696">
        <v>89301502</v>
      </c>
      <c r="D382" s="697" t="s">
        <v>2938</v>
      </c>
      <c r="E382" s="698" t="s">
        <v>2214</v>
      </c>
      <c r="F382" s="696" t="s">
        <v>2204</v>
      </c>
      <c r="G382" s="696" t="s">
        <v>2648</v>
      </c>
      <c r="H382" s="696" t="s">
        <v>1152</v>
      </c>
      <c r="I382" s="696" t="s">
        <v>2649</v>
      </c>
      <c r="J382" s="696" t="s">
        <v>2650</v>
      </c>
      <c r="K382" s="696" t="s">
        <v>2651</v>
      </c>
      <c r="L382" s="699">
        <v>0</v>
      </c>
      <c r="M382" s="699">
        <v>0</v>
      </c>
      <c r="N382" s="696">
        <v>5</v>
      </c>
      <c r="O382" s="700">
        <v>1.5</v>
      </c>
      <c r="P382" s="699">
        <v>0</v>
      </c>
      <c r="Q382" s="701"/>
      <c r="R382" s="696">
        <v>5</v>
      </c>
      <c r="S382" s="701">
        <v>1</v>
      </c>
      <c r="T382" s="700">
        <v>1.5</v>
      </c>
      <c r="U382" s="702">
        <v>1</v>
      </c>
    </row>
    <row r="383" spans="1:21" ht="14.4" customHeight="1" x14ac:dyDescent="0.3">
      <c r="A383" s="695">
        <v>50</v>
      </c>
      <c r="B383" s="696" t="s">
        <v>557</v>
      </c>
      <c r="C383" s="696">
        <v>89301502</v>
      </c>
      <c r="D383" s="697" t="s">
        <v>2938</v>
      </c>
      <c r="E383" s="698" t="s">
        <v>2215</v>
      </c>
      <c r="F383" s="696" t="s">
        <v>2204</v>
      </c>
      <c r="G383" s="696" t="s">
        <v>2463</v>
      </c>
      <c r="H383" s="696" t="s">
        <v>558</v>
      </c>
      <c r="I383" s="696" t="s">
        <v>2652</v>
      </c>
      <c r="J383" s="696" t="s">
        <v>2653</v>
      </c>
      <c r="K383" s="696" t="s">
        <v>2654</v>
      </c>
      <c r="L383" s="699">
        <v>138.5</v>
      </c>
      <c r="M383" s="699">
        <v>277</v>
      </c>
      <c r="N383" s="696">
        <v>2</v>
      </c>
      <c r="O383" s="700">
        <v>0.5</v>
      </c>
      <c r="P383" s="699">
        <v>277</v>
      </c>
      <c r="Q383" s="701">
        <v>1</v>
      </c>
      <c r="R383" s="696">
        <v>2</v>
      </c>
      <c r="S383" s="701">
        <v>1</v>
      </c>
      <c r="T383" s="700">
        <v>0.5</v>
      </c>
      <c r="U383" s="702">
        <v>1</v>
      </c>
    </row>
    <row r="384" spans="1:21" ht="14.4" customHeight="1" x14ac:dyDescent="0.3">
      <c r="A384" s="695">
        <v>50</v>
      </c>
      <c r="B384" s="696" t="s">
        <v>557</v>
      </c>
      <c r="C384" s="696">
        <v>89301502</v>
      </c>
      <c r="D384" s="697" t="s">
        <v>2938</v>
      </c>
      <c r="E384" s="698" t="s">
        <v>2215</v>
      </c>
      <c r="F384" s="696" t="s">
        <v>2204</v>
      </c>
      <c r="G384" s="696" t="s">
        <v>2538</v>
      </c>
      <c r="H384" s="696" t="s">
        <v>1152</v>
      </c>
      <c r="I384" s="696" t="s">
        <v>1283</v>
      </c>
      <c r="J384" s="696" t="s">
        <v>1284</v>
      </c>
      <c r="K384" s="696" t="s">
        <v>1285</v>
      </c>
      <c r="L384" s="699">
        <v>95.25</v>
      </c>
      <c r="M384" s="699">
        <v>381</v>
      </c>
      <c r="N384" s="696">
        <v>4</v>
      </c>
      <c r="O384" s="700">
        <v>1.5</v>
      </c>
      <c r="P384" s="699">
        <v>285.75</v>
      </c>
      <c r="Q384" s="701">
        <v>0.75</v>
      </c>
      <c r="R384" s="696">
        <v>3</v>
      </c>
      <c r="S384" s="701">
        <v>0.75</v>
      </c>
      <c r="T384" s="700">
        <v>1</v>
      </c>
      <c r="U384" s="702">
        <v>0.66666666666666663</v>
      </c>
    </row>
    <row r="385" spans="1:21" ht="14.4" customHeight="1" x14ac:dyDescent="0.3">
      <c r="A385" s="695">
        <v>50</v>
      </c>
      <c r="B385" s="696" t="s">
        <v>557</v>
      </c>
      <c r="C385" s="696">
        <v>89301502</v>
      </c>
      <c r="D385" s="697" t="s">
        <v>2938</v>
      </c>
      <c r="E385" s="698" t="s">
        <v>2215</v>
      </c>
      <c r="F385" s="696" t="s">
        <v>2204</v>
      </c>
      <c r="G385" s="696" t="s">
        <v>2539</v>
      </c>
      <c r="H385" s="696" t="s">
        <v>1152</v>
      </c>
      <c r="I385" s="696" t="s">
        <v>2655</v>
      </c>
      <c r="J385" s="696" t="s">
        <v>2656</v>
      </c>
      <c r="K385" s="696" t="s">
        <v>2657</v>
      </c>
      <c r="L385" s="699">
        <v>10.73</v>
      </c>
      <c r="M385" s="699">
        <v>32.19</v>
      </c>
      <c r="N385" s="696">
        <v>3</v>
      </c>
      <c r="O385" s="700">
        <v>1.5</v>
      </c>
      <c r="P385" s="699">
        <v>10.73</v>
      </c>
      <c r="Q385" s="701">
        <v>0.33333333333333337</v>
      </c>
      <c r="R385" s="696">
        <v>1</v>
      </c>
      <c r="S385" s="701">
        <v>0.33333333333333331</v>
      </c>
      <c r="T385" s="700">
        <v>1</v>
      </c>
      <c r="U385" s="702">
        <v>0.66666666666666663</v>
      </c>
    </row>
    <row r="386" spans="1:21" ht="14.4" customHeight="1" x14ac:dyDescent="0.3">
      <c r="A386" s="695">
        <v>50</v>
      </c>
      <c r="B386" s="696" t="s">
        <v>557</v>
      </c>
      <c r="C386" s="696">
        <v>89301502</v>
      </c>
      <c r="D386" s="697" t="s">
        <v>2938</v>
      </c>
      <c r="E386" s="698" t="s">
        <v>2215</v>
      </c>
      <c r="F386" s="696" t="s">
        <v>2204</v>
      </c>
      <c r="G386" s="696" t="s">
        <v>2539</v>
      </c>
      <c r="H386" s="696" t="s">
        <v>1152</v>
      </c>
      <c r="I386" s="696" t="s">
        <v>2658</v>
      </c>
      <c r="J386" s="696" t="s">
        <v>2659</v>
      </c>
      <c r="K386" s="696" t="s">
        <v>2502</v>
      </c>
      <c r="L386" s="699">
        <v>17.690000000000001</v>
      </c>
      <c r="M386" s="699">
        <v>70.760000000000005</v>
      </c>
      <c r="N386" s="696">
        <v>4</v>
      </c>
      <c r="O386" s="700">
        <v>1.5</v>
      </c>
      <c r="P386" s="699">
        <v>35.380000000000003</v>
      </c>
      <c r="Q386" s="701">
        <v>0.5</v>
      </c>
      <c r="R386" s="696">
        <v>2</v>
      </c>
      <c r="S386" s="701">
        <v>0.5</v>
      </c>
      <c r="T386" s="700">
        <v>0.5</v>
      </c>
      <c r="U386" s="702">
        <v>0.33333333333333331</v>
      </c>
    </row>
    <row r="387" spans="1:21" ht="14.4" customHeight="1" x14ac:dyDescent="0.3">
      <c r="A387" s="695">
        <v>50</v>
      </c>
      <c r="B387" s="696" t="s">
        <v>557</v>
      </c>
      <c r="C387" s="696">
        <v>89301502</v>
      </c>
      <c r="D387" s="697" t="s">
        <v>2938</v>
      </c>
      <c r="E387" s="698" t="s">
        <v>2215</v>
      </c>
      <c r="F387" s="696" t="s">
        <v>2204</v>
      </c>
      <c r="G387" s="696" t="s">
        <v>2222</v>
      </c>
      <c r="H387" s="696" t="s">
        <v>1152</v>
      </c>
      <c r="I387" s="696" t="s">
        <v>1168</v>
      </c>
      <c r="J387" s="696" t="s">
        <v>1169</v>
      </c>
      <c r="K387" s="696" t="s">
        <v>2109</v>
      </c>
      <c r="L387" s="699">
        <v>75.28</v>
      </c>
      <c r="M387" s="699">
        <v>225.84</v>
      </c>
      <c r="N387" s="696">
        <v>3</v>
      </c>
      <c r="O387" s="700">
        <v>1</v>
      </c>
      <c r="P387" s="699"/>
      <c r="Q387" s="701">
        <v>0</v>
      </c>
      <c r="R387" s="696"/>
      <c r="S387" s="701">
        <v>0</v>
      </c>
      <c r="T387" s="700"/>
      <c r="U387" s="702">
        <v>0</v>
      </c>
    </row>
    <row r="388" spans="1:21" ht="14.4" customHeight="1" x14ac:dyDescent="0.3">
      <c r="A388" s="695">
        <v>50</v>
      </c>
      <c r="B388" s="696" t="s">
        <v>557</v>
      </c>
      <c r="C388" s="696">
        <v>89301502</v>
      </c>
      <c r="D388" s="697" t="s">
        <v>2938</v>
      </c>
      <c r="E388" s="698" t="s">
        <v>2215</v>
      </c>
      <c r="F388" s="696" t="s">
        <v>2204</v>
      </c>
      <c r="G388" s="696" t="s">
        <v>2222</v>
      </c>
      <c r="H388" s="696" t="s">
        <v>1152</v>
      </c>
      <c r="I388" s="696" t="s">
        <v>1172</v>
      </c>
      <c r="J388" s="696" t="s">
        <v>1169</v>
      </c>
      <c r="K388" s="696" t="s">
        <v>2110</v>
      </c>
      <c r="L388" s="699">
        <v>150.55000000000001</v>
      </c>
      <c r="M388" s="699">
        <v>1053.8499999999999</v>
      </c>
      <c r="N388" s="696">
        <v>7</v>
      </c>
      <c r="O388" s="700">
        <v>1.5</v>
      </c>
      <c r="P388" s="699">
        <v>1053.8499999999999</v>
      </c>
      <c r="Q388" s="701">
        <v>1</v>
      </c>
      <c r="R388" s="696">
        <v>7</v>
      </c>
      <c r="S388" s="701">
        <v>1</v>
      </c>
      <c r="T388" s="700">
        <v>1.5</v>
      </c>
      <c r="U388" s="702">
        <v>1</v>
      </c>
    </row>
    <row r="389" spans="1:21" ht="14.4" customHeight="1" x14ac:dyDescent="0.3">
      <c r="A389" s="695">
        <v>50</v>
      </c>
      <c r="B389" s="696" t="s">
        <v>557</v>
      </c>
      <c r="C389" s="696">
        <v>89301502</v>
      </c>
      <c r="D389" s="697" t="s">
        <v>2938</v>
      </c>
      <c r="E389" s="698" t="s">
        <v>2215</v>
      </c>
      <c r="F389" s="696" t="s">
        <v>2204</v>
      </c>
      <c r="G389" s="696" t="s">
        <v>2223</v>
      </c>
      <c r="H389" s="696" t="s">
        <v>1152</v>
      </c>
      <c r="I389" s="696" t="s">
        <v>2542</v>
      </c>
      <c r="J389" s="696" t="s">
        <v>1784</v>
      </c>
      <c r="K389" s="696" t="s">
        <v>1785</v>
      </c>
      <c r="L389" s="699">
        <v>270.69</v>
      </c>
      <c r="M389" s="699">
        <v>270.69</v>
      </c>
      <c r="N389" s="696">
        <v>1</v>
      </c>
      <c r="O389" s="700">
        <v>0.5</v>
      </c>
      <c r="P389" s="699"/>
      <c r="Q389" s="701">
        <v>0</v>
      </c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50</v>
      </c>
      <c r="B390" s="696" t="s">
        <v>557</v>
      </c>
      <c r="C390" s="696">
        <v>89301502</v>
      </c>
      <c r="D390" s="697" t="s">
        <v>2938</v>
      </c>
      <c r="E390" s="698" t="s">
        <v>2215</v>
      </c>
      <c r="F390" s="696" t="s">
        <v>2204</v>
      </c>
      <c r="G390" s="696" t="s">
        <v>2223</v>
      </c>
      <c r="H390" s="696" t="s">
        <v>1152</v>
      </c>
      <c r="I390" s="696" t="s">
        <v>2660</v>
      </c>
      <c r="J390" s="696" t="s">
        <v>1299</v>
      </c>
      <c r="K390" s="696" t="s">
        <v>1781</v>
      </c>
      <c r="L390" s="699">
        <v>0</v>
      </c>
      <c r="M390" s="699">
        <v>0</v>
      </c>
      <c r="N390" s="696">
        <v>1</v>
      </c>
      <c r="O390" s="700">
        <v>0.5</v>
      </c>
      <c r="P390" s="699">
        <v>0</v>
      </c>
      <c r="Q390" s="701"/>
      <c r="R390" s="696">
        <v>1</v>
      </c>
      <c r="S390" s="701">
        <v>1</v>
      </c>
      <c r="T390" s="700">
        <v>0.5</v>
      </c>
      <c r="U390" s="702">
        <v>1</v>
      </c>
    </row>
    <row r="391" spans="1:21" ht="14.4" customHeight="1" x14ac:dyDescent="0.3">
      <c r="A391" s="695">
        <v>50</v>
      </c>
      <c r="B391" s="696" t="s">
        <v>557</v>
      </c>
      <c r="C391" s="696">
        <v>89301502</v>
      </c>
      <c r="D391" s="697" t="s">
        <v>2938</v>
      </c>
      <c r="E391" s="698" t="s">
        <v>2215</v>
      </c>
      <c r="F391" s="696" t="s">
        <v>2204</v>
      </c>
      <c r="G391" s="696" t="s">
        <v>2223</v>
      </c>
      <c r="H391" s="696" t="s">
        <v>558</v>
      </c>
      <c r="I391" s="696" t="s">
        <v>2661</v>
      </c>
      <c r="J391" s="696" t="s">
        <v>2662</v>
      </c>
      <c r="K391" s="696" t="s">
        <v>1785</v>
      </c>
      <c r="L391" s="699">
        <v>270.69</v>
      </c>
      <c r="M391" s="699">
        <v>541.38</v>
      </c>
      <c r="N391" s="696">
        <v>2</v>
      </c>
      <c r="O391" s="700">
        <v>1</v>
      </c>
      <c r="P391" s="699"/>
      <c r="Q391" s="701">
        <v>0</v>
      </c>
      <c r="R391" s="696"/>
      <c r="S391" s="701">
        <v>0</v>
      </c>
      <c r="T391" s="700"/>
      <c r="U391" s="702">
        <v>0</v>
      </c>
    </row>
    <row r="392" spans="1:21" ht="14.4" customHeight="1" x14ac:dyDescent="0.3">
      <c r="A392" s="695">
        <v>50</v>
      </c>
      <c r="B392" s="696" t="s">
        <v>557</v>
      </c>
      <c r="C392" s="696">
        <v>89301502</v>
      </c>
      <c r="D392" s="697" t="s">
        <v>2938</v>
      </c>
      <c r="E392" s="698" t="s">
        <v>2215</v>
      </c>
      <c r="F392" s="696" t="s">
        <v>2204</v>
      </c>
      <c r="G392" s="696" t="s">
        <v>2663</v>
      </c>
      <c r="H392" s="696" t="s">
        <v>558</v>
      </c>
      <c r="I392" s="696" t="s">
        <v>1877</v>
      </c>
      <c r="J392" s="696" t="s">
        <v>1878</v>
      </c>
      <c r="K392" s="696" t="s">
        <v>2664</v>
      </c>
      <c r="L392" s="699">
        <v>68.819999999999993</v>
      </c>
      <c r="M392" s="699">
        <v>206.45999999999998</v>
      </c>
      <c r="N392" s="696">
        <v>3</v>
      </c>
      <c r="O392" s="700">
        <v>0.5</v>
      </c>
      <c r="P392" s="699">
        <v>206.45999999999998</v>
      </c>
      <c r="Q392" s="701">
        <v>1</v>
      </c>
      <c r="R392" s="696">
        <v>3</v>
      </c>
      <c r="S392" s="701">
        <v>1</v>
      </c>
      <c r="T392" s="700">
        <v>0.5</v>
      </c>
      <c r="U392" s="702">
        <v>1</v>
      </c>
    </row>
    <row r="393" spans="1:21" ht="14.4" customHeight="1" x14ac:dyDescent="0.3">
      <c r="A393" s="695">
        <v>50</v>
      </c>
      <c r="B393" s="696" t="s">
        <v>557</v>
      </c>
      <c r="C393" s="696">
        <v>89301502</v>
      </c>
      <c r="D393" s="697" t="s">
        <v>2938</v>
      </c>
      <c r="E393" s="698" t="s">
        <v>2215</v>
      </c>
      <c r="F393" s="696" t="s">
        <v>2204</v>
      </c>
      <c r="G393" s="696" t="s">
        <v>2225</v>
      </c>
      <c r="H393" s="696" t="s">
        <v>1152</v>
      </c>
      <c r="I393" s="696" t="s">
        <v>2275</v>
      </c>
      <c r="J393" s="696" t="s">
        <v>2276</v>
      </c>
      <c r="K393" s="696" t="s">
        <v>2277</v>
      </c>
      <c r="L393" s="699">
        <v>312.54000000000002</v>
      </c>
      <c r="M393" s="699">
        <v>937.62000000000012</v>
      </c>
      <c r="N393" s="696">
        <v>3</v>
      </c>
      <c r="O393" s="700">
        <v>0.5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50</v>
      </c>
      <c r="B394" s="696" t="s">
        <v>557</v>
      </c>
      <c r="C394" s="696">
        <v>89301502</v>
      </c>
      <c r="D394" s="697" t="s">
        <v>2938</v>
      </c>
      <c r="E394" s="698" t="s">
        <v>2215</v>
      </c>
      <c r="F394" s="696" t="s">
        <v>2204</v>
      </c>
      <c r="G394" s="696" t="s">
        <v>2225</v>
      </c>
      <c r="H394" s="696" t="s">
        <v>1152</v>
      </c>
      <c r="I394" s="696" t="s">
        <v>1271</v>
      </c>
      <c r="J394" s="696" t="s">
        <v>1272</v>
      </c>
      <c r="K394" s="696" t="s">
        <v>2127</v>
      </c>
      <c r="L394" s="699">
        <v>435.3</v>
      </c>
      <c r="M394" s="699">
        <v>2611.8000000000002</v>
      </c>
      <c r="N394" s="696">
        <v>6</v>
      </c>
      <c r="O394" s="700">
        <v>3</v>
      </c>
      <c r="P394" s="699">
        <v>1741.2</v>
      </c>
      <c r="Q394" s="701">
        <v>0.66666666666666663</v>
      </c>
      <c r="R394" s="696">
        <v>4</v>
      </c>
      <c r="S394" s="701">
        <v>0.66666666666666663</v>
      </c>
      <c r="T394" s="700">
        <v>2</v>
      </c>
      <c r="U394" s="702">
        <v>0.66666666666666663</v>
      </c>
    </row>
    <row r="395" spans="1:21" ht="14.4" customHeight="1" x14ac:dyDescent="0.3">
      <c r="A395" s="695">
        <v>50</v>
      </c>
      <c r="B395" s="696" t="s">
        <v>557</v>
      </c>
      <c r="C395" s="696">
        <v>89301502</v>
      </c>
      <c r="D395" s="697" t="s">
        <v>2938</v>
      </c>
      <c r="E395" s="698" t="s">
        <v>2215</v>
      </c>
      <c r="F395" s="696" t="s">
        <v>2204</v>
      </c>
      <c r="G395" s="696" t="s">
        <v>2225</v>
      </c>
      <c r="H395" s="696" t="s">
        <v>1152</v>
      </c>
      <c r="I395" s="696" t="s">
        <v>1330</v>
      </c>
      <c r="J395" s="696" t="s">
        <v>1331</v>
      </c>
      <c r="K395" s="696" t="s">
        <v>2129</v>
      </c>
      <c r="L395" s="699">
        <v>672.94</v>
      </c>
      <c r="M395" s="699">
        <v>3364.7000000000003</v>
      </c>
      <c r="N395" s="696">
        <v>5</v>
      </c>
      <c r="O395" s="700">
        <v>4</v>
      </c>
      <c r="P395" s="699">
        <v>672.94</v>
      </c>
      <c r="Q395" s="701">
        <v>0.2</v>
      </c>
      <c r="R395" s="696">
        <v>1</v>
      </c>
      <c r="S395" s="701">
        <v>0.2</v>
      </c>
      <c r="T395" s="700">
        <v>1</v>
      </c>
      <c r="U395" s="702">
        <v>0.25</v>
      </c>
    </row>
    <row r="396" spans="1:21" ht="14.4" customHeight="1" x14ac:dyDescent="0.3">
      <c r="A396" s="695">
        <v>50</v>
      </c>
      <c r="B396" s="696" t="s">
        <v>557</v>
      </c>
      <c r="C396" s="696">
        <v>89301502</v>
      </c>
      <c r="D396" s="697" t="s">
        <v>2938</v>
      </c>
      <c r="E396" s="698" t="s">
        <v>2215</v>
      </c>
      <c r="F396" s="696" t="s">
        <v>2204</v>
      </c>
      <c r="G396" s="696" t="s">
        <v>2543</v>
      </c>
      <c r="H396" s="696" t="s">
        <v>1152</v>
      </c>
      <c r="I396" s="696" t="s">
        <v>2665</v>
      </c>
      <c r="J396" s="696" t="s">
        <v>2666</v>
      </c>
      <c r="K396" s="696" t="s">
        <v>1085</v>
      </c>
      <c r="L396" s="699">
        <v>772.93</v>
      </c>
      <c r="M396" s="699">
        <v>2318.79</v>
      </c>
      <c r="N396" s="696">
        <v>3</v>
      </c>
      <c r="O396" s="700">
        <v>2.5</v>
      </c>
      <c r="P396" s="699">
        <v>772.93</v>
      </c>
      <c r="Q396" s="701">
        <v>0.33333333333333331</v>
      </c>
      <c r="R396" s="696">
        <v>1</v>
      </c>
      <c r="S396" s="701">
        <v>0.33333333333333331</v>
      </c>
      <c r="T396" s="700">
        <v>1</v>
      </c>
      <c r="U396" s="702">
        <v>0.4</v>
      </c>
    </row>
    <row r="397" spans="1:21" ht="14.4" customHeight="1" x14ac:dyDescent="0.3">
      <c r="A397" s="695">
        <v>50</v>
      </c>
      <c r="B397" s="696" t="s">
        <v>557</v>
      </c>
      <c r="C397" s="696">
        <v>89301502</v>
      </c>
      <c r="D397" s="697" t="s">
        <v>2938</v>
      </c>
      <c r="E397" s="698" t="s">
        <v>2215</v>
      </c>
      <c r="F397" s="696" t="s">
        <v>2204</v>
      </c>
      <c r="G397" s="696" t="s">
        <v>2543</v>
      </c>
      <c r="H397" s="696" t="s">
        <v>1152</v>
      </c>
      <c r="I397" s="696" t="s">
        <v>2667</v>
      </c>
      <c r="J397" s="696" t="s">
        <v>2666</v>
      </c>
      <c r="K397" s="696" t="s">
        <v>1085</v>
      </c>
      <c r="L397" s="699">
        <v>0</v>
      </c>
      <c r="M397" s="699">
        <v>0</v>
      </c>
      <c r="N397" s="696">
        <v>1</v>
      </c>
      <c r="O397" s="700">
        <v>1</v>
      </c>
      <c r="P397" s="699"/>
      <c r="Q397" s="701"/>
      <c r="R397" s="696"/>
      <c r="S397" s="701">
        <v>0</v>
      </c>
      <c r="T397" s="700"/>
      <c r="U397" s="702">
        <v>0</v>
      </c>
    </row>
    <row r="398" spans="1:21" ht="14.4" customHeight="1" x14ac:dyDescent="0.3">
      <c r="A398" s="695">
        <v>50</v>
      </c>
      <c r="B398" s="696" t="s">
        <v>557</v>
      </c>
      <c r="C398" s="696">
        <v>89301502</v>
      </c>
      <c r="D398" s="697" t="s">
        <v>2938</v>
      </c>
      <c r="E398" s="698" t="s">
        <v>2215</v>
      </c>
      <c r="F398" s="696" t="s">
        <v>2204</v>
      </c>
      <c r="G398" s="696" t="s">
        <v>2543</v>
      </c>
      <c r="H398" s="696" t="s">
        <v>1152</v>
      </c>
      <c r="I398" s="696" t="s">
        <v>2544</v>
      </c>
      <c r="J398" s="696" t="s">
        <v>1817</v>
      </c>
      <c r="K398" s="696" t="s">
        <v>1085</v>
      </c>
      <c r="L398" s="699">
        <v>0</v>
      </c>
      <c r="M398" s="699">
        <v>0</v>
      </c>
      <c r="N398" s="696">
        <v>1</v>
      </c>
      <c r="O398" s="700">
        <v>0.5</v>
      </c>
      <c r="P398" s="699"/>
      <c r="Q398" s="701"/>
      <c r="R398" s="696"/>
      <c r="S398" s="701">
        <v>0</v>
      </c>
      <c r="T398" s="700"/>
      <c r="U398" s="702">
        <v>0</v>
      </c>
    </row>
    <row r="399" spans="1:21" ht="14.4" customHeight="1" x14ac:dyDescent="0.3">
      <c r="A399" s="695">
        <v>50</v>
      </c>
      <c r="B399" s="696" t="s">
        <v>557</v>
      </c>
      <c r="C399" s="696">
        <v>89301502</v>
      </c>
      <c r="D399" s="697" t="s">
        <v>2938</v>
      </c>
      <c r="E399" s="698" t="s">
        <v>2215</v>
      </c>
      <c r="F399" s="696" t="s">
        <v>2204</v>
      </c>
      <c r="G399" s="696" t="s">
        <v>2668</v>
      </c>
      <c r="H399" s="696" t="s">
        <v>1152</v>
      </c>
      <c r="I399" s="696" t="s">
        <v>1910</v>
      </c>
      <c r="J399" s="696" t="s">
        <v>1911</v>
      </c>
      <c r="K399" s="696" t="s">
        <v>1912</v>
      </c>
      <c r="L399" s="699">
        <v>222.25</v>
      </c>
      <c r="M399" s="699">
        <v>444.5</v>
      </c>
      <c r="N399" s="696">
        <v>2</v>
      </c>
      <c r="O399" s="700">
        <v>0.5</v>
      </c>
      <c r="P399" s="699">
        <v>444.5</v>
      </c>
      <c r="Q399" s="701">
        <v>1</v>
      </c>
      <c r="R399" s="696">
        <v>2</v>
      </c>
      <c r="S399" s="701">
        <v>1</v>
      </c>
      <c r="T399" s="700">
        <v>0.5</v>
      </c>
      <c r="U399" s="702">
        <v>1</v>
      </c>
    </row>
    <row r="400" spans="1:21" ht="14.4" customHeight="1" x14ac:dyDescent="0.3">
      <c r="A400" s="695">
        <v>50</v>
      </c>
      <c r="B400" s="696" t="s">
        <v>557</v>
      </c>
      <c r="C400" s="696">
        <v>89301502</v>
      </c>
      <c r="D400" s="697" t="s">
        <v>2938</v>
      </c>
      <c r="E400" s="698" t="s">
        <v>2215</v>
      </c>
      <c r="F400" s="696" t="s">
        <v>2204</v>
      </c>
      <c r="G400" s="696" t="s">
        <v>2325</v>
      </c>
      <c r="H400" s="696" t="s">
        <v>1152</v>
      </c>
      <c r="I400" s="696" t="s">
        <v>1219</v>
      </c>
      <c r="J400" s="696" t="s">
        <v>1220</v>
      </c>
      <c r="K400" s="696" t="s">
        <v>1221</v>
      </c>
      <c r="L400" s="699">
        <v>41.89</v>
      </c>
      <c r="M400" s="699">
        <v>83.78</v>
      </c>
      <c r="N400" s="696">
        <v>2</v>
      </c>
      <c r="O400" s="700">
        <v>0.5</v>
      </c>
      <c r="P400" s="699"/>
      <c r="Q400" s="701">
        <v>0</v>
      </c>
      <c r="R400" s="696"/>
      <c r="S400" s="701">
        <v>0</v>
      </c>
      <c r="T400" s="700"/>
      <c r="U400" s="702">
        <v>0</v>
      </c>
    </row>
    <row r="401" spans="1:21" ht="14.4" customHeight="1" x14ac:dyDescent="0.3">
      <c r="A401" s="695">
        <v>50</v>
      </c>
      <c r="B401" s="696" t="s">
        <v>557</v>
      </c>
      <c r="C401" s="696">
        <v>89301502</v>
      </c>
      <c r="D401" s="697" t="s">
        <v>2938</v>
      </c>
      <c r="E401" s="698" t="s">
        <v>2215</v>
      </c>
      <c r="F401" s="696" t="s">
        <v>2204</v>
      </c>
      <c r="G401" s="696" t="s">
        <v>2325</v>
      </c>
      <c r="H401" s="696" t="s">
        <v>1152</v>
      </c>
      <c r="I401" s="696" t="s">
        <v>1223</v>
      </c>
      <c r="J401" s="696" t="s">
        <v>1220</v>
      </c>
      <c r="K401" s="696" t="s">
        <v>1224</v>
      </c>
      <c r="L401" s="699">
        <v>146.63</v>
      </c>
      <c r="M401" s="699">
        <v>293.26</v>
      </c>
      <c r="N401" s="696">
        <v>2</v>
      </c>
      <c r="O401" s="700">
        <v>1</v>
      </c>
      <c r="P401" s="699">
        <v>146.63</v>
      </c>
      <c r="Q401" s="701">
        <v>0.5</v>
      </c>
      <c r="R401" s="696">
        <v>1</v>
      </c>
      <c r="S401" s="701">
        <v>0.5</v>
      </c>
      <c r="T401" s="700">
        <v>0.5</v>
      </c>
      <c r="U401" s="702">
        <v>0.5</v>
      </c>
    </row>
    <row r="402" spans="1:21" ht="14.4" customHeight="1" x14ac:dyDescent="0.3">
      <c r="A402" s="695">
        <v>50</v>
      </c>
      <c r="B402" s="696" t="s">
        <v>557</v>
      </c>
      <c r="C402" s="696">
        <v>89301502</v>
      </c>
      <c r="D402" s="697" t="s">
        <v>2938</v>
      </c>
      <c r="E402" s="698" t="s">
        <v>2215</v>
      </c>
      <c r="F402" s="696" t="s">
        <v>2204</v>
      </c>
      <c r="G402" s="696" t="s">
        <v>2226</v>
      </c>
      <c r="H402" s="696" t="s">
        <v>558</v>
      </c>
      <c r="I402" s="696" t="s">
        <v>2669</v>
      </c>
      <c r="J402" s="696" t="s">
        <v>1209</v>
      </c>
      <c r="K402" s="696" t="s">
        <v>886</v>
      </c>
      <c r="L402" s="699">
        <v>134.66</v>
      </c>
      <c r="M402" s="699">
        <v>134.66</v>
      </c>
      <c r="N402" s="696">
        <v>1</v>
      </c>
      <c r="O402" s="700">
        <v>1</v>
      </c>
      <c r="P402" s="699">
        <v>134.66</v>
      </c>
      <c r="Q402" s="701">
        <v>1</v>
      </c>
      <c r="R402" s="696">
        <v>1</v>
      </c>
      <c r="S402" s="701">
        <v>1</v>
      </c>
      <c r="T402" s="700">
        <v>1</v>
      </c>
      <c r="U402" s="702">
        <v>1</v>
      </c>
    </row>
    <row r="403" spans="1:21" ht="14.4" customHeight="1" x14ac:dyDescent="0.3">
      <c r="A403" s="695">
        <v>50</v>
      </c>
      <c r="B403" s="696" t="s">
        <v>557</v>
      </c>
      <c r="C403" s="696">
        <v>89301502</v>
      </c>
      <c r="D403" s="697" t="s">
        <v>2938</v>
      </c>
      <c r="E403" s="698" t="s">
        <v>2215</v>
      </c>
      <c r="F403" s="696" t="s">
        <v>2204</v>
      </c>
      <c r="G403" s="696" t="s">
        <v>2226</v>
      </c>
      <c r="H403" s="696" t="s">
        <v>558</v>
      </c>
      <c r="I403" s="696" t="s">
        <v>2670</v>
      </c>
      <c r="J403" s="696" t="s">
        <v>1773</v>
      </c>
      <c r="K403" s="696" t="s">
        <v>1804</v>
      </c>
      <c r="L403" s="699">
        <v>180.02</v>
      </c>
      <c r="M403" s="699">
        <v>180.02</v>
      </c>
      <c r="N403" s="696">
        <v>1</v>
      </c>
      <c r="O403" s="700">
        <v>0.5</v>
      </c>
      <c r="P403" s="699">
        <v>180.02</v>
      </c>
      <c r="Q403" s="701">
        <v>1</v>
      </c>
      <c r="R403" s="696">
        <v>1</v>
      </c>
      <c r="S403" s="701">
        <v>1</v>
      </c>
      <c r="T403" s="700">
        <v>0.5</v>
      </c>
      <c r="U403" s="702">
        <v>1</v>
      </c>
    </row>
    <row r="404" spans="1:21" ht="14.4" customHeight="1" x14ac:dyDescent="0.3">
      <c r="A404" s="695">
        <v>50</v>
      </c>
      <c r="B404" s="696" t="s">
        <v>557</v>
      </c>
      <c r="C404" s="696">
        <v>89301502</v>
      </c>
      <c r="D404" s="697" t="s">
        <v>2938</v>
      </c>
      <c r="E404" s="698" t="s">
        <v>2215</v>
      </c>
      <c r="F404" s="696" t="s">
        <v>2204</v>
      </c>
      <c r="G404" s="696" t="s">
        <v>2226</v>
      </c>
      <c r="H404" s="696" t="s">
        <v>558</v>
      </c>
      <c r="I404" s="696" t="s">
        <v>2671</v>
      </c>
      <c r="J404" s="696" t="s">
        <v>2672</v>
      </c>
      <c r="K404" s="696" t="s">
        <v>2673</v>
      </c>
      <c r="L404" s="699">
        <v>41.89</v>
      </c>
      <c r="M404" s="699">
        <v>83.78</v>
      </c>
      <c r="N404" s="696">
        <v>2</v>
      </c>
      <c r="O404" s="700">
        <v>0.5</v>
      </c>
      <c r="P404" s="699"/>
      <c r="Q404" s="701">
        <v>0</v>
      </c>
      <c r="R404" s="696"/>
      <c r="S404" s="701">
        <v>0</v>
      </c>
      <c r="T404" s="700"/>
      <c r="U404" s="702">
        <v>0</v>
      </c>
    </row>
    <row r="405" spans="1:21" ht="14.4" customHeight="1" x14ac:dyDescent="0.3">
      <c r="A405" s="695">
        <v>50</v>
      </c>
      <c r="B405" s="696" t="s">
        <v>557</v>
      </c>
      <c r="C405" s="696">
        <v>89301502</v>
      </c>
      <c r="D405" s="697" t="s">
        <v>2938</v>
      </c>
      <c r="E405" s="698" t="s">
        <v>2215</v>
      </c>
      <c r="F405" s="696" t="s">
        <v>2204</v>
      </c>
      <c r="G405" s="696" t="s">
        <v>2226</v>
      </c>
      <c r="H405" s="696" t="s">
        <v>558</v>
      </c>
      <c r="I405" s="696" t="s">
        <v>2674</v>
      </c>
      <c r="J405" s="696" t="s">
        <v>2675</v>
      </c>
      <c r="K405" s="696" t="s">
        <v>1826</v>
      </c>
      <c r="L405" s="699">
        <v>56.02</v>
      </c>
      <c r="M405" s="699">
        <v>112.04</v>
      </c>
      <c r="N405" s="696">
        <v>2</v>
      </c>
      <c r="O405" s="700">
        <v>0.5</v>
      </c>
      <c r="P405" s="699">
        <v>112.04</v>
      </c>
      <c r="Q405" s="701">
        <v>1</v>
      </c>
      <c r="R405" s="696">
        <v>2</v>
      </c>
      <c r="S405" s="701">
        <v>1</v>
      </c>
      <c r="T405" s="700">
        <v>0.5</v>
      </c>
      <c r="U405" s="702">
        <v>1</v>
      </c>
    </row>
    <row r="406" spans="1:21" ht="14.4" customHeight="1" x14ac:dyDescent="0.3">
      <c r="A406" s="695">
        <v>50</v>
      </c>
      <c r="B406" s="696" t="s">
        <v>557</v>
      </c>
      <c r="C406" s="696">
        <v>89301502</v>
      </c>
      <c r="D406" s="697" t="s">
        <v>2938</v>
      </c>
      <c r="E406" s="698" t="s">
        <v>2215</v>
      </c>
      <c r="F406" s="696" t="s">
        <v>2204</v>
      </c>
      <c r="G406" s="696" t="s">
        <v>2226</v>
      </c>
      <c r="H406" s="696" t="s">
        <v>1152</v>
      </c>
      <c r="I406" s="696" t="s">
        <v>1208</v>
      </c>
      <c r="J406" s="696" t="s">
        <v>1209</v>
      </c>
      <c r="K406" s="696" t="s">
        <v>1210</v>
      </c>
      <c r="L406" s="699">
        <v>44.89</v>
      </c>
      <c r="M406" s="699">
        <v>628.46</v>
      </c>
      <c r="N406" s="696">
        <v>14</v>
      </c>
      <c r="O406" s="700">
        <v>5</v>
      </c>
      <c r="P406" s="699">
        <v>224.45000000000002</v>
      </c>
      <c r="Q406" s="701">
        <v>0.35714285714285715</v>
      </c>
      <c r="R406" s="696">
        <v>5</v>
      </c>
      <c r="S406" s="701">
        <v>0.35714285714285715</v>
      </c>
      <c r="T406" s="700">
        <v>2</v>
      </c>
      <c r="U406" s="702">
        <v>0.4</v>
      </c>
    </row>
    <row r="407" spans="1:21" ht="14.4" customHeight="1" x14ac:dyDescent="0.3">
      <c r="A407" s="695">
        <v>50</v>
      </c>
      <c r="B407" s="696" t="s">
        <v>557</v>
      </c>
      <c r="C407" s="696">
        <v>89301502</v>
      </c>
      <c r="D407" s="697" t="s">
        <v>2938</v>
      </c>
      <c r="E407" s="698" t="s">
        <v>2215</v>
      </c>
      <c r="F407" s="696" t="s">
        <v>2204</v>
      </c>
      <c r="G407" s="696" t="s">
        <v>2226</v>
      </c>
      <c r="H407" s="696" t="s">
        <v>558</v>
      </c>
      <c r="I407" s="696" t="s">
        <v>2367</v>
      </c>
      <c r="J407" s="696" t="s">
        <v>2368</v>
      </c>
      <c r="K407" s="696" t="s">
        <v>1210</v>
      </c>
      <c r="L407" s="699">
        <v>44.89</v>
      </c>
      <c r="M407" s="699">
        <v>89.78</v>
      </c>
      <c r="N407" s="696">
        <v>2</v>
      </c>
      <c r="O407" s="700">
        <v>1</v>
      </c>
      <c r="P407" s="699"/>
      <c r="Q407" s="701">
        <v>0</v>
      </c>
      <c r="R407" s="696"/>
      <c r="S407" s="701">
        <v>0</v>
      </c>
      <c r="T407" s="700"/>
      <c r="U407" s="702">
        <v>0</v>
      </c>
    </row>
    <row r="408" spans="1:21" ht="14.4" customHeight="1" x14ac:dyDescent="0.3">
      <c r="A408" s="695">
        <v>50</v>
      </c>
      <c r="B408" s="696" t="s">
        <v>557</v>
      </c>
      <c r="C408" s="696">
        <v>89301502</v>
      </c>
      <c r="D408" s="697" t="s">
        <v>2938</v>
      </c>
      <c r="E408" s="698" t="s">
        <v>2215</v>
      </c>
      <c r="F408" s="696" t="s">
        <v>2204</v>
      </c>
      <c r="G408" s="696" t="s">
        <v>2638</v>
      </c>
      <c r="H408" s="696" t="s">
        <v>558</v>
      </c>
      <c r="I408" s="696" t="s">
        <v>810</v>
      </c>
      <c r="J408" s="696" t="s">
        <v>2639</v>
      </c>
      <c r="K408" s="696" t="s">
        <v>1292</v>
      </c>
      <c r="L408" s="699">
        <v>0</v>
      </c>
      <c r="M408" s="699">
        <v>0</v>
      </c>
      <c r="N408" s="696">
        <v>2</v>
      </c>
      <c r="O408" s="700">
        <v>1</v>
      </c>
      <c r="P408" s="699"/>
      <c r="Q408" s="701"/>
      <c r="R408" s="696"/>
      <c r="S408" s="701">
        <v>0</v>
      </c>
      <c r="T408" s="700"/>
      <c r="U408" s="702">
        <v>0</v>
      </c>
    </row>
    <row r="409" spans="1:21" ht="14.4" customHeight="1" x14ac:dyDescent="0.3">
      <c r="A409" s="695">
        <v>50</v>
      </c>
      <c r="B409" s="696" t="s">
        <v>557</v>
      </c>
      <c r="C409" s="696">
        <v>89301502</v>
      </c>
      <c r="D409" s="697" t="s">
        <v>2938</v>
      </c>
      <c r="E409" s="698" t="s">
        <v>2215</v>
      </c>
      <c r="F409" s="696" t="s">
        <v>2204</v>
      </c>
      <c r="G409" s="696" t="s">
        <v>2676</v>
      </c>
      <c r="H409" s="696" t="s">
        <v>558</v>
      </c>
      <c r="I409" s="696" t="s">
        <v>2677</v>
      </c>
      <c r="J409" s="696" t="s">
        <v>2678</v>
      </c>
      <c r="K409" s="696" t="s">
        <v>2679</v>
      </c>
      <c r="L409" s="699">
        <v>0</v>
      </c>
      <c r="M409" s="699">
        <v>0</v>
      </c>
      <c r="N409" s="696">
        <v>1</v>
      </c>
      <c r="O409" s="700">
        <v>0.5</v>
      </c>
      <c r="P409" s="699"/>
      <c r="Q409" s="701"/>
      <c r="R409" s="696"/>
      <c r="S409" s="701">
        <v>0</v>
      </c>
      <c r="T409" s="700"/>
      <c r="U409" s="702">
        <v>0</v>
      </c>
    </row>
    <row r="410" spans="1:21" ht="14.4" customHeight="1" x14ac:dyDescent="0.3">
      <c r="A410" s="695">
        <v>50</v>
      </c>
      <c r="B410" s="696" t="s">
        <v>557</v>
      </c>
      <c r="C410" s="696">
        <v>89301502</v>
      </c>
      <c r="D410" s="697" t="s">
        <v>2938</v>
      </c>
      <c r="E410" s="698" t="s">
        <v>2215</v>
      </c>
      <c r="F410" s="696" t="s">
        <v>2204</v>
      </c>
      <c r="G410" s="696" t="s">
        <v>2680</v>
      </c>
      <c r="H410" s="696" t="s">
        <v>558</v>
      </c>
      <c r="I410" s="696" t="s">
        <v>2681</v>
      </c>
      <c r="J410" s="696" t="s">
        <v>2682</v>
      </c>
      <c r="K410" s="696" t="s">
        <v>2683</v>
      </c>
      <c r="L410" s="699">
        <v>449.43</v>
      </c>
      <c r="M410" s="699">
        <v>449.43</v>
      </c>
      <c r="N410" s="696">
        <v>1</v>
      </c>
      <c r="O410" s="700">
        <v>0.5</v>
      </c>
      <c r="P410" s="699"/>
      <c r="Q410" s="701">
        <v>0</v>
      </c>
      <c r="R410" s="696"/>
      <c r="S410" s="701">
        <v>0</v>
      </c>
      <c r="T410" s="700"/>
      <c r="U410" s="702">
        <v>0</v>
      </c>
    </row>
    <row r="411" spans="1:21" ht="14.4" customHeight="1" x14ac:dyDescent="0.3">
      <c r="A411" s="695">
        <v>50</v>
      </c>
      <c r="B411" s="696" t="s">
        <v>557</v>
      </c>
      <c r="C411" s="696">
        <v>89301502</v>
      </c>
      <c r="D411" s="697" t="s">
        <v>2938</v>
      </c>
      <c r="E411" s="698" t="s">
        <v>2215</v>
      </c>
      <c r="F411" s="696" t="s">
        <v>2204</v>
      </c>
      <c r="G411" s="696" t="s">
        <v>2228</v>
      </c>
      <c r="H411" s="696" t="s">
        <v>558</v>
      </c>
      <c r="I411" s="696" t="s">
        <v>2684</v>
      </c>
      <c r="J411" s="696" t="s">
        <v>2685</v>
      </c>
      <c r="K411" s="696" t="s">
        <v>2126</v>
      </c>
      <c r="L411" s="699">
        <v>216.16</v>
      </c>
      <c r="M411" s="699">
        <v>648.48</v>
      </c>
      <c r="N411" s="696">
        <v>3</v>
      </c>
      <c r="O411" s="700">
        <v>0.5</v>
      </c>
      <c r="P411" s="699">
        <v>648.48</v>
      </c>
      <c r="Q411" s="701">
        <v>1</v>
      </c>
      <c r="R411" s="696">
        <v>3</v>
      </c>
      <c r="S411" s="701">
        <v>1</v>
      </c>
      <c r="T411" s="700">
        <v>0.5</v>
      </c>
      <c r="U411" s="702">
        <v>1</v>
      </c>
    </row>
    <row r="412" spans="1:21" ht="14.4" customHeight="1" x14ac:dyDescent="0.3">
      <c r="A412" s="695">
        <v>50</v>
      </c>
      <c r="B412" s="696" t="s">
        <v>557</v>
      </c>
      <c r="C412" s="696">
        <v>89301502</v>
      </c>
      <c r="D412" s="697" t="s">
        <v>2938</v>
      </c>
      <c r="E412" s="698" t="s">
        <v>2215</v>
      </c>
      <c r="F412" s="696" t="s">
        <v>2204</v>
      </c>
      <c r="G412" s="696" t="s">
        <v>2549</v>
      </c>
      <c r="H412" s="696" t="s">
        <v>1152</v>
      </c>
      <c r="I412" s="696" t="s">
        <v>2550</v>
      </c>
      <c r="J412" s="696" t="s">
        <v>2551</v>
      </c>
      <c r="K412" s="696" t="s">
        <v>2552</v>
      </c>
      <c r="L412" s="699">
        <v>2118.42</v>
      </c>
      <c r="M412" s="699">
        <v>10592.1</v>
      </c>
      <c r="N412" s="696">
        <v>5</v>
      </c>
      <c r="O412" s="700">
        <v>2</v>
      </c>
      <c r="P412" s="699">
        <v>6355.26</v>
      </c>
      <c r="Q412" s="701">
        <v>0.6</v>
      </c>
      <c r="R412" s="696">
        <v>3</v>
      </c>
      <c r="S412" s="701">
        <v>0.6</v>
      </c>
      <c r="T412" s="700">
        <v>1</v>
      </c>
      <c r="U412" s="702">
        <v>0.5</v>
      </c>
    </row>
    <row r="413" spans="1:21" ht="14.4" customHeight="1" x14ac:dyDescent="0.3">
      <c r="A413" s="695">
        <v>50</v>
      </c>
      <c r="B413" s="696" t="s">
        <v>557</v>
      </c>
      <c r="C413" s="696">
        <v>89301502</v>
      </c>
      <c r="D413" s="697" t="s">
        <v>2938</v>
      </c>
      <c r="E413" s="698" t="s">
        <v>2215</v>
      </c>
      <c r="F413" s="696" t="s">
        <v>2204</v>
      </c>
      <c r="G413" s="696" t="s">
        <v>2686</v>
      </c>
      <c r="H413" s="696" t="s">
        <v>558</v>
      </c>
      <c r="I413" s="696" t="s">
        <v>2687</v>
      </c>
      <c r="J413" s="696" t="s">
        <v>2688</v>
      </c>
      <c r="K413" s="696" t="s">
        <v>2689</v>
      </c>
      <c r="L413" s="699">
        <v>55.1</v>
      </c>
      <c r="M413" s="699">
        <v>110.2</v>
      </c>
      <c r="N413" s="696">
        <v>2</v>
      </c>
      <c r="O413" s="700">
        <v>1</v>
      </c>
      <c r="P413" s="699">
        <v>110.2</v>
      </c>
      <c r="Q413" s="701">
        <v>1</v>
      </c>
      <c r="R413" s="696">
        <v>2</v>
      </c>
      <c r="S413" s="701">
        <v>1</v>
      </c>
      <c r="T413" s="700">
        <v>1</v>
      </c>
      <c r="U413" s="702">
        <v>1</v>
      </c>
    </row>
    <row r="414" spans="1:21" ht="14.4" customHeight="1" x14ac:dyDescent="0.3">
      <c r="A414" s="695">
        <v>50</v>
      </c>
      <c r="B414" s="696" t="s">
        <v>557</v>
      </c>
      <c r="C414" s="696">
        <v>89301502</v>
      </c>
      <c r="D414" s="697" t="s">
        <v>2938</v>
      </c>
      <c r="E414" s="698" t="s">
        <v>2215</v>
      </c>
      <c r="F414" s="696" t="s">
        <v>2204</v>
      </c>
      <c r="G414" s="696" t="s">
        <v>2690</v>
      </c>
      <c r="H414" s="696" t="s">
        <v>558</v>
      </c>
      <c r="I414" s="696" t="s">
        <v>2691</v>
      </c>
      <c r="J414" s="696" t="s">
        <v>2692</v>
      </c>
      <c r="K414" s="696" t="s">
        <v>2693</v>
      </c>
      <c r="L414" s="699">
        <v>0</v>
      </c>
      <c r="M414" s="699">
        <v>0</v>
      </c>
      <c r="N414" s="696">
        <v>1</v>
      </c>
      <c r="O414" s="700">
        <v>0.5</v>
      </c>
      <c r="P414" s="699"/>
      <c r="Q414" s="701"/>
      <c r="R414" s="696"/>
      <c r="S414" s="701">
        <v>0</v>
      </c>
      <c r="T414" s="700"/>
      <c r="U414" s="702">
        <v>0</v>
      </c>
    </row>
    <row r="415" spans="1:21" ht="14.4" customHeight="1" x14ac:dyDescent="0.3">
      <c r="A415" s="695">
        <v>50</v>
      </c>
      <c r="B415" s="696" t="s">
        <v>557</v>
      </c>
      <c r="C415" s="696">
        <v>89301502</v>
      </c>
      <c r="D415" s="697" t="s">
        <v>2938</v>
      </c>
      <c r="E415" s="698" t="s">
        <v>2215</v>
      </c>
      <c r="F415" s="696" t="s">
        <v>2204</v>
      </c>
      <c r="G415" s="696" t="s">
        <v>2643</v>
      </c>
      <c r="H415" s="696" t="s">
        <v>558</v>
      </c>
      <c r="I415" s="696" t="s">
        <v>690</v>
      </c>
      <c r="J415" s="696" t="s">
        <v>691</v>
      </c>
      <c r="K415" s="696" t="s">
        <v>2099</v>
      </c>
      <c r="L415" s="699">
        <v>115.3</v>
      </c>
      <c r="M415" s="699">
        <v>230.6</v>
      </c>
      <c r="N415" s="696">
        <v>2</v>
      </c>
      <c r="O415" s="700">
        <v>0.5</v>
      </c>
      <c r="P415" s="699"/>
      <c r="Q415" s="701">
        <v>0</v>
      </c>
      <c r="R415" s="696"/>
      <c r="S415" s="701">
        <v>0</v>
      </c>
      <c r="T415" s="700"/>
      <c r="U415" s="702">
        <v>0</v>
      </c>
    </row>
    <row r="416" spans="1:21" ht="14.4" customHeight="1" x14ac:dyDescent="0.3">
      <c r="A416" s="695">
        <v>50</v>
      </c>
      <c r="B416" s="696" t="s">
        <v>557</v>
      </c>
      <c r="C416" s="696">
        <v>89301502</v>
      </c>
      <c r="D416" s="697" t="s">
        <v>2938</v>
      </c>
      <c r="E416" s="698" t="s">
        <v>2215</v>
      </c>
      <c r="F416" s="696" t="s">
        <v>2204</v>
      </c>
      <c r="G416" s="696" t="s">
        <v>2556</v>
      </c>
      <c r="H416" s="696" t="s">
        <v>558</v>
      </c>
      <c r="I416" s="696" t="s">
        <v>814</v>
      </c>
      <c r="J416" s="696" t="s">
        <v>815</v>
      </c>
      <c r="K416" s="696" t="s">
        <v>924</v>
      </c>
      <c r="L416" s="699">
        <v>0</v>
      </c>
      <c r="M416" s="699">
        <v>0</v>
      </c>
      <c r="N416" s="696">
        <v>2</v>
      </c>
      <c r="O416" s="700">
        <v>1</v>
      </c>
      <c r="P416" s="699">
        <v>0</v>
      </c>
      <c r="Q416" s="701"/>
      <c r="R416" s="696">
        <v>2</v>
      </c>
      <c r="S416" s="701">
        <v>1</v>
      </c>
      <c r="T416" s="700">
        <v>1</v>
      </c>
      <c r="U416" s="702">
        <v>1</v>
      </c>
    </row>
    <row r="417" spans="1:21" ht="14.4" customHeight="1" x14ac:dyDescent="0.3">
      <c r="A417" s="695">
        <v>50</v>
      </c>
      <c r="B417" s="696" t="s">
        <v>557</v>
      </c>
      <c r="C417" s="696">
        <v>89301502</v>
      </c>
      <c r="D417" s="697" t="s">
        <v>2938</v>
      </c>
      <c r="E417" s="698" t="s">
        <v>2215</v>
      </c>
      <c r="F417" s="696" t="s">
        <v>2204</v>
      </c>
      <c r="G417" s="696" t="s">
        <v>2448</v>
      </c>
      <c r="H417" s="696" t="s">
        <v>558</v>
      </c>
      <c r="I417" s="696" t="s">
        <v>2694</v>
      </c>
      <c r="J417" s="696" t="s">
        <v>2695</v>
      </c>
      <c r="K417" s="696" t="s">
        <v>2696</v>
      </c>
      <c r="L417" s="699">
        <v>0</v>
      </c>
      <c r="M417" s="699">
        <v>0</v>
      </c>
      <c r="N417" s="696">
        <v>1</v>
      </c>
      <c r="O417" s="700">
        <v>0.5</v>
      </c>
      <c r="P417" s="699">
        <v>0</v>
      </c>
      <c r="Q417" s="701"/>
      <c r="R417" s="696">
        <v>1</v>
      </c>
      <c r="S417" s="701">
        <v>1</v>
      </c>
      <c r="T417" s="700">
        <v>0.5</v>
      </c>
      <c r="U417" s="702">
        <v>1</v>
      </c>
    </row>
    <row r="418" spans="1:21" ht="14.4" customHeight="1" x14ac:dyDescent="0.3">
      <c r="A418" s="695">
        <v>50</v>
      </c>
      <c r="B418" s="696" t="s">
        <v>557</v>
      </c>
      <c r="C418" s="696">
        <v>89301502</v>
      </c>
      <c r="D418" s="697" t="s">
        <v>2938</v>
      </c>
      <c r="E418" s="698" t="s">
        <v>2215</v>
      </c>
      <c r="F418" s="696" t="s">
        <v>2204</v>
      </c>
      <c r="G418" s="696" t="s">
        <v>2448</v>
      </c>
      <c r="H418" s="696" t="s">
        <v>1152</v>
      </c>
      <c r="I418" s="696" t="s">
        <v>2697</v>
      </c>
      <c r="J418" s="696" t="s">
        <v>2698</v>
      </c>
      <c r="K418" s="696" t="s">
        <v>1774</v>
      </c>
      <c r="L418" s="699">
        <v>232.44</v>
      </c>
      <c r="M418" s="699">
        <v>464.88</v>
      </c>
      <c r="N418" s="696">
        <v>2</v>
      </c>
      <c r="O418" s="700">
        <v>0.5</v>
      </c>
      <c r="P418" s="699">
        <v>464.88</v>
      </c>
      <c r="Q418" s="701">
        <v>1</v>
      </c>
      <c r="R418" s="696">
        <v>2</v>
      </c>
      <c r="S418" s="701">
        <v>1</v>
      </c>
      <c r="T418" s="700">
        <v>0.5</v>
      </c>
      <c r="U418" s="702">
        <v>1</v>
      </c>
    </row>
    <row r="419" spans="1:21" ht="14.4" customHeight="1" x14ac:dyDescent="0.3">
      <c r="A419" s="695">
        <v>50</v>
      </c>
      <c r="B419" s="696" t="s">
        <v>557</v>
      </c>
      <c r="C419" s="696">
        <v>89301502</v>
      </c>
      <c r="D419" s="697" t="s">
        <v>2938</v>
      </c>
      <c r="E419" s="698" t="s">
        <v>2215</v>
      </c>
      <c r="F419" s="696" t="s">
        <v>2204</v>
      </c>
      <c r="G419" s="696" t="s">
        <v>2448</v>
      </c>
      <c r="H419" s="696" t="s">
        <v>558</v>
      </c>
      <c r="I419" s="696" t="s">
        <v>2699</v>
      </c>
      <c r="J419" s="696" t="s">
        <v>2695</v>
      </c>
      <c r="K419" s="696" t="s">
        <v>2700</v>
      </c>
      <c r="L419" s="699">
        <v>201.75</v>
      </c>
      <c r="M419" s="699">
        <v>807</v>
      </c>
      <c r="N419" s="696">
        <v>4</v>
      </c>
      <c r="O419" s="700">
        <v>1</v>
      </c>
      <c r="P419" s="699">
        <v>807</v>
      </c>
      <c r="Q419" s="701">
        <v>1</v>
      </c>
      <c r="R419" s="696">
        <v>4</v>
      </c>
      <c r="S419" s="701">
        <v>1</v>
      </c>
      <c r="T419" s="700">
        <v>1</v>
      </c>
      <c r="U419" s="702">
        <v>1</v>
      </c>
    </row>
    <row r="420" spans="1:21" ht="14.4" customHeight="1" x14ac:dyDescent="0.3">
      <c r="A420" s="695">
        <v>50</v>
      </c>
      <c r="B420" s="696" t="s">
        <v>557</v>
      </c>
      <c r="C420" s="696">
        <v>89301502</v>
      </c>
      <c r="D420" s="697" t="s">
        <v>2938</v>
      </c>
      <c r="E420" s="698" t="s">
        <v>2215</v>
      </c>
      <c r="F420" s="696" t="s">
        <v>2204</v>
      </c>
      <c r="G420" s="696" t="s">
        <v>2701</v>
      </c>
      <c r="H420" s="696" t="s">
        <v>558</v>
      </c>
      <c r="I420" s="696" t="s">
        <v>2702</v>
      </c>
      <c r="J420" s="696" t="s">
        <v>2703</v>
      </c>
      <c r="K420" s="696" t="s">
        <v>2704</v>
      </c>
      <c r="L420" s="699">
        <v>0</v>
      </c>
      <c r="M420" s="699">
        <v>0</v>
      </c>
      <c r="N420" s="696">
        <v>3</v>
      </c>
      <c r="O420" s="700">
        <v>0.5</v>
      </c>
      <c r="P420" s="699"/>
      <c r="Q420" s="701"/>
      <c r="R420" s="696"/>
      <c r="S420" s="701">
        <v>0</v>
      </c>
      <c r="T420" s="700"/>
      <c r="U420" s="702">
        <v>0</v>
      </c>
    </row>
    <row r="421" spans="1:21" ht="14.4" customHeight="1" x14ac:dyDescent="0.3">
      <c r="A421" s="695">
        <v>50</v>
      </c>
      <c r="B421" s="696" t="s">
        <v>557</v>
      </c>
      <c r="C421" s="696">
        <v>89301502</v>
      </c>
      <c r="D421" s="697" t="s">
        <v>2938</v>
      </c>
      <c r="E421" s="698" t="s">
        <v>2215</v>
      </c>
      <c r="F421" s="696" t="s">
        <v>2204</v>
      </c>
      <c r="G421" s="696" t="s">
        <v>2278</v>
      </c>
      <c r="H421" s="696" t="s">
        <v>558</v>
      </c>
      <c r="I421" s="696" t="s">
        <v>858</v>
      </c>
      <c r="J421" s="696" t="s">
        <v>2283</v>
      </c>
      <c r="K421" s="696" t="s">
        <v>2285</v>
      </c>
      <c r="L421" s="699">
        <v>66.599999999999994</v>
      </c>
      <c r="M421" s="699">
        <v>399.59999999999997</v>
      </c>
      <c r="N421" s="696">
        <v>6</v>
      </c>
      <c r="O421" s="700">
        <v>2</v>
      </c>
      <c r="P421" s="699">
        <v>266.39999999999998</v>
      </c>
      <c r="Q421" s="701">
        <v>0.66666666666666663</v>
      </c>
      <c r="R421" s="696">
        <v>4</v>
      </c>
      <c r="S421" s="701">
        <v>0.66666666666666663</v>
      </c>
      <c r="T421" s="700">
        <v>1</v>
      </c>
      <c r="U421" s="702">
        <v>0.5</v>
      </c>
    </row>
    <row r="422" spans="1:21" ht="14.4" customHeight="1" x14ac:dyDescent="0.3">
      <c r="A422" s="695">
        <v>50</v>
      </c>
      <c r="B422" s="696" t="s">
        <v>557</v>
      </c>
      <c r="C422" s="696">
        <v>89301502</v>
      </c>
      <c r="D422" s="697" t="s">
        <v>2938</v>
      </c>
      <c r="E422" s="698" t="s">
        <v>2215</v>
      </c>
      <c r="F422" s="696" t="s">
        <v>2204</v>
      </c>
      <c r="G422" s="696" t="s">
        <v>2705</v>
      </c>
      <c r="H422" s="696" t="s">
        <v>558</v>
      </c>
      <c r="I422" s="696" t="s">
        <v>2706</v>
      </c>
      <c r="J422" s="696" t="s">
        <v>2707</v>
      </c>
      <c r="K422" s="696" t="s">
        <v>2708</v>
      </c>
      <c r="L422" s="699">
        <v>38.65</v>
      </c>
      <c r="M422" s="699">
        <v>38.65</v>
      </c>
      <c r="N422" s="696">
        <v>1</v>
      </c>
      <c r="O422" s="700">
        <v>1</v>
      </c>
      <c r="P422" s="699">
        <v>38.65</v>
      </c>
      <c r="Q422" s="701">
        <v>1</v>
      </c>
      <c r="R422" s="696">
        <v>1</v>
      </c>
      <c r="S422" s="701">
        <v>1</v>
      </c>
      <c r="T422" s="700">
        <v>1</v>
      </c>
      <c r="U422" s="702">
        <v>1</v>
      </c>
    </row>
    <row r="423" spans="1:21" ht="14.4" customHeight="1" x14ac:dyDescent="0.3">
      <c r="A423" s="695">
        <v>50</v>
      </c>
      <c r="B423" s="696" t="s">
        <v>557</v>
      </c>
      <c r="C423" s="696">
        <v>89301502</v>
      </c>
      <c r="D423" s="697" t="s">
        <v>2938</v>
      </c>
      <c r="E423" s="698" t="s">
        <v>2215</v>
      </c>
      <c r="F423" s="696" t="s">
        <v>2204</v>
      </c>
      <c r="G423" s="696" t="s">
        <v>2563</v>
      </c>
      <c r="H423" s="696" t="s">
        <v>558</v>
      </c>
      <c r="I423" s="696" t="s">
        <v>2564</v>
      </c>
      <c r="J423" s="696" t="s">
        <v>2565</v>
      </c>
      <c r="K423" s="696" t="s">
        <v>2566</v>
      </c>
      <c r="L423" s="699">
        <v>163.9</v>
      </c>
      <c r="M423" s="699">
        <v>13275.899999999998</v>
      </c>
      <c r="N423" s="696">
        <v>81</v>
      </c>
      <c r="O423" s="700">
        <v>20</v>
      </c>
      <c r="P423" s="699">
        <v>4916.9999999999991</v>
      </c>
      <c r="Q423" s="701">
        <v>0.37037037037037035</v>
      </c>
      <c r="R423" s="696">
        <v>30</v>
      </c>
      <c r="S423" s="701">
        <v>0.37037037037037035</v>
      </c>
      <c r="T423" s="700">
        <v>7.5</v>
      </c>
      <c r="U423" s="702">
        <v>0.375</v>
      </c>
    </row>
    <row r="424" spans="1:21" ht="14.4" customHeight="1" x14ac:dyDescent="0.3">
      <c r="A424" s="695">
        <v>50</v>
      </c>
      <c r="B424" s="696" t="s">
        <v>557</v>
      </c>
      <c r="C424" s="696">
        <v>89301502</v>
      </c>
      <c r="D424" s="697" t="s">
        <v>2938</v>
      </c>
      <c r="E424" s="698" t="s">
        <v>2215</v>
      </c>
      <c r="F424" s="696" t="s">
        <v>2204</v>
      </c>
      <c r="G424" s="696" t="s">
        <v>2459</v>
      </c>
      <c r="H424" s="696" t="s">
        <v>558</v>
      </c>
      <c r="I424" s="696" t="s">
        <v>603</v>
      </c>
      <c r="J424" s="696" t="s">
        <v>2460</v>
      </c>
      <c r="K424" s="696" t="s">
        <v>2316</v>
      </c>
      <c r="L424" s="699">
        <v>26.97</v>
      </c>
      <c r="M424" s="699">
        <v>80.91</v>
      </c>
      <c r="N424" s="696">
        <v>3</v>
      </c>
      <c r="O424" s="700">
        <v>1</v>
      </c>
      <c r="P424" s="699"/>
      <c r="Q424" s="701">
        <v>0</v>
      </c>
      <c r="R424" s="696"/>
      <c r="S424" s="701">
        <v>0</v>
      </c>
      <c r="T424" s="700"/>
      <c r="U424" s="702">
        <v>0</v>
      </c>
    </row>
    <row r="425" spans="1:21" ht="14.4" customHeight="1" x14ac:dyDescent="0.3">
      <c r="A425" s="695">
        <v>50</v>
      </c>
      <c r="B425" s="696" t="s">
        <v>557</v>
      </c>
      <c r="C425" s="696">
        <v>89301502</v>
      </c>
      <c r="D425" s="697" t="s">
        <v>2938</v>
      </c>
      <c r="E425" s="698" t="s">
        <v>2215</v>
      </c>
      <c r="F425" s="696" t="s">
        <v>2204</v>
      </c>
      <c r="G425" s="696" t="s">
        <v>2709</v>
      </c>
      <c r="H425" s="696" t="s">
        <v>558</v>
      </c>
      <c r="I425" s="696" t="s">
        <v>2710</v>
      </c>
      <c r="J425" s="696" t="s">
        <v>2711</v>
      </c>
      <c r="K425" s="696" t="s">
        <v>2712</v>
      </c>
      <c r="L425" s="699">
        <v>0</v>
      </c>
      <c r="M425" s="699">
        <v>0</v>
      </c>
      <c r="N425" s="696">
        <v>1</v>
      </c>
      <c r="O425" s="700">
        <v>0.5</v>
      </c>
      <c r="P425" s="699"/>
      <c r="Q425" s="701"/>
      <c r="R425" s="696"/>
      <c r="S425" s="701">
        <v>0</v>
      </c>
      <c r="T425" s="700"/>
      <c r="U425" s="702">
        <v>0</v>
      </c>
    </row>
    <row r="426" spans="1:21" ht="14.4" customHeight="1" x14ac:dyDescent="0.3">
      <c r="A426" s="695">
        <v>50</v>
      </c>
      <c r="B426" s="696" t="s">
        <v>557</v>
      </c>
      <c r="C426" s="696">
        <v>89301502</v>
      </c>
      <c r="D426" s="697" t="s">
        <v>2938</v>
      </c>
      <c r="E426" s="698" t="s">
        <v>2215</v>
      </c>
      <c r="F426" s="696" t="s">
        <v>2204</v>
      </c>
      <c r="G426" s="696" t="s">
        <v>2713</v>
      </c>
      <c r="H426" s="696" t="s">
        <v>1152</v>
      </c>
      <c r="I426" s="696" t="s">
        <v>2714</v>
      </c>
      <c r="J426" s="696" t="s">
        <v>2715</v>
      </c>
      <c r="K426" s="696" t="s">
        <v>2716</v>
      </c>
      <c r="L426" s="699">
        <v>301.05</v>
      </c>
      <c r="M426" s="699">
        <v>301.05</v>
      </c>
      <c r="N426" s="696">
        <v>1</v>
      </c>
      <c r="O426" s="700">
        <v>0.5</v>
      </c>
      <c r="P426" s="699"/>
      <c r="Q426" s="701">
        <v>0</v>
      </c>
      <c r="R426" s="696"/>
      <c r="S426" s="701">
        <v>0</v>
      </c>
      <c r="T426" s="700"/>
      <c r="U426" s="702">
        <v>0</v>
      </c>
    </row>
    <row r="427" spans="1:21" ht="14.4" customHeight="1" x14ac:dyDescent="0.3">
      <c r="A427" s="695">
        <v>50</v>
      </c>
      <c r="B427" s="696" t="s">
        <v>557</v>
      </c>
      <c r="C427" s="696">
        <v>89301502</v>
      </c>
      <c r="D427" s="697" t="s">
        <v>2938</v>
      </c>
      <c r="E427" s="698" t="s">
        <v>2215</v>
      </c>
      <c r="F427" s="696" t="s">
        <v>2204</v>
      </c>
      <c r="G427" s="696" t="s">
        <v>2713</v>
      </c>
      <c r="H427" s="696" t="s">
        <v>1152</v>
      </c>
      <c r="I427" s="696" t="s">
        <v>2717</v>
      </c>
      <c r="J427" s="696" t="s">
        <v>2718</v>
      </c>
      <c r="K427" s="696" t="s">
        <v>2716</v>
      </c>
      <c r="L427" s="699">
        <v>249.54</v>
      </c>
      <c r="M427" s="699">
        <v>249.54</v>
      </c>
      <c r="N427" s="696">
        <v>1</v>
      </c>
      <c r="O427" s="700">
        <v>1</v>
      </c>
      <c r="P427" s="699"/>
      <c r="Q427" s="701">
        <v>0</v>
      </c>
      <c r="R427" s="696"/>
      <c r="S427" s="701">
        <v>0</v>
      </c>
      <c r="T427" s="700"/>
      <c r="U427" s="702">
        <v>0</v>
      </c>
    </row>
    <row r="428" spans="1:21" ht="14.4" customHeight="1" x14ac:dyDescent="0.3">
      <c r="A428" s="695">
        <v>50</v>
      </c>
      <c r="B428" s="696" t="s">
        <v>557</v>
      </c>
      <c r="C428" s="696">
        <v>89301502</v>
      </c>
      <c r="D428" s="697" t="s">
        <v>2938</v>
      </c>
      <c r="E428" s="698" t="s">
        <v>2215</v>
      </c>
      <c r="F428" s="696" t="s">
        <v>2204</v>
      </c>
      <c r="G428" s="696" t="s">
        <v>2719</v>
      </c>
      <c r="H428" s="696" t="s">
        <v>1152</v>
      </c>
      <c r="I428" s="696" t="s">
        <v>2720</v>
      </c>
      <c r="J428" s="696" t="s">
        <v>2721</v>
      </c>
      <c r="K428" s="696" t="s">
        <v>2722</v>
      </c>
      <c r="L428" s="699">
        <v>886.91</v>
      </c>
      <c r="M428" s="699">
        <v>886.91</v>
      </c>
      <c r="N428" s="696">
        <v>1</v>
      </c>
      <c r="O428" s="700">
        <v>0.5</v>
      </c>
      <c r="P428" s="699"/>
      <c r="Q428" s="701">
        <v>0</v>
      </c>
      <c r="R428" s="696"/>
      <c r="S428" s="701">
        <v>0</v>
      </c>
      <c r="T428" s="700"/>
      <c r="U428" s="702">
        <v>0</v>
      </c>
    </row>
    <row r="429" spans="1:21" ht="14.4" customHeight="1" x14ac:dyDescent="0.3">
      <c r="A429" s="695">
        <v>50</v>
      </c>
      <c r="B429" s="696" t="s">
        <v>557</v>
      </c>
      <c r="C429" s="696">
        <v>89301502</v>
      </c>
      <c r="D429" s="697" t="s">
        <v>2938</v>
      </c>
      <c r="E429" s="698" t="s">
        <v>2215</v>
      </c>
      <c r="F429" s="696" t="s">
        <v>2204</v>
      </c>
      <c r="G429" s="696" t="s">
        <v>2723</v>
      </c>
      <c r="H429" s="696" t="s">
        <v>558</v>
      </c>
      <c r="I429" s="696" t="s">
        <v>2724</v>
      </c>
      <c r="J429" s="696" t="s">
        <v>2725</v>
      </c>
      <c r="K429" s="696" t="s">
        <v>2726</v>
      </c>
      <c r="L429" s="699">
        <v>1663.07</v>
      </c>
      <c r="M429" s="699">
        <v>1663.07</v>
      </c>
      <c r="N429" s="696">
        <v>1</v>
      </c>
      <c r="O429" s="700">
        <v>0.5</v>
      </c>
      <c r="P429" s="699"/>
      <c r="Q429" s="701">
        <v>0</v>
      </c>
      <c r="R429" s="696"/>
      <c r="S429" s="701">
        <v>0</v>
      </c>
      <c r="T429" s="700"/>
      <c r="U429" s="702">
        <v>0</v>
      </c>
    </row>
    <row r="430" spans="1:21" ht="14.4" customHeight="1" x14ac:dyDescent="0.3">
      <c r="A430" s="695">
        <v>50</v>
      </c>
      <c r="B430" s="696" t="s">
        <v>557</v>
      </c>
      <c r="C430" s="696">
        <v>89301502</v>
      </c>
      <c r="D430" s="697" t="s">
        <v>2938</v>
      </c>
      <c r="E430" s="698" t="s">
        <v>2215</v>
      </c>
      <c r="F430" s="696" t="s">
        <v>2204</v>
      </c>
      <c r="G430" s="696" t="s">
        <v>2727</v>
      </c>
      <c r="H430" s="696" t="s">
        <v>558</v>
      </c>
      <c r="I430" s="696" t="s">
        <v>2728</v>
      </c>
      <c r="J430" s="696" t="s">
        <v>2729</v>
      </c>
      <c r="K430" s="696" t="s">
        <v>2730</v>
      </c>
      <c r="L430" s="699">
        <v>1306</v>
      </c>
      <c r="M430" s="699">
        <v>2612</v>
      </c>
      <c r="N430" s="696">
        <v>2</v>
      </c>
      <c r="O430" s="700">
        <v>0.5</v>
      </c>
      <c r="P430" s="699"/>
      <c r="Q430" s="701">
        <v>0</v>
      </c>
      <c r="R430" s="696"/>
      <c r="S430" s="701">
        <v>0</v>
      </c>
      <c r="T430" s="700"/>
      <c r="U430" s="702">
        <v>0</v>
      </c>
    </row>
    <row r="431" spans="1:21" ht="14.4" customHeight="1" x14ac:dyDescent="0.3">
      <c r="A431" s="695">
        <v>50</v>
      </c>
      <c r="B431" s="696" t="s">
        <v>557</v>
      </c>
      <c r="C431" s="696">
        <v>89301502</v>
      </c>
      <c r="D431" s="697" t="s">
        <v>2938</v>
      </c>
      <c r="E431" s="698" t="s">
        <v>2215</v>
      </c>
      <c r="F431" s="696" t="s">
        <v>2204</v>
      </c>
      <c r="G431" s="696" t="s">
        <v>2731</v>
      </c>
      <c r="H431" s="696" t="s">
        <v>558</v>
      </c>
      <c r="I431" s="696" t="s">
        <v>2732</v>
      </c>
      <c r="J431" s="696" t="s">
        <v>2733</v>
      </c>
      <c r="K431" s="696" t="s">
        <v>2734</v>
      </c>
      <c r="L431" s="699">
        <v>50.27</v>
      </c>
      <c r="M431" s="699">
        <v>50.27</v>
      </c>
      <c r="N431" s="696">
        <v>1</v>
      </c>
      <c r="O431" s="700">
        <v>0.5</v>
      </c>
      <c r="P431" s="699"/>
      <c r="Q431" s="701">
        <v>0</v>
      </c>
      <c r="R431" s="696"/>
      <c r="S431" s="701">
        <v>0</v>
      </c>
      <c r="T431" s="700"/>
      <c r="U431" s="702">
        <v>0</v>
      </c>
    </row>
    <row r="432" spans="1:21" ht="14.4" customHeight="1" x14ac:dyDescent="0.3">
      <c r="A432" s="695">
        <v>50</v>
      </c>
      <c r="B432" s="696" t="s">
        <v>557</v>
      </c>
      <c r="C432" s="696">
        <v>89301502</v>
      </c>
      <c r="D432" s="697" t="s">
        <v>2938</v>
      </c>
      <c r="E432" s="698" t="s">
        <v>2215</v>
      </c>
      <c r="F432" s="696" t="s">
        <v>2204</v>
      </c>
      <c r="G432" s="696" t="s">
        <v>2241</v>
      </c>
      <c r="H432" s="696" t="s">
        <v>558</v>
      </c>
      <c r="I432" s="696" t="s">
        <v>945</v>
      </c>
      <c r="J432" s="696" t="s">
        <v>946</v>
      </c>
      <c r="K432" s="696" t="s">
        <v>947</v>
      </c>
      <c r="L432" s="699">
        <v>104.66</v>
      </c>
      <c r="M432" s="699">
        <v>313.98</v>
      </c>
      <c r="N432" s="696">
        <v>3</v>
      </c>
      <c r="O432" s="700">
        <v>0.5</v>
      </c>
      <c r="P432" s="699">
        <v>313.98</v>
      </c>
      <c r="Q432" s="701">
        <v>1</v>
      </c>
      <c r="R432" s="696">
        <v>3</v>
      </c>
      <c r="S432" s="701">
        <v>1</v>
      </c>
      <c r="T432" s="700">
        <v>0.5</v>
      </c>
      <c r="U432" s="702">
        <v>1</v>
      </c>
    </row>
    <row r="433" spans="1:21" ht="14.4" customHeight="1" x14ac:dyDescent="0.3">
      <c r="A433" s="695">
        <v>50</v>
      </c>
      <c r="B433" s="696" t="s">
        <v>557</v>
      </c>
      <c r="C433" s="696">
        <v>89301502</v>
      </c>
      <c r="D433" s="697" t="s">
        <v>2938</v>
      </c>
      <c r="E433" s="698" t="s">
        <v>2215</v>
      </c>
      <c r="F433" s="696" t="s">
        <v>2204</v>
      </c>
      <c r="G433" s="696" t="s">
        <v>2735</v>
      </c>
      <c r="H433" s="696" t="s">
        <v>558</v>
      </c>
      <c r="I433" s="696" t="s">
        <v>2736</v>
      </c>
      <c r="J433" s="696" t="s">
        <v>2737</v>
      </c>
      <c r="K433" s="696" t="s">
        <v>1371</v>
      </c>
      <c r="L433" s="699">
        <v>0</v>
      </c>
      <c r="M433" s="699">
        <v>0</v>
      </c>
      <c r="N433" s="696">
        <v>1</v>
      </c>
      <c r="O433" s="700">
        <v>0.5</v>
      </c>
      <c r="P433" s="699"/>
      <c r="Q433" s="701"/>
      <c r="R433" s="696"/>
      <c r="S433" s="701">
        <v>0</v>
      </c>
      <c r="T433" s="700"/>
      <c r="U433" s="702">
        <v>0</v>
      </c>
    </row>
    <row r="434" spans="1:21" ht="14.4" customHeight="1" x14ac:dyDescent="0.3">
      <c r="A434" s="695">
        <v>50</v>
      </c>
      <c r="B434" s="696" t="s">
        <v>557</v>
      </c>
      <c r="C434" s="696">
        <v>89301502</v>
      </c>
      <c r="D434" s="697" t="s">
        <v>2938</v>
      </c>
      <c r="E434" s="698" t="s">
        <v>2215</v>
      </c>
      <c r="F434" s="696" t="s">
        <v>2204</v>
      </c>
      <c r="G434" s="696" t="s">
        <v>2242</v>
      </c>
      <c r="H434" s="696" t="s">
        <v>558</v>
      </c>
      <c r="I434" s="696" t="s">
        <v>2339</v>
      </c>
      <c r="J434" s="696" t="s">
        <v>923</v>
      </c>
      <c r="K434" s="696" t="s">
        <v>745</v>
      </c>
      <c r="L434" s="699">
        <v>30.65</v>
      </c>
      <c r="M434" s="699">
        <v>61.3</v>
      </c>
      <c r="N434" s="696">
        <v>2</v>
      </c>
      <c r="O434" s="700">
        <v>0.5</v>
      </c>
      <c r="P434" s="699"/>
      <c r="Q434" s="701">
        <v>0</v>
      </c>
      <c r="R434" s="696"/>
      <c r="S434" s="701">
        <v>0</v>
      </c>
      <c r="T434" s="700"/>
      <c r="U434" s="702">
        <v>0</v>
      </c>
    </row>
    <row r="435" spans="1:21" ht="14.4" customHeight="1" x14ac:dyDescent="0.3">
      <c r="A435" s="695">
        <v>50</v>
      </c>
      <c r="B435" s="696" t="s">
        <v>557</v>
      </c>
      <c r="C435" s="696">
        <v>89301502</v>
      </c>
      <c r="D435" s="697" t="s">
        <v>2938</v>
      </c>
      <c r="E435" s="698" t="s">
        <v>2215</v>
      </c>
      <c r="F435" s="696" t="s">
        <v>2204</v>
      </c>
      <c r="G435" s="696" t="s">
        <v>2242</v>
      </c>
      <c r="H435" s="696" t="s">
        <v>558</v>
      </c>
      <c r="I435" s="696" t="s">
        <v>922</v>
      </c>
      <c r="J435" s="696" t="s">
        <v>923</v>
      </c>
      <c r="K435" s="696" t="s">
        <v>924</v>
      </c>
      <c r="L435" s="699">
        <v>61.29</v>
      </c>
      <c r="M435" s="699">
        <v>858.06</v>
      </c>
      <c r="N435" s="696">
        <v>14</v>
      </c>
      <c r="O435" s="700">
        <v>6.5</v>
      </c>
      <c r="P435" s="699">
        <v>306.45</v>
      </c>
      <c r="Q435" s="701">
        <v>0.35714285714285715</v>
      </c>
      <c r="R435" s="696">
        <v>5</v>
      </c>
      <c r="S435" s="701">
        <v>0.35714285714285715</v>
      </c>
      <c r="T435" s="700">
        <v>2.5</v>
      </c>
      <c r="U435" s="702">
        <v>0.38461538461538464</v>
      </c>
    </row>
    <row r="436" spans="1:21" ht="14.4" customHeight="1" x14ac:dyDescent="0.3">
      <c r="A436" s="695">
        <v>50</v>
      </c>
      <c r="B436" s="696" t="s">
        <v>557</v>
      </c>
      <c r="C436" s="696">
        <v>89301502</v>
      </c>
      <c r="D436" s="697" t="s">
        <v>2938</v>
      </c>
      <c r="E436" s="698" t="s">
        <v>2215</v>
      </c>
      <c r="F436" s="696" t="s">
        <v>2204</v>
      </c>
      <c r="G436" s="696" t="s">
        <v>2474</v>
      </c>
      <c r="H436" s="696" t="s">
        <v>558</v>
      </c>
      <c r="I436" s="696" t="s">
        <v>2475</v>
      </c>
      <c r="J436" s="696" t="s">
        <v>2476</v>
      </c>
      <c r="K436" s="696" t="s">
        <v>2477</v>
      </c>
      <c r="L436" s="699">
        <v>91.14</v>
      </c>
      <c r="M436" s="699">
        <v>273.42</v>
      </c>
      <c r="N436" s="696">
        <v>3</v>
      </c>
      <c r="O436" s="700">
        <v>1</v>
      </c>
      <c r="P436" s="699"/>
      <c r="Q436" s="701">
        <v>0</v>
      </c>
      <c r="R436" s="696"/>
      <c r="S436" s="701">
        <v>0</v>
      </c>
      <c r="T436" s="700"/>
      <c r="U436" s="702">
        <v>0</v>
      </c>
    </row>
    <row r="437" spans="1:21" ht="14.4" customHeight="1" x14ac:dyDescent="0.3">
      <c r="A437" s="695">
        <v>50</v>
      </c>
      <c r="B437" s="696" t="s">
        <v>557</v>
      </c>
      <c r="C437" s="696">
        <v>89301502</v>
      </c>
      <c r="D437" s="697" t="s">
        <v>2938</v>
      </c>
      <c r="E437" s="698" t="s">
        <v>2215</v>
      </c>
      <c r="F437" s="696" t="s">
        <v>2204</v>
      </c>
      <c r="G437" s="696" t="s">
        <v>2738</v>
      </c>
      <c r="H437" s="696" t="s">
        <v>558</v>
      </c>
      <c r="I437" s="696" t="s">
        <v>2739</v>
      </c>
      <c r="J437" s="696" t="s">
        <v>2740</v>
      </c>
      <c r="K437" s="696" t="s">
        <v>2741</v>
      </c>
      <c r="L437" s="699">
        <v>0</v>
      </c>
      <c r="M437" s="699">
        <v>0</v>
      </c>
      <c r="N437" s="696">
        <v>2</v>
      </c>
      <c r="O437" s="700">
        <v>0.5</v>
      </c>
      <c r="P437" s="699"/>
      <c r="Q437" s="701"/>
      <c r="R437" s="696"/>
      <c r="S437" s="701">
        <v>0</v>
      </c>
      <c r="T437" s="700"/>
      <c r="U437" s="702">
        <v>0</v>
      </c>
    </row>
    <row r="438" spans="1:21" ht="14.4" customHeight="1" x14ac:dyDescent="0.3">
      <c r="A438" s="695">
        <v>50</v>
      </c>
      <c r="B438" s="696" t="s">
        <v>557</v>
      </c>
      <c r="C438" s="696">
        <v>89301502</v>
      </c>
      <c r="D438" s="697" t="s">
        <v>2938</v>
      </c>
      <c r="E438" s="698" t="s">
        <v>2215</v>
      </c>
      <c r="F438" s="696" t="s">
        <v>2204</v>
      </c>
      <c r="G438" s="696" t="s">
        <v>2742</v>
      </c>
      <c r="H438" s="696" t="s">
        <v>558</v>
      </c>
      <c r="I438" s="696" t="s">
        <v>2743</v>
      </c>
      <c r="J438" s="696" t="s">
        <v>2744</v>
      </c>
      <c r="K438" s="696" t="s">
        <v>2745</v>
      </c>
      <c r="L438" s="699">
        <v>0</v>
      </c>
      <c r="M438" s="699">
        <v>0</v>
      </c>
      <c r="N438" s="696">
        <v>2</v>
      </c>
      <c r="O438" s="700">
        <v>2</v>
      </c>
      <c r="P438" s="699">
        <v>0</v>
      </c>
      <c r="Q438" s="701"/>
      <c r="R438" s="696">
        <v>1</v>
      </c>
      <c r="S438" s="701">
        <v>0.5</v>
      </c>
      <c r="T438" s="700">
        <v>1</v>
      </c>
      <c r="U438" s="702">
        <v>0.5</v>
      </c>
    </row>
    <row r="439" spans="1:21" ht="14.4" customHeight="1" x14ac:dyDescent="0.3">
      <c r="A439" s="695">
        <v>50</v>
      </c>
      <c r="B439" s="696" t="s">
        <v>557</v>
      </c>
      <c r="C439" s="696">
        <v>89301502</v>
      </c>
      <c r="D439" s="697" t="s">
        <v>2938</v>
      </c>
      <c r="E439" s="698" t="s">
        <v>2215</v>
      </c>
      <c r="F439" s="696" t="s">
        <v>2204</v>
      </c>
      <c r="G439" s="696" t="s">
        <v>2290</v>
      </c>
      <c r="H439" s="696" t="s">
        <v>1152</v>
      </c>
      <c r="I439" s="696" t="s">
        <v>1765</v>
      </c>
      <c r="J439" s="696" t="s">
        <v>1766</v>
      </c>
      <c r="K439" s="696" t="s">
        <v>2187</v>
      </c>
      <c r="L439" s="699">
        <v>65.069999999999993</v>
      </c>
      <c r="M439" s="699">
        <v>65.069999999999993</v>
      </c>
      <c r="N439" s="696">
        <v>1</v>
      </c>
      <c r="O439" s="700">
        <v>0.5</v>
      </c>
      <c r="P439" s="699"/>
      <c r="Q439" s="701">
        <v>0</v>
      </c>
      <c r="R439" s="696"/>
      <c r="S439" s="701">
        <v>0</v>
      </c>
      <c r="T439" s="700"/>
      <c r="U439" s="702">
        <v>0</v>
      </c>
    </row>
    <row r="440" spans="1:21" ht="14.4" customHeight="1" x14ac:dyDescent="0.3">
      <c r="A440" s="695">
        <v>50</v>
      </c>
      <c r="B440" s="696" t="s">
        <v>557</v>
      </c>
      <c r="C440" s="696">
        <v>89301502</v>
      </c>
      <c r="D440" s="697" t="s">
        <v>2938</v>
      </c>
      <c r="E440" s="698" t="s">
        <v>2215</v>
      </c>
      <c r="F440" s="696" t="s">
        <v>2204</v>
      </c>
      <c r="G440" s="696" t="s">
        <v>2290</v>
      </c>
      <c r="H440" s="696" t="s">
        <v>558</v>
      </c>
      <c r="I440" s="696" t="s">
        <v>995</v>
      </c>
      <c r="J440" s="696" t="s">
        <v>2294</v>
      </c>
      <c r="K440" s="696" t="s">
        <v>2295</v>
      </c>
      <c r="L440" s="699">
        <v>50.57</v>
      </c>
      <c r="M440" s="699">
        <v>50.57</v>
      </c>
      <c r="N440" s="696">
        <v>1</v>
      </c>
      <c r="O440" s="700">
        <v>0.5</v>
      </c>
      <c r="P440" s="699">
        <v>50.57</v>
      </c>
      <c r="Q440" s="701">
        <v>1</v>
      </c>
      <c r="R440" s="696">
        <v>1</v>
      </c>
      <c r="S440" s="701">
        <v>1</v>
      </c>
      <c r="T440" s="700">
        <v>0.5</v>
      </c>
      <c r="U440" s="702">
        <v>1</v>
      </c>
    </row>
    <row r="441" spans="1:21" ht="14.4" customHeight="1" x14ac:dyDescent="0.3">
      <c r="A441" s="695">
        <v>50</v>
      </c>
      <c r="B441" s="696" t="s">
        <v>557</v>
      </c>
      <c r="C441" s="696">
        <v>89301502</v>
      </c>
      <c r="D441" s="697" t="s">
        <v>2938</v>
      </c>
      <c r="E441" s="698" t="s">
        <v>2215</v>
      </c>
      <c r="F441" s="696" t="s">
        <v>2204</v>
      </c>
      <c r="G441" s="696" t="s">
        <v>2580</v>
      </c>
      <c r="H441" s="696" t="s">
        <v>1152</v>
      </c>
      <c r="I441" s="696" t="s">
        <v>2746</v>
      </c>
      <c r="J441" s="696" t="s">
        <v>1280</v>
      </c>
      <c r="K441" s="696" t="s">
        <v>2747</v>
      </c>
      <c r="L441" s="699">
        <v>0</v>
      </c>
      <c r="M441" s="699">
        <v>0</v>
      </c>
      <c r="N441" s="696">
        <v>1</v>
      </c>
      <c r="O441" s="700">
        <v>0.5</v>
      </c>
      <c r="P441" s="699">
        <v>0</v>
      </c>
      <c r="Q441" s="701"/>
      <c r="R441" s="696">
        <v>1</v>
      </c>
      <c r="S441" s="701">
        <v>1</v>
      </c>
      <c r="T441" s="700">
        <v>0.5</v>
      </c>
      <c r="U441" s="702">
        <v>1</v>
      </c>
    </row>
    <row r="442" spans="1:21" ht="14.4" customHeight="1" x14ac:dyDescent="0.3">
      <c r="A442" s="695">
        <v>50</v>
      </c>
      <c r="B442" s="696" t="s">
        <v>557</v>
      </c>
      <c r="C442" s="696">
        <v>89301502</v>
      </c>
      <c r="D442" s="697" t="s">
        <v>2938</v>
      </c>
      <c r="E442" s="698" t="s">
        <v>2215</v>
      </c>
      <c r="F442" s="696" t="s">
        <v>2204</v>
      </c>
      <c r="G442" s="696" t="s">
        <v>2249</v>
      </c>
      <c r="H442" s="696" t="s">
        <v>558</v>
      </c>
      <c r="I442" s="696" t="s">
        <v>713</v>
      </c>
      <c r="J442" s="696" t="s">
        <v>714</v>
      </c>
      <c r="K442" s="696" t="s">
        <v>2748</v>
      </c>
      <c r="L442" s="699">
        <v>83.56</v>
      </c>
      <c r="M442" s="699">
        <v>83.56</v>
      </c>
      <c r="N442" s="696">
        <v>1</v>
      </c>
      <c r="O442" s="700">
        <v>0.5</v>
      </c>
      <c r="P442" s="699"/>
      <c r="Q442" s="701">
        <v>0</v>
      </c>
      <c r="R442" s="696"/>
      <c r="S442" s="701">
        <v>0</v>
      </c>
      <c r="T442" s="700"/>
      <c r="U442" s="702">
        <v>0</v>
      </c>
    </row>
    <row r="443" spans="1:21" ht="14.4" customHeight="1" x14ac:dyDescent="0.3">
      <c r="A443" s="695">
        <v>50</v>
      </c>
      <c r="B443" s="696" t="s">
        <v>557</v>
      </c>
      <c r="C443" s="696">
        <v>89301502</v>
      </c>
      <c r="D443" s="697" t="s">
        <v>2938</v>
      </c>
      <c r="E443" s="698" t="s">
        <v>2215</v>
      </c>
      <c r="F443" s="696" t="s">
        <v>2204</v>
      </c>
      <c r="G443" s="696" t="s">
        <v>2249</v>
      </c>
      <c r="H443" s="696" t="s">
        <v>558</v>
      </c>
      <c r="I443" s="696" t="s">
        <v>2749</v>
      </c>
      <c r="J443" s="696" t="s">
        <v>2750</v>
      </c>
      <c r="K443" s="696" t="s">
        <v>2751</v>
      </c>
      <c r="L443" s="699">
        <v>100.04</v>
      </c>
      <c r="M443" s="699">
        <v>100.04</v>
      </c>
      <c r="N443" s="696">
        <v>1</v>
      </c>
      <c r="O443" s="700">
        <v>0.5</v>
      </c>
      <c r="P443" s="699"/>
      <c r="Q443" s="701">
        <v>0</v>
      </c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50</v>
      </c>
      <c r="B444" s="696" t="s">
        <v>557</v>
      </c>
      <c r="C444" s="696">
        <v>89301502</v>
      </c>
      <c r="D444" s="697" t="s">
        <v>2938</v>
      </c>
      <c r="E444" s="698" t="s">
        <v>2215</v>
      </c>
      <c r="F444" s="696" t="s">
        <v>2204</v>
      </c>
      <c r="G444" s="696" t="s">
        <v>2249</v>
      </c>
      <c r="H444" s="696" t="s">
        <v>558</v>
      </c>
      <c r="I444" s="696" t="s">
        <v>2752</v>
      </c>
      <c r="J444" s="696" t="s">
        <v>2411</v>
      </c>
      <c r="K444" s="696" t="s">
        <v>2753</v>
      </c>
      <c r="L444" s="699">
        <v>200.07</v>
      </c>
      <c r="M444" s="699">
        <v>1000.35</v>
      </c>
      <c r="N444" s="696">
        <v>5</v>
      </c>
      <c r="O444" s="700">
        <v>3</v>
      </c>
      <c r="P444" s="699">
        <v>400.14</v>
      </c>
      <c r="Q444" s="701">
        <v>0.39999999999999997</v>
      </c>
      <c r="R444" s="696">
        <v>2</v>
      </c>
      <c r="S444" s="701">
        <v>0.4</v>
      </c>
      <c r="T444" s="700">
        <v>1</v>
      </c>
      <c r="U444" s="702">
        <v>0.33333333333333331</v>
      </c>
    </row>
    <row r="445" spans="1:21" ht="14.4" customHeight="1" x14ac:dyDescent="0.3">
      <c r="A445" s="695">
        <v>50</v>
      </c>
      <c r="B445" s="696" t="s">
        <v>557</v>
      </c>
      <c r="C445" s="696">
        <v>89301502</v>
      </c>
      <c r="D445" s="697" t="s">
        <v>2938</v>
      </c>
      <c r="E445" s="698" t="s">
        <v>2215</v>
      </c>
      <c r="F445" s="696" t="s">
        <v>2204</v>
      </c>
      <c r="G445" s="696" t="s">
        <v>2249</v>
      </c>
      <c r="H445" s="696" t="s">
        <v>558</v>
      </c>
      <c r="I445" s="696" t="s">
        <v>2410</v>
      </c>
      <c r="J445" s="696" t="s">
        <v>2411</v>
      </c>
      <c r="K445" s="696" t="s">
        <v>776</v>
      </c>
      <c r="L445" s="699">
        <v>60.02</v>
      </c>
      <c r="M445" s="699">
        <v>360.12</v>
      </c>
      <c r="N445" s="696">
        <v>6</v>
      </c>
      <c r="O445" s="700">
        <v>2</v>
      </c>
      <c r="P445" s="699">
        <v>120.04</v>
      </c>
      <c r="Q445" s="701">
        <v>0.33333333333333337</v>
      </c>
      <c r="R445" s="696">
        <v>2</v>
      </c>
      <c r="S445" s="701">
        <v>0.33333333333333331</v>
      </c>
      <c r="T445" s="700">
        <v>0.5</v>
      </c>
      <c r="U445" s="702">
        <v>0.25</v>
      </c>
    </row>
    <row r="446" spans="1:21" ht="14.4" customHeight="1" x14ac:dyDescent="0.3">
      <c r="A446" s="695">
        <v>50</v>
      </c>
      <c r="B446" s="696" t="s">
        <v>557</v>
      </c>
      <c r="C446" s="696">
        <v>89301502</v>
      </c>
      <c r="D446" s="697" t="s">
        <v>2938</v>
      </c>
      <c r="E446" s="698" t="s">
        <v>2215</v>
      </c>
      <c r="F446" s="696" t="s">
        <v>2204</v>
      </c>
      <c r="G446" s="696" t="s">
        <v>2249</v>
      </c>
      <c r="H446" s="696" t="s">
        <v>558</v>
      </c>
      <c r="I446" s="696" t="s">
        <v>770</v>
      </c>
      <c r="J446" s="696" t="s">
        <v>1029</v>
      </c>
      <c r="K446" s="696" t="s">
        <v>2342</v>
      </c>
      <c r="L446" s="699">
        <v>33.68</v>
      </c>
      <c r="M446" s="699">
        <v>67.36</v>
      </c>
      <c r="N446" s="696">
        <v>2</v>
      </c>
      <c r="O446" s="700">
        <v>0.5</v>
      </c>
      <c r="P446" s="699"/>
      <c r="Q446" s="701">
        <v>0</v>
      </c>
      <c r="R446" s="696"/>
      <c r="S446" s="701">
        <v>0</v>
      </c>
      <c r="T446" s="700"/>
      <c r="U446" s="702">
        <v>0</v>
      </c>
    </row>
    <row r="447" spans="1:21" ht="14.4" customHeight="1" x14ac:dyDescent="0.3">
      <c r="A447" s="695">
        <v>50</v>
      </c>
      <c r="B447" s="696" t="s">
        <v>557</v>
      </c>
      <c r="C447" s="696">
        <v>89301502</v>
      </c>
      <c r="D447" s="697" t="s">
        <v>2938</v>
      </c>
      <c r="E447" s="698" t="s">
        <v>2215</v>
      </c>
      <c r="F447" s="696" t="s">
        <v>2204</v>
      </c>
      <c r="G447" s="696" t="s">
        <v>2754</v>
      </c>
      <c r="H447" s="696" t="s">
        <v>558</v>
      </c>
      <c r="I447" s="696" t="s">
        <v>2755</v>
      </c>
      <c r="J447" s="696" t="s">
        <v>2756</v>
      </c>
      <c r="K447" s="696" t="s">
        <v>2757</v>
      </c>
      <c r="L447" s="699">
        <v>480.18</v>
      </c>
      <c r="M447" s="699">
        <v>480.18</v>
      </c>
      <c r="N447" s="696">
        <v>1</v>
      </c>
      <c r="O447" s="700">
        <v>0.5</v>
      </c>
      <c r="P447" s="699"/>
      <c r="Q447" s="701">
        <v>0</v>
      </c>
      <c r="R447" s="696"/>
      <c r="S447" s="701">
        <v>0</v>
      </c>
      <c r="T447" s="700"/>
      <c r="U447" s="702">
        <v>0</v>
      </c>
    </row>
    <row r="448" spans="1:21" ht="14.4" customHeight="1" x14ac:dyDescent="0.3">
      <c r="A448" s="695">
        <v>50</v>
      </c>
      <c r="B448" s="696" t="s">
        <v>557</v>
      </c>
      <c r="C448" s="696">
        <v>89301502</v>
      </c>
      <c r="D448" s="697" t="s">
        <v>2938</v>
      </c>
      <c r="E448" s="698" t="s">
        <v>2215</v>
      </c>
      <c r="F448" s="696" t="s">
        <v>2204</v>
      </c>
      <c r="G448" s="696" t="s">
        <v>2758</v>
      </c>
      <c r="H448" s="696" t="s">
        <v>558</v>
      </c>
      <c r="I448" s="696" t="s">
        <v>2759</v>
      </c>
      <c r="J448" s="696" t="s">
        <v>2760</v>
      </c>
      <c r="K448" s="696" t="s">
        <v>2761</v>
      </c>
      <c r="L448" s="699">
        <v>250.87</v>
      </c>
      <c r="M448" s="699">
        <v>501.74</v>
      </c>
      <c r="N448" s="696">
        <v>2</v>
      </c>
      <c r="O448" s="700">
        <v>0.5</v>
      </c>
      <c r="P448" s="699">
        <v>501.74</v>
      </c>
      <c r="Q448" s="701">
        <v>1</v>
      </c>
      <c r="R448" s="696">
        <v>2</v>
      </c>
      <c r="S448" s="701">
        <v>1</v>
      </c>
      <c r="T448" s="700">
        <v>0.5</v>
      </c>
      <c r="U448" s="702">
        <v>1</v>
      </c>
    </row>
    <row r="449" spans="1:21" ht="14.4" customHeight="1" x14ac:dyDescent="0.3">
      <c r="A449" s="695">
        <v>50</v>
      </c>
      <c r="B449" s="696" t="s">
        <v>557</v>
      </c>
      <c r="C449" s="696">
        <v>89301502</v>
      </c>
      <c r="D449" s="697" t="s">
        <v>2938</v>
      </c>
      <c r="E449" s="698" t="s">
        <v>2215</v>
      </c>
      <c r="F449" s="696" t="s">
        <v>2204</v>
      </c>
      <c r="G449" s="696" t="s">
        <v>2257</v>
      </c>
      <c r="H449" s="696" t="s">
        <v>1152</v>
      </c>
      <c r="I449" s="696" t="s">
        <v>1242</v>
      </c>
      <c r="J449" s="696" t="s">
        <v>1243</v>
      </c>
      <c r="K449" s="696" t="s">
        <v>1200</v>
      </c>
      <c r="L449" s="699">
        <v>1749.69</v>
      </c>
      <c r="M449" s="699">
        <v>3499.38</v>
      </c>
      <c r="N449" s="696">
        <v>2</v>
      </c>
      <c r="O449" s="700">
        <v>2</v>
      </c>
      <c r="P449" s="699">
        <v>1749.69</v>
      </c>
      <c r="Q449" s="701">
        <v>0.5</v>
      </c>
      <c r="R449" s="696">
        <v>1</v>
      </c>
      <c r="S449" s="701">
        <v>0.5</v>
      </c>
      <c r="T449" s="700">
        <v>1</v>
      </c>
      <c r="U449" s="702">
        <v>0.5</v>
      </c>
    </row>
    <row r="450" spans="1:21" ht="14.4" customHeight="1" x14ac:dyDescent="0.3">
      <c r="A450" s="695">
        <v>50</v>
      </c>
      <c r="B450" s="696" t="s">
        <v>557</v>
      </c>
      <c r="C450" s="696">
        <v>89301502</v>
      </c>
      <c r="D450" s="697" t="s">
        <v>2938</v>
      </c>
      <c r="E450" s="698" t="s">
        <v>2215</v>
      </c>
      <c r="F450" s="696" t="s">
        <v>2204</v>
      </c>
      <c r="G450" s="696" t="s">
        <v>2257</v>
      </c>
      <c r="H450" s="696" t="s">
        <v>1152</v>
      </c>
      <c r="I450" s="696" t="s">
        <v>1246</v>
      </c>
      <c r="J450" s="696" t="s">
        <v>1243</v>
      </c>
      <c r="K450" s="696" t="s">
        <v>1203</v>
      </c>
      <c r="L450" s="699">
        <v>2332.92</v>
      </c>
      <c r="M450" s="699">
        <v>6998.76</v>
      </c>
      <c r="N450" s="696">
        <v>3</v>
      </c>
      <c r="O450" s="700">
        <v>2</v>
      </c>
      <c r="P450" s="699">
        <v>6998.76</v>
      </c>
      <c r="Q450" s="701">
        <v>1</v>
      </c>
      <c r="R450" s="696">
        <v>3</v>
      </c>
      <c r="S450" s="701">
        <v>1</v>
      </c>
      <c r="T450" s="700">
        <v>2</v>
      </c>
      <c r="U450" s="702">
        <v>1</v>
      </c>
    </row>
    <row r="451" spans="1:21" ht="14.4" customHeight="1" x14ac:dyDescent="0.3">
      <c r="A451" s="695">
        <v>50</v>
      </c>
      <c r="B451" s="696" t="s">
        <v>557</v>
      </c>
      <c r="C451" s="696">
        <v>89301502</v>
      </c>
      <c r="D451" s="697" t="s">
        <v>2938</v>
      </c>
      <c r="E451" s="698" t="s">
        <v>2215</v>
      </c>
      <c r="F451" s="696" t="s">
        <v>2204</v>
      </c>
      <c r="G451" s="696" t="s">
        <v>2257</v>
      </c>
      <c r="H451" s="696" t="s">
        <v>1152</v>
      </c>
      <c r="I451" s="696" t="s">
        <v>1249</v>
      </c>
      <c r="J451" s="696" t="s">
        <v>1243</v>
      </c>
      <c r="K451" s="696" t="s">
        <v>1206</v>
      </c>
      <c r="L451" s="699">
        <v>2916.16</v>
      </c>
      <c r="M451" s="699">
        <v>8748.48</v>
      </c>
      <c r="N451" s="696">
        <v>3</v>
      </c>
      <c r="O451" s="700">
        <v>3</v>
      </c>
      <c r="P451" s="699">
        <v>8748.48</v>
      </c>
      <c r="Q451" s="701">
        <v>1</v>
      </c>
      <c r="R451" s="696">
        <v>3</v>
      </c>
      <c r="S451" s="701">
        <v>1</v>
      </c>
      <c r="T451" s="700">
        <v>3</v>
      </c>
      <c r="U451" s="702">
        <v>1</v>
      </c>
    </row>
    <row r="452" spans="1:21" ht="14.4" customHeight="1" x14ac:dyDescent="0.3">
      <c r="A452" s="695">
        <v>50</v>
      </c>
      <c r="B452" s="696" t="s">
        <v>557</v>
      </c>
      <c r="C452" s="696">
        <v>89301502</v>
      </c>
      <c r="D452" s="697" t="s">
        <v>2938</v>
      </c>
      <c r="E452" s="698" t="s">
        <v>2215</v>
      </c>
      <c r="F452" s="696" t="s">
        <v>2204</v>
      </c>
      <c r="G452" s="696" t="s">
        <v>2762</v>
      </c>
      <c r="H452" s="696" t="s">
        <v>558</v>
      </c>
      <c r="I452" s="696" t="s">
        <v>1427</v>
      </c>
      <c r="J452" s="696" t="s">
        <v>1428</v>
      </c>
      <c r="K452" s="696" t="s">
        <v>1429</v>
      </c>
      <c r="L452" s="699">
        <v>153.52000000000001</v>
      </c>
      <c r="M452" s="699">
        <v>307.04000000000002</v>
      </c>
      <c r="N452" s="696">
        <v>2</v>
      </c>
      <c r="O452" s="700">
        <v>0.5</v>
      </c>
      <c r="P452" s="699">
        <v>307.04000000000002</v>
      </c>
      <c r="Q452" s="701">
        <v>1</v>
      </c>
      <c r="R452" s="696">
        <v>2</v>
      </c>
      <c r="S452" s="701">
        <v>1</v>
      </c>
      <c r="T452" s="700">
        <v>0.5</v>
      </c>
      <c r="U452" s="702">
        <v>1</v>
      </c>
    </row>
    <row r="453" spans="1:21" ht="14.4" customHeight="1" x14ac:dyDescent="0.3">
      <c r="A453" s="695">
        <v>50</v>
      </c>
      <c r="B453" s="696" t="s">
        <v>557</v>
      </c>
      <c r="C453" s="696">
        <v>89301502</v>
      </c>
      <c r="D453" s="697" t="s">
        <v>2938</v>
      </c>
      <c r="E453" s="698" t="s">
        <v>2215</v>
      </c>
      <c r="F453" s="696" t="s">
        <v>2204</v>
      </c>
      <c r="G453" s="696" t="s">
        <v>2420</v>
      </c>
      <c r="H453" s="696" t="s">
        <v>558</v>
      </c>
      <c r="I453" s="696" t="s">
        <v>2421</v>
      </c>
      <c r="J453" s="696" t="s">
        <v>2422</v>
      </c>
      <c r="K453" s="696" t="s">
        <v>703</v>
      </c>
      <c r="L453" s="699">
        <v>314.89999999999998</v>
      </c>
      <c r="M453" s="699">
        <v>314.89999999999998</v>
      </c>
      <c r="N453" s="696">
        <v>1</v>
      </c>
      <c r="O453" s="700">
        <v>0.5</v>
      </c>
      <c r="P453" s="699"/>
      <c r="Q453" s="701">
        <v>0</v>
      </c>
      <c r="R453" s="696"/>
      <c r="S453" s="701">
        <v>0</v>
      </c>
      <c r="T453" s="700"/>
      <c r="U453" s="702">
        <v>0</v>
      </c>
    </row>
    <row r="454" spans="1:21" ht="14.4" customHeight="1" x14ac:dyDescent="0.3">
      <c r="A454" s="695">
        <v>50</v>
      </c>
      <c r="B454" s="696" t="s">
        <v>557</v>
      </c>
      <c r="C454" s="696">
        <v>89301502</v>
      </c>
      <c r="D454" s="697" t="s">
        <v>2938</v>
      </c>
      <c r="E454" s="698" t="s">
        <v>2215</v>
      </c>
      <c r="F454" s="696" t="s">
        <v>2204</v>
      </c>
      <c r="G454" s="696" t="s">
        <v>2420</v>
      </c>
      <c r="H454" s="696" t="s">
        <v>558</v>
      </c>
      <c r="I454" s="696" t="s">
        <v>701</v>
      </c>
      <c r="J454" s="696" t="s">
        <v>702</v>
      </c>
      <c r="K454" s="696" t="s">
        <v>2763</v>
      </c>
      <c r="L454" s="699">
        <v>314.89999999999998</v>
      </c>
      <c r="M454" s="699">
        <v>314.89999999999998</v>
      </c>
      <c r="N454" s="696">
        <v>1</v>
      </c>
      <c r="O454" s="700">
        <v>0.5</v>
      </c>
      <c r="P454" s="699"/>
      <c r="Q454" s="701">
        <v>0</v>
      </c>
      <c r="R454" s="696"/>
      <c r="S454" s="701">
        <v>0</v>
      </c>
      <c r="T454" s="700"/>
      <c r="U454" s="702">
        <v>0</v>
      </c>
    </row>
    <row r="455" spans="1:21" ht="14.4" customHeight="1" x14ac:dyDescent="0.3">
      <c r="A455" s="695">
        <v>50</v>
      </c>
      <c r="B455" s="696" t="s">
        <v>557</v>
      </c>
      <c r="C455" s="696">
        <v>89301502</v>
      </c>
      <c r="D455" s="697" t="s">
        <v>2938</v>
      </c>
      <c r="E455" s="698" t="s">
        <v>2215</v>
      </c>
      <c r="F455" s="696" t="s">
        <v>2204</v>
      </c>
      <c r="G455" s="696" t="s">
        <v>2303</v>
      </c>
      <c r="H455" s="696" t="s">
        <v>1152</v>
      </c>
      <c r="I455" s="696" t="s">
        <v>1352</v>
      </c>
      <c r="J455" s="696" t="s">
        <v>1216</v>
      </c>
      <c r="K455" s="696" t="s">
        <v>2085</v>
      </c>
      <c r="L455" s="699">
        <v>349.88</v>
      </c>
      <c r="M455" s="699">
        <v>349.88</v>
      </c>
      <c r="N455" s="696">
        <v>1</v>
      </c>
      <c r="O455" s="700">
        <v>0.5</v>
      </c>
      <c r="P455" s="699">
        <v>349.88</v>
      </c>
      <c r="Q455" s="701">
        <v>1</v>
      </c>
      <c r="R455" s="696">
        <v>1</v>
      </c>
      <c r="S455" s="701">
        <v>1</v>
      </c>
      <c r="T455" s="700">
        <v>0.5</v>
      </c>
      <c r="U455" s="702">
        <v>1</v>
      </c>
    </row>
    <row r="456" spans="1:21" ht="14.4" customHeight="1" x14ac:dyDescent="0.3">
      <c r="A456" s="695">
        <v>50</v>
      </c>
      <c r="B456" s="696" t="s">
        <v>557</v>
      </c>
      <c r="C456" s="696">
        <v>89301502</v>
      </c>
      <c r="D456" s="697" t="s">
        <v>2938</v>
      </c>
      <c r="E456" s="698" t="s">
        <v>2215</v>
      </c>
      <c r="F456" s="696" t="s">
        <v>2204</v>
      </c>
      <c r="G456" s="696" t="s">
        <v>2303</v>
      </c>
      <c r="H456" s="696" t="s">
        <v>1152</v>
      </c>
      <c r="I456" s="696" t="s">
        <v>2764</v>
      </c>
      <c r="J456" s="696" t="s">
        <v>1216</v>
      </c>
      <c r="K456" s="696" t="s">
        <v>2765</v>
      </c>
      <c r="L456" s="699">
        <v>0</v>
      </c>
      <c r="M456" s="699">
        <v>0</v>
      </c>
      <c r="N456" s="696">
        <v>2</v>
      </c>
      <c r="O456" s="700">
        <v>1</v>
      </c>
      <c r="P456" s="699"/>
      <c r="Q456" s="701"/>
      <c r="R456" s="696"/>
      <c r="S456" s="701">
        <v>0</v>
      </c>
      <c r="T456" s="700"/>
      <c r="U456" s="702">
        <v>0</v>
      </c>
    </row>
    <row r="457" spans="1:21" ht="14.4" customHeight="1" x14ac:dyDescent="0.3">
      <c r="A457" s="695">
        <v>50</v>
      </c>
      <c r="B457" s="696" t="s">
        <v>557</v>
      </c>
      <c r="C457" s="696">
        <v>89301502</v>
      </c>
      <c r="D457" s="697" t="s">
        <v>2938</v>
      </c>
      <c r="E457" s="698" t="s">
        <v>2215</v>
      </c>
      <c r="F457" s="696" t="s">
        <v>2204</v>
      </c>
      <c r="G457" s="696" t="s">
        <v>2303</v>
      </c>
      <c r="H457" s="696" t="s">
        <v>1152</v>
      </c>
      <c r="I457" s="696" t="s">
        <v>2766</v>
      </c>
      <c r="J457" s="696" t="s">
        <v>1216</v>
      </c>
      <c r="K457" s="696" t="s">
        <v>2767</v>
      </c>
      <c r="L457" s="699">
        <v>0</v>
      </c>
      <c r="M457" s="699">
        <v>0</v>
      </c>
      <c r="N457" s="696">
        <v>5</v>
      </c>
      <c r="O457" s="700">
        <v>2.5</v>
      </c>
      <c r="P457" s="699">
        <v>0</v>
      </c>
      <c r="Q457" s="701"/>
      <c r="R457" s="696">
        <v>1</v>
      </c>
      <c r="S457" s="701">
        <v>0.2</v>
      </c>
      <c r="T457" s="700">
        <v>0.5</v>
      </c>
      <c r="U457" s="702">
        <v>0.2</v>
      </c>
    </row>
    <row r="458" spans="1:21" ht="14.4" customHeight="1" x14ac:dyDescent="0.3">
      <c r="A458" s="695">
        <v>50</v>
      </c>
      <c r="B458" s="696" t="s">
        <v>557</v>
      </c>
      <c r="C458" s="696">
        <v>89301502</v>
      </c>
      <c r="D458" s="697" t="s">
        <v>2938</v>
      </c>
      <c r="E458" s="698" t="s">
        <v>2215</v>
      </c>
      <c r="F458" s="696" t="s">
        <v>2204</v>
      </c>
      <c r="G458" s="696" t="s">
        <v>2587</v>
      </c>
      <c r="H458" s="696" t="s">
        <v>558</v>
      </c>
      <c r="I458" s="696" t="s">
        <v>2768</v>
      </c>
      <c r="J458" s="696" t="s">
        <v>2769</v>
      </c>
      <c r="K458" s="696" t="s">
        <v>2770</v>
      </c>
      <c r="L458" s="699">
        <v>169</v>
      </c>
      <c r="M458" s="699">
        <v>338</v>
      </c>
      <c r="N458" s="696">
        <v>2</v>
      </c>
      <c r="O458" s="700">
        <v>0.5</v>
      </c>
      <c r="P458" s="699"/>
      <c r="Q458" s="701">
        <v>0</v>
      </c>
      <c r="R458" s="696"/>
      <c r="S458" s="701">
        <v>0</v>
      </c>
      <c r="T458" s="700"/>
      <c r="U458" s="702">
        <v>0</v>
      </c>
    </row>
    <row r="459" spans="1:21" ht="14.4" customHeight="1" x14ac:dyDescent="0.3">
      <c r="A459" s="695">
        <v>50</v>
      </c>
      <c r="B459" s="696" t="s">
        <v>557</v>
      </c>
      <c r="C459" s="696">
        <v>89301502</v>
      </c>
      <c r="D459" s="697" t="s">
        <v>2938</v>
      </c>
      <c r="E459" s="698" t="s">
        <v>2215</v>
      </c>
      <c r="F459" s="696" t="s">
        <v>2204</v>
      </c>
      <c r="G459" s="696" t="s">
        <v>2258</v>
      </c>
      <c r="H459" s="696" t="s">
        <v>558</v>
      </c>
      <c r="I459" s="696" t="s">
        <v>884</v>
      </c>
      <c r="J459" s="696" t="s">
        <v>885</v>
      </c>
      <c r="K459" s="696" t="s">
        <v>886</v>
      </c>
      <c r="L459" s="699">
        <v>202.25</v>
      </c>
      <c r="M459" s="699">
        <v>202.25</v>
      </c>
      <c r="N459" s="696">
        <v>1</v>
      </c>
      <c r="O459" s="700">
        <v>0.5</v>
      </c>
      <c r="P459" s="699">
        <v>202.25</v>
      </c>
      <c r="Q459" s="701">
        <v>1</v>
      </c>
      <c r="R459" s="696">
        <v>1</v>
      </c>
      <c r="S459" s="701">
        <v>1</v>
      </c>
      <c r="T459" s="700">
        <v>0.5</v>
      </c>
      <c r="U459" s="702">
        <v>1</v>
      </c>
    </row>
    <row r="460" spans="1:21" ht="14.4" customHeight="1" x14ac:dyDescent="0.3">
      <c r="A460" s="695">
        <v>50</v>
      </c>
      <c r="B460" s="696" t="s">
        <v>557</v>
      </c>
      <c r="C460" s="696">
        <v>89301502</v>
      </c>
      <c r="D460" s="697" t="s">
        <v>2938</v>
      </c>
      <c r="E460" s="698" t="s">
        <v>2215</v>
      </c>
      <c r="F460" s="696" t="s">
        <v>2204</v>
      </c>
      <c r="G460" s="696" t="s">
        <v>2258</v>
      </c>
      <c r="H460" s="696" t="s">
        <v>558</v>
      </c>
      <c r="I460" s="696" t="s">
        <v>2591</v>
      </c>
      <c r="J460" s="696" t="s">
        <v>2261</v>
      </c>
      <c r="K460" s="696" t="s">
        <v>2592</v>
      </c>
      <c r="L460" s="699">
        <v>404.48</v>
      </c>
      <c r="M460" s="699">
        <v>404.48</v>
      </c>
      <c r="N460" s="696">
        <v>1</v>
      </c>
      <c r="O460" s="700">
        <v>0.5</v>
      </c>
      <c r="P460" s="699">
        <v>404.48</v>
      </c>
      <c r="Q460" s="701">
        <v>1</v>
      </c>
      <c r="R460" s="696">
        <v>1</v>
      </c>
      <c r="S460" s="701">
        <v>1</v>
      </c>
      <c r="T460" s="700">
        <v>0.5</v>
      </c>
      <c r="U460" s="702">
        <v>1</v>
      </c>
    </row>
    <row r="461" spans="1:21" ht="14.4" customHeight="1" x14ac:dyDescent="0.3">
      <c r="A461" s="695">
        <v>50</v>
      </c>
      <c r="B461" s="696" t="s">
        <v>557</v>
      </c>
      <c r="C461" s="696">
        <v>89301502</v>
      </c>
      <c r="D461" s="697" t="s">
        <v>2938</v>
      </c>
      <c r="E461" s="698" t="s">
        <v>2215</v>
      </c>
      <c r="F461" s="696" t="s">
        <v>2204</v>
      </c>
      <c r="G461" s="696" t="s">
        <v>2258</v>
      </c>
      <c r="H461" s="696" t="s">
        <v>1152</v>
      </c>
      <c r="I461" s="696" t="s">
        <v>2771</v>
      </c>
      <c r="J461" s="696" t="s">
        <v>2344</v>
      </c>
      <c r="K461" s="696" t="s">
        <v>2772</v>
      </c>
      <c r="L461" s="699">
        <v>224.71</v>
      </c>
      <c r="M461" s="699">
        <v>449.42</v>
      </c>
      <c r="N461" s="696">
        <v>2</v>
      </c>
      <c r="O461" s="700">
        <v>0.5</v>
      </c>
      <c r="P461" s="699">
        <v>449.42</v>
      </c>
      <c r="Q461" s="701">
        <v>1</v>
      </c>
      <c r="R461" s="696">
        <v>2</v>
      </c>
      <c r="S461" s="701">
        <v>1</v>
      </c>
      <c r="T461" s="700">
        <v>0.5</v>
      </c>
      <c r="U461" s="702">
        <v>1</v>
      </c>
    </row>
    <row r="462" spans="1:21" ht="14.4" customHeight="1" x14ac:dyDescent="0.3">
      <c r="A462" s="695">
        <v>50</v>
      </c>
      <c r="B462" s="696" t="s">
        <v>557</v>
      </c>
      <c r="C462" s="696">
        <v>89301502</v>
      </c>
      <c r="D462" s="697" t="s">
        <v>2938</v>
      </c>
      <c r="E462" s="698" t="s">
        <v>2215</v>
      </c>
      <c r="F462" s="696" t="s">
        <v>2204</v>
      </c>
      <c r="G462" s="696" t="s">
        <v>2258</v>
      </c>
      <c r="H462" s="696" t="s">
        <v>1152</v>
      </c>
      <c r="I462" s="696" t="s">
        <v>2773</v>
      </c>
      <c r="J462" s="696" t="s">
        <v>2774</v>
      </c>
      <c r="K462" s="696" t="s">
        <v>2775</v>
      </c>
      <c r="L462" s="699">
        <v>449.43</v>
      </c>
      <c r="M462" s="699">
        <v>898.86</v>
      </c>
      <c r="N462" s="696">
        <v>2</v>
      </c>
      <c r="O462" s="700">
        <v>1</v>
      </c>
      <c r="P462" s="699"/>
      <c r="Q462" s="701">
        <v>0</v>
      </c>
      <c r="R462" s="696"/>
      <c r="S462" s="701">
        <v>0</v>
      </c>
      <c r="T462" s="700"/>
      <c r="U462" s="702">
        <v>0</v>
      </c>
    </row>
    <row r="463" spans="1:21" ht="14.4" customHeight="1" x14ac:dyDescent="0.3">
      <c r="A463" s="695">
        <v>50</v>
      </c>
      <c r="B463" s="696" t="s">
        <v>557</v>
      </c>
      <c r="C463" s="696">
        <v>89301502</v>
      </c>
      <c r="D463" s="697" t="s">
        <v>2938</v>
      </c>
      <c r="E463" s="698" t="s">
        <v>2215</v>
      </c>
      <c r="F463" s="696" t="s">
        <v>2204</v>
      </c>
      <c r="G463" s="696" t="s">
        <v>2262</v>
      </c>
      <c r="H463" s="696" t="s">
        <v>558</v>
      </c>
      <c r="I463" s="696" t="s">
        <v>2776</v>
      </c>
      <c r="J463" s="696" t="s">
        <v>2264</v>
      </c>
      <c r="K463" s="696" t="s">
        <v>2616</v>
      </c>
      <c r="L463" s="699">
        <v>642.23</v>
      </c>
      <c r="M463" s="699">
        <v>3211.15</v>
      </c>
      <c r="N463" s="696">
        <v>5</v>
      </c>
      <c r="O463" s="700">
        <v>3</v>
      </c>
      <c r="P463" s="699">
        <v>1284.46</v>
      </c>
      <c r="Q463" s="701">
        <v>0.4</v>
      </c>
      <c r="R463" s="696">
        <v>2</v>
      </c>
      <c r="S463" s="701">
        <v>0.4</v>
      </c>
      <c r="T463" s="700">
        <v>1.5</v>
      </c>
      <c r="U463" s="702">
        <v>0.5</v>
      </c>
    </row>
    <row r="464" spans="1:21" ht="14.4" customHeight="1" x14ac:dyDescent="0.3">
      <c r="A464" s="695">
        <v>50</v>
      </c>
      <c r="B464" s="696" t="s">
        <v>557</v>
      </c>
      <c r="C464" s="696">
        <v>89301502</v>
      </c>
      <c r="D464" s="697" t="s">
        <v>2938</v>
      </c>
      <c r="E464" s="698" t="s">
        <v>2215</v>
      </c>
      <c r="F464" s="696" t="s">
        <v>2204</v>
      </c>
      <c r="G464" s="696" t="s">
        <v>2496</v>
      </c>
      <c r="H464" s="696" t="s">
        <v>558</v>
      </c>
      <c r="I464" s="696" t="s">
        <v>1084</v>
      </c>
      <c r="J464" s="696" t="s">
        <v>938</v>
      </c>
      <c r="K464" s="696" t="s">
        <v>1085</v>
      </c>
      <c r="L464" s="699">
        <v>610.14</v>
      </c>
      <c r="M464" s="699">
        <v>1220.28</v>
      </c>
      <c r="N464" s="696">
        <v>2</v>
      </c>
      <c r="O464" s="700">
        <v>1</v>
      </c>
      <c r="P464" s="699"/>
      <c r="Q464" s="701">
        <v>0</v>
      </c>
      <c r="R464" s="696"/>
      <c r="S464" s="701">
        <v>0</v>
      </c>
      <c r="T464" s="700"/>
      <c r="U464" s="702">
        <v>0</v>
      </c>
    </row>
    <row r="465" spans="1:21" ht="14.4" customHeight="1" x14ac:dyDescent="0.3">
      <c r="A465" s="695">
        <v>50</v>
      </c>
      <c r="B465" s="696" t="s">
        <v>557</v>
      </c>
      <c r="C465" s="696">
        <v>89301502</v>
      </c>
      <c r="D465" s="697" t="s">
        <v>2938</v>
      </c>
      <c r="E465" s="698" t="s">
        <v>2215</v>
      </c>
      <c r="F465" s="696" t="s">
        <v>2204</v>
      </c>
      <c r="G465" s="696" t="s">
        <v>2777</v>
      </c>
      <c r="H465" s="696" t="s">
        <v>558</v>
      </c>
      <c r="I465" s="696" t="s">
        <v>2778</v>
      </c>
      <c r="J465" s="696" t="s">
        <v>2779</v>
      </c>
      <c r="K465" s="696" t="s">
        <v>2780</v>
      </c>
      <c r="L465" s="699">
        <v>56.69</v>
      </c>
      <c r="M465" s="699">
        <v>113.38</v>
      </c>
      <c r="N465" s="696">
        <v>2</v>
      </c>
      <c r="O465" s="700">
        <v>0.5</v>
      </c>
      <c r="P465" s="699">
        <v>113.38</v>
      </c>
      <c r="Q465" s="701">
        <v>1</v>
      </c>
      <c r="R465" s="696">
        <v>2</v>
      </c>
      <c r="S465" s="701">
        <v>1</v>
      </c>
      <c r="T465" s="700">
        <v>0.5</v>
      </c>
      <c r="U465" s="702">
        <v>1</v>
      </c>
    </row>
    <row r="466" spans="1:21" ht="14.4" customHeight="1" x14ac:dyDescent="0.3">
      <c r="A466" s="695">
        <v>50</v>
      </c>
      <c r="B466" s="696" t="s">
        <v>557</v>
      </c>
      <c r="C466" s="696">
        <v>89301502</v>
      </c>
      <c r="D466" s="697" t="s">
        <v>2938</v>
      </c>
      <c r="E466" s="698" t="s">
        <v>2215</v>
      </c>
      <c r="F466" s="696" t="s">
        <v>2204</v>
      </c>
      <c r="G466" s="696" t="s">
        <v>2781</v>
      </c>
      <c r="H466" s="696" t="s">
        <v>558</v>
      </c>
      <c r="I466" s="696" t="s">
        <v>2782</v>
      </c>
      <c r="J466" s="696" t="s">
        <v>2783</v>
      </c>
      <c r="K466" s="696" t="s">
        <v>2784</v>
      </c>
      <c r="L466" s="699">
        <v>91.52</v>
      </c>
      <c r="M466" s="699">
        <v>91.52</v>
      </c>
      <c r="N466" s="696">
        <v>1</v>
      </c>
      <c r="O466" s="700">
        <v>1</v>
      </c>
      <c r="P466" s="699">
        <v>91.52</v>
      </c>
      <c r="Q466" s="701">
        <v>1</v>
      </c>
      <c r="R466" s="696">
        <v>1</v>
      </c>
      <c r="S466" s="701">
        <v>1</v>
      </c>
      <c r="T466" s="700">
        <v>1</v>
      </c>
      <c r="U466" s="702">
        <v>1</v>
      </c>
    </row>
    <row r="467" spans="1:21" ht="14.4" customHeight="1" x14ac:dyDescent="0.3">
      <c r="A467" s="695">
        <v>50</v>
      </c>
      <c r="B467" s="696" t="s">
        <v>557</v>
      </c>
      <c r="C467" s="696">
        <v>89301502</v>
      </c>
      <c r="D467" s="697" t="s">
        <v>2938</v>
      </c>
      <c r="E467" s="698" t="s">
        <v>2215</v>
      </c>
      <c r="F467" s="696" t="s">
        <v>2204</v>
      </c>
      <c r="G467" s="696" t="s">
        <v>2453</v>
      </c>
      <c r="H467" s="696" t="s">
        <v>1152</v>
      </c>
      <c r="I467" s="696" t="s">
        <v>1358</v>
      </c>
      <c r="J467" s="696" t="s">
        <v>1359</v>
      </c>
      <c r="K467" s="696" t="s">
        <v>1360</v>
      </c>
      <c r="L467" s="699">
        <v>140.03</v>
      </c>
      <c r="M467" s="699">
        <v>1680.3600000000001</v>
      </c>
      <c r="N467" s="696">
        <v>12</v>
      </c>
      <c r="O467" s="700">
        <v>2</v>
      </c>
      <c r="P467" s="699"/>
      <c r="Q467" s="701">
        <v>0</v>
      </c>
      <c r="R467" s="696"/>
      <c r="S467" s="701">
        <v>0</v>
      </c>
      <c r="T467" s="700"/>
      <c r="U467" s="702">
        <v>0</v>
      </c>
    </row>
    <row r="468" spans="1:21" ht="14.4" customHeight="1" x14ac:dyDescent="0.3">
      <c r="A468" s="695">
        <v>50</v>
      </c>
      <c r="B468" s="696" t="s">
        <v>557</v>
      </c>
      <c r="C468" s="696">
        <v>89301502</v>
      </c>
      <c r="D468" s="697" t="s">
        <v>2938</v>
      </c>
      <c r="E468" s="698" t="s">
        <v>2215</v>
      </c>
      <c r="F468" s="696" t="s">
        <v>2204</v>
      </c>
      <c r="G468" s="696" t="s">
        <v>2269</v>
      </c>
      <c r="H468" s="696" t="s">
        <v>1152</v>
      </c>
      <c r="I468" s="696" t="s">
        <v>1175</v>
      </c>
      <c r="J468" s="696" t="s">
        <v>2120</v>
      </c>
      <c r="K468" s="696" t="s">
        <v>1177</v>
      </c>
      <c r="L468" s="699">
        <v>134.83000000000001</v>
      </c>
      <c r="M468" s="699">
        <v>808.98</v>
      </c>
      <c r="N468" s="696">
        <v>6</v>
      </c>
      <c r="O468" s="700">
        <v>1</v>
      </c>
      <c r="P468" s="699">
        <v>404.49</v>
      </c>
      <c r="Q468" s="701">
        <v>0.5</v>
      </c>
      <c r="R468" s="696">
        <v>3</v>
      </c>
      <c r="S468" s="701">
        <v>0.5</v>
      </c>
      <c r="T468" s="700">
        <v>0.5</v>
      </c>
      <c r="U468" s="702">
        <v>0.5</v>
      </c>
    </row>
    <row r="469" spans="1:21" ht="14.4" customHeight="1" x14ac:dyDescent="0.3">
      <c r="A469" s="695">
        <v>50</v>
      </c>
      <c r="B469" s="696" t="s">
        <v>557</v>
      </c>
      <c r="C469" s="696">
        <v>89301502</v>
      </c>
      <c r="D469" s="697" t="s">
        <v>2938</v>
      </c>
      <c r="E469" s="698" t="s">
        <v>2215</v>
      </c>
      <c r="F469" s="696" t="s">
        <v>2204</v>
      </c>
      <c r="G469" s="696" t="s">
        <v>2269</v>
      </c>
      <c r="H469" s="696" t="s">
        <v>558</v>
      </c>
      <c r="I469" s="696" t="s">
        <v>2785</v>
      </c>
      <c r="J469" s="696" t="s">
        <v>2786</v>
      </c>
      <c r="K469" s="696" t="s">
        <v>1300</v>
      </c>
      <c r="L469" s="699">
        <v>67.42</v>
      </c>
      <c r="M469" s="699">
        <v>202.26</v>
      </c>
      <c r="N469" s="696">
        <v>3</v>
      </c>
      <c r="O469" s="700">
        <v>0.5</v>
      </c>
      <c r="P469" s="699">
        <v>202.26</v>
      </c>
      <c r="Q469" s="701">
        <v>1</v>
      </c>
      <c r="R469" s="696">
        <v>3</v>
      </c>
      <c r="S469" s="701">
        <v>1</v>
      </c>
      <c r="T469" s="700">
        <v>0.5</v>
      </c>
      <c r="U469" s="702">
        <v>1</v>
      </c>
    </row>
    <row r="470" spans="1:21" ht="14.4" customHeight="1" x14ac:dyDescent="0.3">
      <c r="A470" s="695">
        <v>50</v>
      </c>
      <c r="B470" s="696" t="s">
        <v>557</v>
      </c>
      <c r="C470" s="696">
        <v>89301502</v>
      </c>
      <c r="D470" s="697" t="s">
        <v>2938</v>
      </c>
      <c r="E470" s="698" t="s">
        <v>2215</v>
      </c>
      <c r="F470" s="696" t="s">
        <v>2204</v>
      </c>
      <c r="G470" s="696" t="s">
        <v>2269</v>
      </c>
      <c r="H470" s="696" t="s">
        <v>1152</v>
      </c>
      <c r="I470" s="696" t="s">
        <v>2787</v>
      </c>
      <c r="J470" s="696" t="s">
        <v>2437</v>
      </c>
      <c r="K470" s="696" t="s">
        <v>2788</v>
      </c>
      <c r="L470" s="699">
        <v>14.6</v>
      </c>
      <c r="M470" s="699">
        <v>73</v>
      </c>
      <c r="N470" s="696">
        <v>5</v>
      </c>
      <c r="O470" s="700">
        <v>0.5</v>
      </c>
      <c r="P470" s="699"/>
      <c r="Q470" s="701">
        <v>0</v>
      </c>
      <c r="R470" s="696"/>
      <c r="S470" s="701">
        <v>0</v>
      </c>
      <c r="T470" s="700"/>
      <c r="U470" s="702">
        <v>0</v>
      </c>
    </row>
    <row r="471" spans="1:21" ht="14.4" customHeight="1" x14ac:dyDescent="0.3">
      <c r="A471" s="695">
        <v>50</v>
      </c>
      <c r="B471" s="696" t="s">
        <v>557</v>
      </c>
      <c r="C471" s="696">
        <v>89301502</v>
      </c>
      <c r="D471" s="697" t="s">
        <v>2938</v>
      </c>
      <c r="E471" s="698" t="s">
        <v>2215</v>
      </c>
      <c r="F471" s="696" t="s">
        <v>2204</v>
      </c>
      <c r="G471" s="696" t="s">
        <v>2269</v>
      </c>
      <c r="H471" s="696" t="s">
        <v>558</v>
      </c>
      <c r="I471" s="696" t="s">
        <v>2789</v>
      </c>
      <c r="J471" s="696" t="s">
        <v>2121</v>
      </c>
      <c r="K471" s="696" t="s">
        <v>1781</v>
      </c>
      <c r="L471" s="699">
        <v>224.71</v>
      </c>
      <c r="M471" s="699">
        <v>224.71</v>
      </c>
      <c r="N471" s="696">
        <v>1</v>
      </c>
      <c r="O471" s="700">
        <v>0.5</v>
      </c>
      <c r="P471" s="699">
        <v>224.71</v>
      </c>
      <c r="Q471" s="701">
        <v>1</v>
      </c>
      <c r="R471" s="696">
        <v>1</v>
      </c>
      <c r="S471" s="701">
        <v>1</v>
      </c>
      <c r="T471" s="700">
        <v>0.5</v>
      </c>
      <c r="U471" s="702">
        <v>1</v>
      </c>
    </row>
    <row r="472" spans="1:21" ht="14.4" customHeight="1" x14ac:dyDescent="0.3">
      <c r="A472" s="695">
        <v>50</v>
      </c>
      <c r="B472" s="696" t="s">
        <v>557</v>
      </c>
      <c r="C472" s="696">
        <v>89301502</v>
      </c>
      <c r="D472" s="697" t="s">
        <v>2938</v>
      </c>
      <c r="E472" s="698" t="s">
        <v>2215</v>
      </c>
      <c r="F472" s="696" t="s">
        <v>2204</v>
      </c>
      <c r="G472" s="696" t="s">
        <v>2311</v>
      </c>
      <c r="H472" s="696" t="s">
        <v>1152</v>
      </c>
      <c r="I472" s="696" t="s">
        <v>2790</v>
      </c>
      <c r="J472" s="696" t="s">
        <v>2504</v>
      </c>
      <c r="K472" s="696" t="s">
        <v>1804</v>
      </c>
      <c r="L472" s="699">
        <v>391.77</v>
      </c>
      <c r="M472" s="699">
        <v>783.54</v>
      </c>
      <c r="N472" s="696">
        <v>2</v>
      </c>
      <c r="O472" s="700">
        <v>1</v>
      </c>
      <c r="P472" s="699"/>
      <c r="Q472" s="701">
        <v>0</v>
      </c>
      <c r="R472" s="696"/>
      <c r="S472" s="701">
        <v>0</v>
      </c>
      <c r="T472" s="700"/>
      <c r="U472" s="702">
        <v>0</v>
      </c>
    </row>
    <row r="473" spans="1:21" ht="14.4" customHeight="1" x14ac:dyDescent="0.3">
      <c r="A473" s="695">
        <v>50</v>
      </c>
      <c r="B473" s="696" t="s">
        <v>557</v>
      </c>
      <c r="C473" s="696">
        <v>89301502</v>
      </c>
      <c r="D473" s="697" t="s">
        <v>2938</v>
      </c>
      <c r="E473" s="698" t="s">
        <v>2215</v>
      </c>
      <c r="F473" s="696" t="s">
        <v>2204</v>
      </c>
      <c r="G473" s="696" t="s">
        <v>2311</v>
      </c>
      <c r="H473" s="696" t="s">
        <v>1152</v>
      </c>
      <c r="I473" s="696" t="s">
        <v>2603</v>
      </c>
      <c r="J473" s="696" t="s">
        <v>2440</v>
      </c>
      <c r="K473" s="696" t="s">
        <v>2604</v>
      </c>
      <c r="L473" s="699">
        <v>605.65</v>
      </c>
      <c r="M473" s="699">
        <v>2422.6</v>
      </c>
      <c r="N473" s="696">
        <v>4</v>
      </c>
      <c r="O473" s="700">
        <v>2.5</v>
      </c>
      <c r="P473" s="699">
        <v>1211.3</v>
      </c>
      <c r="Q473" s="701">
        <v>0.5</v>
      </c>
      <c r="R473" s="696">
        <v>2</v>
      </c>
      <c r="S473" s="701">
        <v>0.5</v>
      </c>
      <c r="T473" s="700">
        <v>1.5</v>
      </c>
      <c r="U473" s="702">
        <v>0.6</v>
      </c>
    </row>
    <row r="474" spans="1:21" ht="14.4" customHeight="1" x14ac:dyDescent="0.3">
      <c r="A474" s="695">
        <v>50</v>
      </c>
      <c r="B474" s="696" t="s">
        <v>557</v>
      </c>
      <c r="C474" s="696">
        <v>89301502</v>
      </c>
      <c r="D474" s="697" t="s">
        <v>2938</v>
      </c>
      <c r="E474" s="698" t="s">
        <v>2215</v>
      </c>
      <c r="F474" s="696" t="s">
        <v>2204</v>
      </c>
      <c r="G474" s="696" t="s">
        <v>2791</v>
      </c>
      <c r="H474" s="696" t="s">
        <v>1152</v>
      </c>
      <c r="I474" s="696" t="s">
        <v>1355</v>
      </c>
      <c r="J474" s="696" t="s">
        <v>2170</v>
      </c>
      <c r="K474" s="696" t="s">
        <v>2171</v>
      </c>
      <c r="L474" s="699">
        <v>201.75</v>
      </c>
      <c r="M474" s="699">
        <v>403.5</v>
      </c>
      <c r="N474" s="696">
        <v>2</v>
      </c>
      <c r="O474" s="700">
        <v>0.5</v>
      </c>
      <c r="P474" s="699">
        <v>403.5</v>
      </c>
      <c r="Q474" s="701">
        <v>1</v>
      </c>
      <c r="R474" s="696">
        <v>2</v>
      </c>
      <c r="S474" s="701">
        <v>1</v>
      </c>
      <c r="T474" s="700">
        <v>0.5</v>
      </c>
      <c r="U474" s="702">
        <v>1</v>
      </c>
    </row>
    <row r="475" spans="1:21" ht="14.4" customHeight="1" x14ac:dyDescent="0.3">
      <c r="A475" s="695">
        <v>50</v>
      </c>
      <c r="B475" s="696" t="s">
        <v>557</v>
      </c>
      <c r="C475" s="696">
        <v>89301502</v>
      </c>
      <c r="D475" s="697" t="s">
        <v>2938</v>
      </c>
      <c r="E475" s="698" t="s">
        <v>2215</v>
      </c>
      <c r="F475" s="696" t="s">
        <v>2204</v>
      </c>
      <c r="G475" s="696" t="s">
        <v>2792</v>
      </c>
      <c r="H475" s="696" t="s">
        <v>558</v>
      </c>
      <c r="I475" s="696" t="s">
        <v>2793</v>
      </c>
      <c r="J475" s="696" t="s">
        <v>2794</v>
      </c>
      <c r="K475" s="696" t="s">
        <v>2795</v>
      </c>
      <c r="L475" s="699">
        <v>73.34</v>
      </c>
      <c r="M475" s="699">
        <v>220.02</v>
      </c>
      <c r="N475" s="696">
        <v>3</v>
      </c>
      <c r="O475" s="700">
        <v>0.5</v>
      </c>
      <c r="P475" s="699"/>
      <c r="Q475" s="701">
        <v>0</v>
      </c>
      <c r="R475" s="696"/>
      <c r="S475" s="701">
        <v>0</v>
      </c>
      <c r="T475" s="700"/>
      <c r="U475" s="702">
        <v>0</v>
      </c>
    </row>
    <row r="476" spans="1:21" ht="14.4" customHeight="1" x14ac:dyDescent="0.3">
      <c r="A476" s="695">
        <v>50</v>
      </c>
      <c r="B476" s="696" t="s">
        <v>557</v>
      </c>
      <c r="C476" s="696">
        <v>89301502</v>
      </c>
      <c r="D476" s="697" t="s">
        <v>2938</v>
      </c>
      <c r="E476" s="698" t="s">
        <v>2215</v>
      </c>
      <c r="F476" s="696" t="s">
        <v>2204</v>
      </c>
      <c r="G476" s="696" t="s">
        <v>2456</v>
      </c>
      <c r="H476" s="696" t="s">
        <v>558</v>
      </c>
      <c r="I476" s="696" t="s">
        <v>759</v>
      </c>
      <c r="J476" s="696" t="s">
        <v>2457</v>
      </c>
      <c r="K476" s="696" t="s">
        <v>2458</v>
      </c>
      <c r="L476" s="699">
        <v>0</v>
      </c>
      <c r="M476" s="699">
        <v>0</v>
      </c>
      <c r="N476" s="696">
        <v>7</v>
      </c>
      <c r="O476" s="700">
        <v>2</v>
      </c>
      <c r="P476" s="699">
        <v>0</v>
      </c>
      <c r="Q476" s="701"/>
      <c r="R476" s="696">
        <v>2</v>
      </c>
      <c r="S476" s="701">
        <v>0.2857142857142857</v>
      </c>
      <c r="T476" s="700">
        <v>0.5</v>
      </c>
      <c r="U476" s="702">
        <v>0.25</v>
      </c>
    </row>
    <row r="477" spans="1:21" ht="14.4" customHeight="1" x14ac:dyDescent="0.3">
      <c r="A477" s="695">
        <v>50</v>
      </c>
      <c r="B477" s="696" t="s">
        <v>557</v>
      </c>
      <c r="C477" s="696">
        <v>89301502</v>
      </c>
      <c r="D477" s="697" t="s">
        <v>2938</v>
      </c>
      <c r="E477" s="698" t="s">
        <v>2215</v>
      </c>
      <c r="F477" s="696" t="s">
        <v>2204</v>
      </c>
      <c r="G477" s="696" t="s">
        <v>2313</v>
      </c>
      <c r="H477" s="696" t="s">
        <v>558</v>
      </c>
      <c r="I477" s="696" t="s">
        <v>709</v>
      </c>
      <c r="J477" s="696" t="s">
        <v>710</v>
      </c>
      <c r="K477" s="696" t="s">
        <v>2314</v>
      </c>
      <c r="L477" s="699">
        <v>219.94</v>
      </c>
      <c r="M477" s="699">
        <v>879.76</v>
      </c>
      <c r="N477" s="696">
        <v>4</v>
      </c>
      <c r="O477" s="700">
        <v>1.5</v>
      </c>
      <c r="P477" s="699">
        <v>219.94</v>
      </c>
      <c r="Q477" s="701">
        <v>0.25</v>
      </c>
      <c r="R477" s="696">
        <v>1</v>
      </c>
      <c r="S477" s="701">
        <v>0.25</v>
      </c>
      <c r="T477" s="700">
        <v>0.5</v>
      </c>
      <c r="U477" s="702">
        <v>0.33333333333333331</v>
      </c>
    </row>
    <row r="478" spans="1:21" ht="14.4" customHeight="1" x14ac:dyDescent="0.3">
      <c r="A478" s="695">
        <v>50</v>
      </c>
      <c r="B478" s="696" t="s">
        <v>557</v>
      </c>
      <c r="C478" s="696">
        <v>89301502</v>
      </c>
      <c r="D478" s="697" t="s">
        <v>2938</v>
      </c>
      <c r="E478" s="698" t="s">
        <v>2215</v>
      </c>
      <c r="F478" s="696" t="s">
        <v>2204</v>
      </c>
      <c r="G478" s="696" t="s">
        <v>2313</v>
      </c>
      <c r="H478" s="696" t="s">
        <v>558</v>
      </c>
      <c r="I478" s="696" t="s">
        <v>2796</v>
      </c>
      <c r="J478" s="696" t="s">
        <v>710</v>
      </c>
      <c r="K478" s="696" t="s">
        <v>2797</v>
      </c>
      <c r="L478" s="699">
        <v>0</v>
      </c>
      <c r="M478" s="699">
        <v>0</v>
      </c>
      <c r="N478" s="696">
        <v>1</v>
      </c>
      <c r="O478" s="700">
        <v>0.5</v>
      </c>
      <c r="P478" s="699"/>
      <c r="Q478" s="701"/>
      <c r="R478" s="696"/>
      <c r="S478" s="701">
        <v>0</v>
      </c>
      <c r="T478" s="700"/>
      <c r="U478" s="702">
        <v>0</v>
      </c>
    </row>
    <row r="479" spans="1:21" ht="14.4" customHeight="1" x14ac:dyDescent="0.3">
      <c r="A479" s="695">
        <v>50</v>
      </c>
      <c r="B479" s="696" t="s">
        <v>557</v>
      </c>
      <c r="C479" s="696">
        <v>89301502</v>
      </c>
      <c r="D479" s="697" t="s">
        <v>2938</v>
      </c>
      <c r="E479" s="698" t="s">
        <v>2215</v>
      </c>
      <c r="F479" s="696" t="s">
        <v>2204</v>
      </c>
      <c r="G479" s="696" t="s">
        <v>2798</v>
      </c>
      <c r="H479" s="696" t="s">
        <v>558</v>
      </c>
      <c r="I479" s="696" t="s">
        <v>2799</v>
      </c>
      <c r="J479" s="696" t="s">
        <v>2800</v>
      </c>
      <c r="K479" s="696" t="s">
        <v>2801</v>
      </c>
      <c r="L479" s="699">
        <v>0</v>
      </c>
      <c r="M479" s="699">
        <v>0</v>
      </c>
      <c r="N479" s="696">
        <v>1</v>
      </c>
      <c r="O479" s="700">
        <v>0.5</v>
      </c>
      <c r="P479" s="699"/>
      <c r="Q479" s="701"/>
      <c r="R479" s="696"/>
      <c r="S479" s="701">
        <v>0</v>
      </c>
      <c r="T479" s="700"/>
      <c r="U479" s="702">
        <v>0</v>
      </c>
    </row>
    <row r="480" spans="1:21" ht="14.4" customHeight="1" x14ac:dyDescent="0.3">
      <c r="A480" s="695">
        <v>50</v>
      </c>
      <c r="B480" s="696" t="s">
        <v>557</v>
      </c>
      <c r="C480" s="696">
        <v>89301502</v>
      </c>
      <c r="D480" s="697" t="s">
        <v>2938</v>
      </c>
      <c r="E480" s="698" t="s">
        <v>2215</v>
      </c>
      <c r="F480" s="696" t="s">
        <v>2204</v>
      </c>
      <c r="G480" s="696" t="s">
        <v>2505</v>
      </c>
      <c r="H480" s="696" t="s">
        <v>1152</v>
      </c>
      <c r="I480" s="696" t="s">
        <v>2613</v>
      </c>
      <c r="J480" s="696" t="s">
        <v>2611</v>
      </c>
      <c r="K480" s="696" t="s">
        <v>2614</v>
      </c>
      <c r="L480" s="699">
        <v>479.04</v>
      </c>
      <c r="M480" s="699">
        <v>958.08</v>
      </c>
      <c r="N480" s="696">
        <v>2</v>
      </c>
      <c r="O480" s="700">
        <v>1</v>
      </c>
      <c r="P480" s="699">
        <v>479.04</v>
      </c>
      <c r="Q480" s="701">
        <v>0.5</v>
      </c>
      <c r="R480" s="696">
        <v>1</v>
      </c>
      <c r="S480" s="701">
        <v>0.5</v>
      </c>
      <c r="T480" s="700">
        <v>0.5</v>
      </c>
      <c r="U480" s="702">
        <v>0.5</v>
      </c>
    </row>
    <row r="481" spans="1:21" ht="14.4" customHeight="1" x14ac:dyDescent="0.3">
      <c r="A481" s="695">
        <v>50</v>
      </c>
      <c r="B481" s="696" t="s">
        <v>557</v>
      </c>
      <c r="C481" s="696">
        <v>89301502</v>
      </c>
      <c r="D481" s="697" t="s">
        <v>2938</v>
      </c>
      <c r="E481" s="698" t="s">
        <v>2215</v>
      </c>
      <c r="F481" s="696" t="s">
        <v>2204</v>
      </c>
      <c r="G481" s="696" t="s">
        <v>2505</v>
      </c>
      <c r="H481" s="696" t="s">
        <v>558</v>
      </c>
      <c r="I481" s="696" t="s">
        <v>2802</v>
      </c>
      <c r="J481" s="696" t="s">
        <v>2803</v>
      </c>
      <c r="K481" s="696" t="s">
        <v>2804</v>
      </c>
      <c r="L481" s="699">
        <v>469.47</v>
      </c>
      <c r="M481" s="699">
        <v>938.94</v>
      </c>
      <c r="N481" s="696">
        <v>2</v>
      </c>
      <c r="O481" s="700">
        <v>1</v>
      </c>
      <c r="P481" s="699">
        <v>938.94</v>
      </c>
      <c r="Q481" s="701">
        <v>1</v>
      </c>
      <c r="R481" s="696">
        <v>2</v>
      </c>
      <c r="S481" s="701">
        <v>1</v>
      </c>
      <c r="T481" s="700">
        <v>1</v>
      </c>
      <c r="U481" s="702">
        <v>1</v>
      </c>
    </row>
    <row r="482" spans="1:21" ht="14.4" customHeight="1" x14ac:dyDescent="0.3">
      <c r="A482" s="695">
        <v>50</v>
      </c>
      <c r="B482" s="696" t="s">
        <v>557</v>
      </c>
      <c r="C482" s="696">
        <v>89301502</v>
      </c>
      <c r="D482" s="697" t="s">
        <v>2938</v>
      </c>
      <c r="E482" s="698" t="s">
        <v>2215</v>
      </c>
      <c r="F482" s="696" t="s">
        <v>2204</v>
      </c>
      <c r="G482" s="696" t="s">
        <v>2347</v>
      </c>
      <c r="H482" s="696" t="s">
        <v>558</v>
      </c>
      <c r="I482" s="696" t="s">
        <v>2805</v>
      </c>
      <c r="J482" s="696" t="s">
        <v>2349</v>
      </c>
      <c r="K482" s="696" t="s">
        <v>2806</v>
      </c>
      <c r="L482" s="699">
        <v>0</v>
      </c>
      <c r="M482" s="699">
        <v>0</v>
      </c>
      <c r="N482" s="696">
        <v>1</v>
      </c>
      <c r="O482" s="700">
        <v>0.5</v>
      </c>
      <c r="P482" s="699"/>
      <c r="Q482" s="701"/>
      <c r="R482" s="696"/>
      <c r="S482" s="701">
        <v>0</v>
      </c>
      <c r="T482" s="700"/>
      <c r="U482" s="702">
        <v>0</v>
      </c>
    </row>
    <row r="483" spans="1:21" ht="14.4" customHeight="1" x14ac:dyDescent="0.3">
      <c r="A483" s="695">
        <v>50</v>
      </c>
      <c r="B483" s="696" t="s">
        <v>557</v>
      </c>
      <c r="C483" s="696">
        <v>89301502</v>
      </c>
      <c r="D483" s="697" t="s">
        <v>2938</v>
      </c>
      <c r="E483" s="698" t="s">
        <v>2215</v>
      </c>
      <c r="F483" s="696" t="s">
        <v>2204</v>
      </c>
      <c r="G483" s="696" t="s">
        <v>2347</v>
      </c>
      <c r="H483" s="696" t="s">
        <v>558</v>
      </c>
      <c r="I483" s="696" t="s">
        <v>705</v>
      </c>
      <c r="J483" s="696" t="s">
        <v>2349</v>
      </c>
      <c r="K483" s="696" t="s">
        <v>707</v>
      </c>
      <c r="L483" s="699">
        <v>129.94999999999999</v>
      </c>
      <c r="M483" s="699">
        <v>2339.1</v>
      </c>
      <c r="N483" s="696">
        <v>18</v>
      </c>
      <c r="O483" s="700">
        <v>3</v>
      </c>
      <c r="P483" s="699">
        <v>1039.5999999999999</v>
      </c>
      <c r="Q483" s="701">
        <v>0.44444444444444442</v>
      </c>
      <c r="R483" s="696">
        <v>8</v>
      </c>
      <c r="S483" s="701">
        <v>0.44444444444444442</v>
      </c>
      <c r="T483" s="700">
        <v>1</v>
      </c>
      <c r="U483" s="702">
        <v>0.33333333333333331</v>
      </c>
    </row>
    <row r="484" spans="1:21" ht="14.4" customHeight="1" x14ac:dyDescent="0.3">
      <c r="A484" s="695">
        <v>50</v>
      </c>
      <c r="B484" s="696" t="s">
        <v>557</v>
      </c>
      <c r="C484" s="696">
        <v>89301502</v>
      </c>
      <c r="D484" s="697" t="s">
        <v>2938</v>
      </c>
      <c r="E484" s="698" t="s">
        <v>2215</v>
      </c>
      <c r="F484" s="696" t="s">
        <v>2204</v>
      </c>
      <c r="G484" s="696" t="s">
        <v>2532</v>
      </c>
      <c r="H484" s="696" t="s">
        <v>558</v>
      </c>
      <c r="I484" s="696" t="s">
        <v>2807</v>
      </c>
      <c r="J484" s="696" t="s">
        <v>2534</v>
      </c>
      <c r="K484" s="696" t="s">
        <v>2808</v>
      </c>
      <c r="L484" s="699">
        <v>97.68</v>
      </c>
      <c r="M484" s="699">
        <v>293.04000000000002</v>
      </c>
      <c r="N484" s="696">
        <v>3</v>
      </c>
      <c r="O484" s="700">
        <v>0.5</v>
      </c>
      <c r="P484" s="699"/>
      <c r="Q484" s="701">
        <v>0</v>
      </c>
      <c r="R484" s="696"/>
      <c r="S484" s="701">
        <v>0</v>
      </c>
      <c r="T484" s="700"/>
      <c r="U484" s="702">
        <v>0</v>
      </c>
    </row>
    <row r="485" spans="1:21" ht="14.4" customHeight="1" x14ac:dyDescent="0.3">
      <c r="A485" s="695">
        <v>50</v>
      </c>
      <c r="B485" s="696" t="s">
        <v>557</v>
      </c>
      <c r="C485" s="696">
        <v>89301502</v>
      </c>
      <c r="D485" s="697" t="s">
        <v>2938</v>
      </c>
      <c r="E485" s="698" t="s">
        <v>2215</v>
      </c>
      <c r="F485" s="696" t="s">
        <v>2204</v>
      </c>
      <c r="G485" s="696" t="s">
        <v>2809</v>
      </c>
      <c r="H485" s="696" t="s">
        <v>558</v>
      </c>
      <c r="I485" s="696" t="s">
        <v>2810</v>
      </c>
      <c r="J485" s="696" t="s">
        <v>2811</v>
      </c>
      <c r="K485" s="696" t="s">
        <v>2812</v>
      </c>
      <c r="L485" s="699">
        <v>314.33999999999997</v>
      </c>
      <c r="M485" s="699">
        <v>628.67999999999995</v>
      </c>
      <c r="N485" s="696">
        <v>2</v>
      </c>
      <c r="O485" s="700">
        <v>0.5</v>
      </c>
      <c r="P485" s="699">
        <v>628.67999999999995</v>
      </c>
      <c r="Q485" s="701">
        <v>1</v>
      </c>
      <c r="R485" s="696">
        <v>2</v>
      </c>
      <c r="S485" s="701">
        <v>1</v>
      </c>
      <c r="T485" s="700">
        <v>0.5</v>
      </c>
      <c r="U485" s="702">
        <v>1</v>
      </c>
    </row>
    <row r="486" spans="1:21" ht="14.4" customHeight="1" x14ac:dyDescent="0.3">
      <c r="A486" s="695">
        <v>50</v>
      </c>
      <c r="B486" s="696" t="s">
        <v>557</v>
      </c>
      <c r="C486" s="696">
        <v>89301502</v>
      </c>
      <c r="D486" s="697" t="s">
        <v>2938</v>
      </c>
      <c r="E486" s="698" t="s">
        <v>2215</v>
      </c>
      <c r="F486" s="696" t="s">
        <v>2204</v>
      </c>
      <c r="G486" s="696" t="s">
        <v>2809</v>
      </c>
      <c r="H486" s="696" t="s">
        <v>1152</v>
      </c>
      <c r="I486" s="696" t="s">
        <v>2813</v>
      </c>
      <c r="J486" s="696" t="s">
        <v>2814</v>
      </c>
      <c r="K486" s="696" t="s">
        <v>2815</v>
      </c>
      <c r="L486" s="699">
        <v>163.72999999999999</v>
      </c>
      <c r="M486" s="699">
        <v>327.45999999999998</v>
      </c>
      <c r="N486" s="696">
        <v>2</v>
      </c>
      <c r="O486" s="700">
        <v>0.5</v>
      </c>
      <c r="P486" s="699">
        <v>327.45999999999998</v>
      </c>
      <c r="Q486" s="701">
        <v>1</v>
      </c>
      <c r="R486" s="696">
        <v>2</v>
      </c>
      <c r="S486" s="701">
        <v>1</v>
      </c>
      <c r="T486" s="700">
        <v>0.5</v>
      </c>
      <c r="U486" s="702">
        <v>1</v>
      </c>
    </row>
    <row r="487" spans="1:21" ht="14.4" customHeight="1" x14ac:dyDescent="0.3">
      <c r="A487" s="695">
        <v>50</v>
      </c>
      <c r="B487" s="696" t="s">
        <v>557</v>
      </c>
      <c r="C487" s="696">
        <v>89301502</v>
      </c>
      <c r="D487" s="697" t="s">
        <v>2938</v>
      </c>
      <c r="E487" s="698" t="s">
        <v>2215</v>
      </c>
      <c r="F487" s="696" t="s">
        <v>2204</v>
      </c>
      <c r="G487" s="696" t="s">
        <v>2809</v>
      </c>
      <c r="H487" s="696" t="s">
        <v>558</v>
      </c>
      <c r="I487" s="696" t="s">
        <v>2816</v>
      </c>
      <c r="J487" s="696" t="s">
        <v>2817</v>
      </c>
      <c r="K487" s="696" t="s">
        <v>2254</v>
      </c>
      <c r="L487" s="699">
        <v>98.23</v>
      </c>
      <c r="M487" s="699">
        <v>98.23</v>
      </c>
      <c r="N487" s="696">
        <v>1</v>
      </c>
      <c r="O487" s="700">
        <v>1</v>
      </c>
      <c r="P487" s="699"/>
      <c r="Q487" s="701">
        <v>0</v>
      </c>
      <c r="R487" s="696"/>
      <c r="S487" s="701">
        <v>0</v>
      </c>
      <c r="T487" s="700"/>
      <c r="U487" s="702">
        <v>0</v>
      </c>
    </row>
    <row r="488" spans="1:21" ht="14.4" customHeight="1" x14ac:dyDescent="0.3">
      <c r="A488" s="695">
        <v>50</v>
      </c>
      <c r="B488" s="696" t="s">
        <v>557</v>
      </c>
      <c r="C488" s="696">
        <v>89301502</v>
      </c>
      <c r="D488" s="697" t="s">
        <v>2938</v>
      </c>
      <c r="E488" s="698" t="s">
        <v>2215</v>
      </c>
      <c r="F488" s="696" t="s">
        <v>2204</v>
      </c>
      <c r="G488" s="696" t="s">
        <v>2619</v>
      </c>
      <c r="H488" s="696" t="s">
        <v>558</v>
      </c>
      <c r="I488" s="696" t="s">
        <v>717</v>
      </c>
      <c r="J488" s="696" t="s">
        <v>718</v>
      </c>
      <c r="K488" s="696" t="s">
        <v>719</v>
      </c>
      <c r="L488" s="699">
        <v>157.01</v>
      </c>
      <c r="M488" s="699">
        <v>471.03</v>
      </c>
      <c r="N488" s="696">
        <v>3</v>
      </c>
      <c r="O488" s="700">
        <v>0.5</v>
      </c>
      <c r="P488" s="699"/>
      <c r="Q488" s="701">
        <v>0</v>
      </c>
      <c r="R488" s="696"/>
      <c r="S488" s="701">
        <v>0</v>
      </c>
      <c r="T488" s="700"/>
      <c r="U488" s="702">
        <v>0</v>
      </c>
    </row>
    <row r="489" spans="1:21" ht="14.4" customHeight="1" x14ac:dyDescent="0.3">
      <c r="A489" s="695">
        <v>50</v>
      </c>
      <c r="B489" s="696" t="s">
        <v>557</v>
      </c>
      <c r="C489" s="696">
        <v>89301502</v>
      </c>
      <c r="D489" s="697" t="s">
        <v>2938</v>
      </c>
      <c r="E489" s="698" t="s">
        <v>2215</v>
      </c>
      <c r="F489" s="696" t="s">
        <v>2204</v>
      </c>
      <c r="G489" s="696" t="s">
        <v>2319</v>
      </c>
      <c r="H489" s="696" t="s">
        <v>558</v>
      </c>
      <c r="I489" s="696" t="s">
        <v>782</v>
      </c>
      <c r="J489" s="696" t="s">
        <v>783</v>
      </c>
      <c r="K489" s="696" t="s">
        <v>784</v>
      </c>
      <c r="L489" s="699">
        <v>91.88</v>
      </c>
      <c r="M489" s="699">
        <v>275.64</v>
      </c>
      <c r="N489" s="696">
        <v>3</v>
      </c>
      <c r="O489" s="700">
        <v>0.5</v>
      </c>
      <c r="P489" s="699"/>
      <c r="Q489" s="701">
        <v>0</v>
      </c>
      <c r="R489" s="696"/>
      <c r="S489" s="701">
        <v>0</v>
      </c>
      <c r="T489" s="700"/>
      <c r="U489" s="702">
        <v>0</v>
      </c>
    </row>
    <row r="490" spans="1:21" ht="14.4" customHeight="1" x14ac:dyDescent="0.3">
      <c r="A490" s="695">
        <v>50</v>
      </c>
      <c r="B490" s="696" t="s">
        <v>557</v>
      </c>
      <c r="C490" s="696">
        <v>89301502</v>
      </c>
      <c r="D490" s="697" t="s">
        <v>2938</v>
      </c>
      <c r="E490" s="698" t="s">
        <v>2215</v>
      </c>
      <c r="F490" s="696" t="s">
        <v>2204</v>
      </c>
      <c r="G490" s="696" t="s">
        <v>2818</v>
      </c>
      <c r="H490" s="696" t="s">
        <v>558</v>
      </c>
      <c r="I490" s="696" t="s">
        <v>2819</v>
      </c>
      <c r="J490" s="696" t="s">
        <v>2820</v>
      </c>
      <c r="K490" s="696" t="s">
        <v>2821</v>
      </c>
      <c r="L490" s="699">
        <v>0</v>
      </c>
      <c r="M490" s="699">
        <v>0</v>
      </c>
      <c r="N490" s="696">
        <v>1</v>
      </c>
      <c r="O490" s="700">
        <v>1</v>
      </c>
      <c r="P490" s="699">
        <v>0</v>
      </c>
      <c r="Q490" s="701"/>
      <c r="R490" s="696">
        <v>1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50</v>
      </c>
      <c r="B491" s="696" t="s">
        <v>557</v>
      </c>
      <c r="C491" s="696">
        <v>89301502</v>
      </c>
      <c r="D491" s="697" t="s">
        <v>2938</v>
      </c>
      <c r="E491" s="698" t="s">
        <v>2215</v>
      </c>
      <c r="F491" s="696" t="s">
        <v>2204</v>
      </c>
      <c r="G491" s="696" t="s">
        <v>2512</v>
      </c>
      <c r="H491" s="696" t="s">
        <v>558</v>
      </c>
      <c r="I491" s="696" t="s">
        <v>2513</v>
      </c>
      <c r="J491" s="696" t="s">
        <v>2514</v>
      </c>
      <c r="K491" s="696" t="s">
        <v>2515</v>
      </c>
      <c r="L491" s="699">
        <v>157.76</v>
      </c>
      <c r="M491" s="699">
        <v>315.52</v>
      </c>
      <c r="N491" s="696">
        <v>2</v>
      </c>
      <c r="O491" s="700">
        <v>0.5</v>
      </c>
      <c r="P491" s="699">
        <v>315.52</v>
      </c>
      <c r="Q491" s="701">
        <v>1</v>
      </c>
      <c r="R491" s="696">
        <v>2</v>
      </c>
      <c r="S491" s="701">
        <v>1</v>
      </c>
      <c r="T491" s="700">
        <v>0.5</v>
      </c>
      <c r="U491" s="702">
        <v>1</v>
      </c>
    </row>
    <row r="492" spans="1:21" ht="14.4" customHeight="1" x14ac:dyDescent="0.3">
      <c r="A492" s="695">
        <v>50</v>
      </c>
      <c r="B492" s="696" t="s">
        <v>557</v>
      </c>
      <c r="C492" s="696">
        <v>89301502</v>
      </c>
      <c r="D492" s="697" t="s">
        <v>2938</v>
      </c>
      <c r="E492" s="698" t="s">
        <v>2215</v>
      </c>
      <c r="F492" s="696" t="s">
        <v>2204</v>
      </c>
      <c r="G492" s="696" t="s">
        <v>2512</v>
      </c>
      <c r="H492" s="696" t="s">
        <v>558</v>
      </c>
      <c r="I492" s="696" t="s">
        <v>2822</v>
      </c>
      <c r="J492" s="696" t="s">
        <v>2514</v>
      </c>
      <c r="K492" s="696" t="s">
        <v>2823</v>
      </c>
      <c r="L492" s="699">
        <v>525.88</v>
      </c>
      <c r="M492" s="699">
        <v>525.88</v>
      </c>
      <c r="N492" s="696">
        <v>1</v>
      </c>
      <c r="O492" s="700">
        <v>0.5</v>
      </c>
      <c r="P492" s="699"/>
      <c r="Q492" s="701">
        <v>0</v>
      </c>
      <c r="R492" s="696"/>
      <c r="S492" s="701">
        <v>0</v>
      </c>
      <c r="T492" s="700"/>
      <c r="U492" s="702">
        <v>0</v>
      </c>
    </row>
    <row r="493" spans="1:21" ht="14.4" customHeight="1" x14ac:dyDescent="0.3">
      <c r="A493" s="695">
        <v>50</v>
      </c>
      <c r="B493" s="696" t="s">
        <v>557</v>
      </c>
      <c r="C493" s="696">
        <v>89301502</v>
      </c>
      <c r="D493" s="697" t="s">
        <v>2938</v>
      </c>
      <c r="E493" s="698" t="s">
        <v>2215</v>
      </c>
      <c r="F493" s="696" t="s">
        <v>2204</v>
      </c>
      <c r="G493" s="696" t="s">
        <v>2274</v>
      </c>
      <c r="H493" s="696" t="s">
        <v>1152</v>
      </c>
      <c r="I493" s="696" t="s">
        <v>2351</v>
      </c>
      <c r="J493" s="696" t="s">
        <v>2352</v>
      </c>
      <c r="K493" s="696" t="s">
        <v>2353</v>
      </c>
      <c r="L493" s="699">
        <v>156.25</v>
      </c>
      <c r="M493" s="699">
        <v>156.25</v>
      </c>
      <c r="N493" s="696">
        <v>1</v>
      </c>
      <c r="O493" s="700">
        <v>1</v>
      </c>
      <c r="P493" s="699"/>
      <c r="Q493" s="701">
        <v>0</v>
      </c>
      <c r="R493" s="696"/>
      <c r="S493" s="701">
        <v>0</v>
      </c>
      <c r="T493" s="700"/>
      <c r="U493" s="702">
        <v>0</v>
      </c>
    </row>
    <row r="494" spans="1:21" ht="14.4" customHeight="1" x14ac:dyDescent="0.3">
      <c r="A494" s="695">
        <v>50</v>
      </c>
      <c r="B494" s="696" t="s">
        <v>557</v>
      </c>
      <c r="C494" s="696">
        <v>89301502</v>
      </c>
      <c r="D494" s="697" t="s">
        <v>2938</v>
      </c>
      <c r="E494" s="698" t="s">
        <v>2215</v>
      </c>
      <c r="F494" s="696" t="s">
        <v>2204</v>
      </c>
      <c r="G494" s="696" t="s">
        <v>2274</v>
      </c>
      <c r="H494" s="696" t="s">
        <v>1152</v>
      </c>
      <c r="I494" s="696" t="s">
        <v>1275</v>
      </c>
      <c r="J494" s="696" t="s">
        <v>2103</v>
      </c>
      <c r="K494" s="696" t="s">
        <v>1781</v>
      </c>
      <c r="L494" s="699">
        <v>193.14</v>
      </c>
      <c r="M494" s="699">
        <v>386.28</v>
      </c>
      <c r="N494" s="696">
        <v>2</v>
      </c>
      <c r="O494" s="700">
        <v>1</v>
      </c>
      <c r="P494" s="699">
        <v>386.28</v>
      </c>
      <c r="Q494" s="701">
        <v>1</v>
      </c>
      <c r="R494" s="696">
        <v>2</v>
      </c>
      <c r="S494" s="701">
        <v>1</v>
      </c>
      <c r="T494" s="700">
        <v>1</v>
      </c>
      <c r="U494" s="702">
        <v>1</v>
      </c>
    </row>
    <row r="495" spans="1:21" ht="14.4" customHeight="1" x14ac:dyDescent="0.3">
      <c r="A495" s="695">
        <v>50</v>
      </c>
      <c r="B495" s="696" t="s">
        <v>557</v>
      </c>
      <c r="C495" s="696">
        <v>89301502</v>
      </c>
      <c r="D495" s="697" t="s">
        <v>2938</v>
      </c>
      <c r="E495" s="698" t="s">
        <v>2215</v>
      </c>
      <c r="F495" s="696" t="s">
        <v>2204</v>
      </c>
      <c r="G495" s="696" t="s">
        <v>2627</v>
      </c>
      <c r="H495" s="696" t="s">
        <v>558</v>
      </c>
      <c r="I495" s="696" t="s">
        <v>2824</v>
      </c>
      <c r="J495" s="696" t="s">
        <v>2825</v>
      </c>
      <c r="K495" s="696" t="s">
        <v>1532</v>
      </c>
      <c r="L495" s="699">
        <v>0</v>
      </c>
      <c r="M495" s="699">
        <v>0</v>
      </c>
      <c r="N495" s="696">
        <v>6</v>
      </c>
      <c r="O495" s="700">
        <v>1</v>
      </c>
      <c r="P495" s="699"/>
      <c r="Q495" s="701"/>
      <c r="R495" s="696"/>
      <c r="S495" s="701">
        <v>0</v>
      </c>
      <c r="T495" s="700"/>
      <c r="U495" s="702">
        <v>0</v>
      </c>
    </row>
    <row r="496" spans="1:21" ht="14.4" customHeight="1" x14ac:dyDescent="0.3">
      <c r="A496" s="695">
        <v>50</v>
      </c>
      <c r="B496" s="696" t="s">
        <v>557</v>
      </c>
      <c r="C496" s="696">
        <v>89301502</v>
      </c>
      <c r="D496" s="697" t="s">
        <v>2938</v>
      </c>
      <c r="E496" s="698" t="s">
        <v>2215</v>
      </c>
      <c r="F496" s="696" t="s">
        <v>2204</v>
      </c>
      <c r="G496" s="696" t="s">
        <v>2627</v>
      </c>
      <c r="H496" s="696" t="s">
        <v>558</v>
      </c>
      <c r="I496" s="696" t="s">
        <v>2826</v>
      </c>
      <c r="J496" s="696" t="s">
        <v>2825</v>
      </c>
      <c r="K496" s="696" t="s">
        <v>1532</v>
      </c>
      <c r="L496" s="699">
        <v>0</v>
      </c>
      <c r="M496" s="699">
        <v>0</v>
      </c>
      <c r="N496" s="696">
        <v>2</v>
      </c>
      <c r="O496" s="700">
        <v>0.5</v>
      </c>
      <c r="P496" s="699"/>
      <c r="Q496" s="701"/>
      <c r="R496" s="696"/>
      <c r="S496" s="701">
        <v>0</v>
      </c>
      <c r="T496" s="700"/>
      <c r="U496" s="702">
        <v>0</v>
      </c>
    </row>
    <row r="497" spans="1:21" ht="14.4" customHeight="1" x14ac:dyDescent="0.3">
      <c r="A497" s="695">
        <v>50</v>
      </c>
      <c r="B497" s="696" t="s">
        <v>557</v>
      </c>
      <c r="C497" s="696">
        <v>89301502</v>
      </c>
      <c r="D497" s="697" t="s">
        <v>2938</v>
      </c>
      <c r="E497" s="698" t="s">
        <v>2215</v>
      </c>
      <c r="F497" s="696" t="s">
        <v>2204</v>
      </c>
      <c r="G497" s="696" t="s">
        <v>2827</v>
      </c>
      <c r="H497" s="696" t="s">
        <v>558</v>
      </c>
      <c r="I497" s="696" t="s">
        <v>2828</v>
      </c>
      <c r="J497" s="696" t="s">
        <v>2829</v>
      </c>
      <c r="K497" s="696" t="s">
        <v>2830</v>
      </c>
      <c r="L497" s="699">
        <v>5582.22</v>
      </c>
      <c r="M497" s="699">
        <v>5582.22</v>
      </c>
      <c r="N497" s="696">
        <v>1</v>
      </c>
      <c r="O497" s="700">
        <v>1</v>
      </c>
      <c r="P497" s="699">
        <v>5582.22</v>
      </c>
      <c r="Q497" s="701">
        <v>1</v>
      </c>
      <c r="R497" s="696">
        <v>1</v>
      </c>
      <c r="S497" s="701">
        <v>1</v>
      </c>
      <c r="T497" s="700">
        <v>1</v>
      </c>
      <c r="U497" s="702">
        <v>1</v>
      </c>
    </row>
    <row r="498" spans="1:21" ht="14.4" customHeight="1" x14ac:dyDescent="0.3">
      <c r="A498" s="695">
        <v>50</v>
      </c>
      <c r="B498" s="696" t="s">
        <v>557</v>
      </c>
      <c r="C498" s="696">
        <v>89301502</v>
      </c>
      <c r="D498" s="697" t="s">
        <v>2938</v>
      </c>
      <c r="E498" s="698" t="s">
        <v>2215</v>
      </c>
      <c r="F498" s="696" t="s">
        <v>2204</v>
      </c>
      <c r="G498" s="696" t="s">
        <v>2831</v>
      </c>
      <c r="H498" s="696" t="s">
        <v>558</v>
      </c>
      <c r="I498" s="696" t="s">
        <v>2832</v>
      </c>
      <c r="J498" s="696" t="s">
        <v>2833</v>
      </c>
      <c r="K498" s="696" t="s">
        <v>2834</v>
      </c>
      <c r="L498" s="699">
        <v>0</v>
      </c>
      <c r="M498" s="699">
        <v>0</v>
      </c>
      <c r="N498" s="696">
        <v>2</v>
      </c>
      <c r="O498" s="700">
        <v>0.5</v>
      </c>
      <c r="P498" s="699"/>
      <c r="Q498" s="701"/>
      <c r="R498" s="696"/>
      <c r="S498" s="701">
        <v>0</v>
      </c>
      <c r="T498" s="700"/>
      <c r="U498" s="702">
        <v>0</v>
      </c>
    </row>
    <row r="499" spans="1:21" ht="14.4" customHeight="1" x14ac:dyDescent="0.3">
      <c r="A499" s="695">
        <v>50</v>
      </c>
      <c r="B499" s="696" t="s">
        <v>557</v>
      </c>
      <c r="C499" s="696">
        <v>89301502</v>
      </c>
      <c r="D499" s="697" t="s">
        <v>2938</v>
      </c>
      <c r="E499" s="698" t="s">
        <v>2215</v>
      </c>
      <c r="F499" s="696" t="s">
        <v>2204</v>
      </c>
      <c r="G499" s="696" t="s">
        <v>2835</v>
      </c>
      <c r="H499" s="696" t="s">
        <v>1152</v>
      </c>
      <c r="I499" s="696" t="s">
        <v>2836</v>
      </c>
      <c r="J499" s="696" t="s">
        <v>2837</v>
      </c>
      <c r="K499" s="696" t="s">
        <v>2838</v>
      </c>
      <c r="L499" s="699">
        <v>1309.48</v>
      </c>
      <c r="M499" s="699">
        <v>1309.48</v>
      </c>
      <c r="N499" s="696">
        <v>1</v>
      </c>
      <c r="O499" s="700">
        <v>1</v>
      </c>
      <c r="P499" s="699"/>
      <c r="Q499" s="701">
        <v>0</v>
      </c>
      <c r="R499" s="696"/>
      <c r="S499" s="701">
        <v>0</v>
      </c>
      <c r="T499" s="700"/>
      <c r="U499" s="702">
        <v>0</v>
      </c>
    </row>
    <row r="500" spans="1:21" ht="14.4" customHeight="1" x14ac:dyDescent="0.3">
      <c r="A500" s="695">
        <v>50</v>
      </c>
      <c r="B500" s="696" t="s">
        <v>557</v>
      </c>
      <c r="C500" s="696">
        <v>89301502</v>
      </c>
      <c r="D500" s="697" t="s">
        <v>2938</v>
      </c>
      <c r="E500" s="698" t="s">
        <v>2215</v>
      </c>
      <c r="F500" s="696" t="s">
        <v>2205</v>
      </c>
      <c r="G500" s="696" t="s">
        <v>2630</v>
      </c>
      <c r="H500" s="696" t="s">
        <v>558</v>
      </c>
      <c r="I500" s="696" t="s">
        <v>2839</v>
      </c>
      <c r="J500" s="696" t="s">
        <v>2840</v>
      </c>
      <c r="K500" s="696" t="s">
        <v>2841</v>
      </c>
      <c r="L500" s="699">
        <v>586</v>
      </c>
      <c r="M500" s="699">
        <v>586</v>
      </c>
      <c r="N500" s="696">
        <v>1</v>
      </c>
      <c r="O500" s="700">
        <v>1</v>
      </c>
      <c r="P500" s="699"/>
      <c r="Q500" s="701">
        <v>0</v>
      </c>
      <c r="R500" s="696"/>
      <c r="S500" s="701">
        <v>0</v>
      </c>
      <c r="T500" s="700"/>
      <c r="U500" s="702">
        <v>0</v>
      </c>
    </row>
    <row r="501" spans="1:21" ht="14.4" customHeight="1" x14ac:dyDescent="0.3">
      <c r="A501" s="695">
        <v>50</v>
      </c>
      <c r="B501" s="696" t="s">
        <v>557</v>
      </c>
      <c r="C501" s="696">
        <v>89301502</v>
      </c>
      <c r="D501" s="697" t="s">
        <v>2938</v>
      </c>
      <c r="E501" s="698" t="s">
        <v>2215</v>
      </c>
      <c r="F501" s="696" t="s">
        <v>2205</v>
      </c>
      <c r="G501" s="696" t="s">
        <v>2842</v>
      </c>
      <c r="H501" s="696" t="s">
        <v>558</v>
      </c>
      <c r="I501" s="696" t="s">
        <v>2843</v>
      </c>
      <c r="J501" s="696" t="s">
        <v>2844</v>
      </c>
      <c r="K501" s="696" t="s">
        <v>2845</v>
      </c>
      <c r="L501" s="699">
        <v>38.97</v>
      </c>
      <c r="M501" s="699">
        <v>6235.2000000000035</v>
      </c>
      <c r="N501" s="696">
        <v>160</v>
      </c>
      <c r="O501" s="700">
        <v>39.5</v>
      </c>
      <c r="P501" s="699">
        <v>5923.4400000000032</v>
      </c>
      <c r="Q501" s="701">
        <v>0.95</v>
      </c>
      <c r="R501" s="696">
        <v>152</v>
      </c>
      <c r="S501" s="701">
        <v>0.95</v>
      </c>
      <c r="T501" s="700">
        <v>37.5</v>
      </c>
      <c r="U501" s="702">
        <v>0.94936708860759489</v>
      </c>
    </row>
    <row r="502" spans="1:21" ht="14.4" customHeight="1" x14ac:dyDescent="0.3">
      <c r="A502" s="695">
        <v>50</v>
      </c>
      <c r="B502" s="696" t="s">
        <v>557</v>
      </c>
      <c r="C502" s="696">
        <v>89301502</v>
      </c>
      <c r="D502" s="697" t="s">
        <v>2938</v>
      </c>
      <c r="E502" s="698" t="s">
        <v>2215</v>
      </c>
      <c r="F502" s="696" t="s">
        <v>2205</v>
      </c>
      <c r="G502" s="696" t="s">
        <v>2842</v>
      </c>
      <c r="H502" s="696" t="s">
        <v>558</v>
      </c>
      <c r="I502" s="696" t="s">
        <v>2846</v>
      </c>
      <c r="J502" s="696" t="s">
        <v>2844</v>
      </c>
      <c r="K502" s="696" t="s">
        <v>2847</v>
      </c>
      <c r="L502" s="699">
        <v>29.43</v>
      </c>
      <c r="M502" s="699">
        <v>117.72</v>
      </c>
      <c r="N502" s="696">
        <v>4</v>
      </c>
      <c r="O502" s="700">
        <v>1</v>
      </c>
      <c r="P502" s="699"/>
      <c r="Q502" s="701">
        <v>0</v>
      </c>
      <c r="R502" s="696"/>
      <c r="S502" s="701">
        <v>0</v>
      </c>
      <c r="T502" s="700"/>
      <c r="U502" s="702">
        <v>0</v>
      </c>
    </row>
    <row r="503" spans="1:21" ht="14.4" customHeight="1" x14ac:dyDescent="0.3">
      <c r="A503" s="695">
        <v>50</v>
      </c>
      <c r="B503" s="696" t="s">
        <v>557</v>
      </c>
      <c r="C503" s="696">
        <v>89301502</v>
      </c>
      <c r="D503" s="697" t="s">
        <v>2938</v>
      </c>
      <c r="E503" s="698" t="s">
        <v>2215</v>
      </c>
      <c r="F503" s="696" t="s">
        <v>2205</v>
      </c>
      <c r="G503" s="696" t="s">
        <v>2842</v>
      </c>
      <c r="H503" s="696" t="s">
        <v>558</v>
      </c>
      <c r="I503" s="696" t="s">
        <v>2848</v>
      </c>
      <c r="J503" s="696" t="s">
        <v>2844</v>
      </c>
      <c r="K503" s="696" t="s">
        <v>2849</v>
      </c>
      <c r="L503" s="699">
        <v>26.74</v>
      </c>
      <c r="M503" s="699">
        <v>106.96</v>
      </c>
      <c r="N503" s="696">
        <v>4</v>
      </c>
      <c r="O503" s="700">
        <v>1</v>
      </c>
      <c r="P503" s="699"/>
      <c r="Q503" s="701">
        <v>0</v>
      </c>
      <c r="R503" s="696"/>
      <c r="S503" s="701">
        <v>0</v>
      </c>
      <c r="T503" s="700"/>
      <c r="U503" s="702">
        <v>0</v>
      </c>
    </row>
    <row r="504" spans="1:21" ht="14.4" customHeight="1" x14ac:dyDescent="0.3">
      <c r="A504" s="695">
        <v>50</v>
      </c>
      <c r="B504" s="696" t="s">
        <v>557</v>
      </c>
      <c r="C504" s="696">
        <v>89301502</v>
      </c>
      <c r="D504" s="697" t="s">
        <v>2938</v>
      </c>
      <c r="E504" s="698" t="s">
        <v>2215</v>
      </c>
      <c r="F504" s="696" t="s">
        <v>2205</v>
      </c>
      <c r="G504" s="696" t="s">
        <v>2850</v>
      </c>
      <c r="H504" s="696" t="s">
        <v>558</v>
      </c>
      <c r="I504" s="696" t="s">
        <v>2851</v>
      </c>
      <c r="J504" s="696" t="s">
        <v>2852</v>
      </c>
      <c r="K504" s="696" t="s">
        <v>2853</v>
      </c>
      <c r="L504" s="699">
        <v>378.48</v>
      </c>
      <c r="M504" s="699">
        <v>4163.2800000000007</v>
      </c>
      <c r="N504" s="696">
        <v>11</v>
      </c>
      <c r="O504" s="700">
        <v>11</v>
      </c>
      <c r="P504" s="699">
        <v>3784.8</v>
      </c>
      <c r="Q504" s="701">
        <v>0.90909090909090895</v>
      </c>
      <c r="R504" s="696">
        <v>10</v>
      </c>
      <c r="S504" s="701">
        <v>0.90909090909090906</v>
      </c>
      <c r="T504" s="700">
        <v>10</v>
      </c>
      <c r="U504" s="702">
        <v>0.90909090909090906</v>
      </c>
    </row>
    <row r="505" spans="1:21" ht="14.4" customHeight="1" x14ac:dyDescent="0.3">
      <c r="A505" s="695">
        <v>50</v>
      </c>
      <c r="B505" s="696" t="s">
        <v>557</v>
      </c>
      <c r="C505" s="696">
        <v>89301502</v>
      </c>
      <c r="D505" s="697" t="s">
        <v>2938</v>
      </c>
      <c r="E505" s="698" t="s">
        <v>2215</v>
      </c>
      <c r="F505" s="696" t="s">
        <v>2205</v>
      </c>
      <c r="G505" s="696" t="s">
        <v>2850</v>
      </c>
      <c r="H505" s="696" t="s">
        <v>558</v>
      </c>
      <c r="I505" s="696" t="s">
        <v>2854</v>
      </c>
      <c r="J505" s="696" t="s">
        <v>2855</v>
      </c>
      <c r="K505" s="696" t="s">
        <v>2856</v>
      </c>
      <c r="L505" s="699">
        <v>378.48</v>
      </c>
      <c r="M505" s="699">
        <v>2270.88</v>
      </c>
      <c r="N505" s="696">
        <v>6</v>
      </c>
      <c r="O505" s="700">
        <v>6</v>
      </c>
      <c r="P505" s="699">
        <v>2270.88</v>
      </c>
      <c r="Q505" s="701">
        <v>1</v>
      </c>
      <c r="R505" s="696">
        <v>6</v>
      </c>
      <c r="S505" s="701">
        <v>1</v>
      </c>
      <c r="T505" s="700">
        <v>6</v>
      </c>
      <c r="U505" s="702">
        <v>1</v>
      </c>
    </row>
    <row r="506" spans="1:21" ht="14.4" customHeight="1" x14ac:dyDescent="0.3">
      <c r="A506" s="695">
        <v>50</v>
      </c>
      <c r="B506" s="696" t="s">
        <v>557</v>
      </c>
      <c r="C506" s="696">
        <v>89301502</v>
      </c>
      <c r="D506" s="697" t="s">
        <v>2938</v>
      </c>
      <c r="E506" s="698" t="s">
        <v>2216</v>
      </c>
      <c r="F506" s="696" t="s">
        <v>2204</v>
      </c>
      <c r="G506" s="696" t="s">
        <v>2222</v>
      </c>
      <c r="H506" s="696" t="s">
        <v>1152</v>
      </c>
      <c r="I506" s="696" t="s">
        <v>1168</v>
      </c>
      <c r="J506" s="696" t="s">
        <v>1169</v>
      </c>
      <c r="K506" s="696" t="s">
        <v>2109</v>
      </c>
      <c r="L506" s="699">
        <v>75.28</v>
      </c>
      <c r="M506" s="699">
        <v>225.84</v>
      </c>
      <c r="N506" s="696">
        <v>3</v>
      </c>
      <c r="O506" s="700">
        <v>0.5</v>
      </c>
      <c r="P506" s="699">
        <v>225.84</v>
      </c>
      <c r="Q506" s="701">
        <v>1</v>
      </c>
      <c r="R506" s="696">
        <v>3</v>
      </c>
      <c r="S506" s="701">
        <v>1</v>
      </c>
      <c r="T506" s="700">
        <v>0.5</v>
      </c>
      <c r="U506" s="702">
        <v>1</v>
      </c>
    </row>
    <row r="507" spans="1:21" ht="14.4" customHeight="1" x14ac:dyDescent="0.3">
      <c r="A507" s="695">
        <v>50</v>
      </c>
      <c r="B507" s="696" t="s">
        <v>557</v>
      </c>
      <c r="C507" s="696">
        <v>89301502</v>
      </c>
      <c r="D507" s="697" t="s">
        <v>2938</v>
      </c>
      <c r="E507" s="698" t="s">
        <v>2216</v>
      </c>
      <c r="F507" s="696" t="s">
        <v>2204</v>
      </c>
      <c r="G507" s="696" t="s">
        <v>2663</v>
      </c>
      <c r="H507" s="696" t="s">
        <v>558</v>
      </c>
      <c r="I507" s="696" t="s">
        <v>1877</v>
      </c>
      <c r="J507" s="696" t="s">
        <v>1878</v>
      </c>
      <c r="K507" s="696" t="s">
        <v>2664</v>
      </c>
      <c r="L507" s="699">
        <v>68.819999999999993</v>
      </c>
      <c r="M507" s="699">
        <v>137.63999999999999</v>
      </c>
      <c r="N507" s="696">
        <v>2</v>
      </c>
      <c r="O507" s="700">
        <v>1</v>
      </c>
      <c r="P507" s="699">
        <v>137.63999999999999</v>
      </c>
      <c r="Q507" s="701">
        <v>1</v>
      </c>
      <c r="R507" s="696">
        <v>2</v>
      </c>
      <c r="S507" s="701">
        <v>1</v>
      </c>
      <c r="T507" s="700">
        <v>1</v>
      </c>
      <c r="U507" s="702">
        <v>1</v>
      </c>
    </row>
    <row r="508" spans="1:21" ht="14.4" customHeight="1" x14ac:dyDescent="0.3">
      <c r="A508" s="695">
        <v>50</v>
      </c>
      <c r="B508" s="696" t="s">
        <v>557</v>
      </c>
      <c r="C508" s="696">
        <v>89301502</v>
      </c>
      <c r="D508" s="697" t="s">
        <v>2938</v>
      </c>
      <c r="E508" s="698" t="s">
        <v>2216</v>
      </c>
      <c r="F508" s="696" t="s">
        <v>2204</v>
      </c>
      <c r="G508" s="696" t="s">
        <v>2225</v>
      </c>
      <c r="H508" s="696" t="s">
        <v>1152</v>
      </c>
      <c r="I508" s="696" t="s">
        <v>1271</v>
      </c>
      <c r="J508" s="696" t="s">
        <v>1272</v>
      </c>
      <c r="K508" s="696" t="s">
        <v>2127</v>
      </c>
      <c r="L508" s="699">
        <v>435.3</v>
      </c>
      <c r="M508" s="699">
        <v>435.3</v>
      </c>
      <c r="N508" s="696">
        <v>1</v>
      </c>
      <c r="O508" s="700">
        <v>1</v>
      </c>
      <c r="P508" s="699">
        <v>435.3</v>
      </c>
      <c r="Q508" s="701">
        <v>1</v>
      </c>
      <c r="R508" s="696">
        <v>1</v>
      </c>
      <c r="S508" s="701">
        <v>1</v>
      </c>
      <c r="T508" s="700">
        <v>1</v>
      </c>
      <c r="U508" s="702">
        <v>1</v>
      </c>
    </row>
    <row r="509" spans="1:21" ht="14.4" customHeight="1" x14ac:dyDescent="0.3">
      <c r="A509" s="695">
        <v>50</v>
      </c>
      <c r="B509" s="696" t="s">
        <v>557</v>
      </c>
      <c r="C509" s="696">
        <v>89301502</v>
      </c>
      <c r="D509" s="697" t="s">
        <v>2938</v>
      </c>
      <c r="E509" s="698" t="s">
        <v>2216</v>
      </c>
      <c r="F509" s="696" t="s">
        <v>2204</v>
      </c>
      <c r="G509" s="696" t="s">
        <v>2278</v>
      </c>
      <c r="H509" s="696" t="s">
        <v>558</v>
      </c>
      <c r="I509" s="696" t="s">
        <v>858</v>
      </c>
      <c r="J509" s="696" t="s">
        <v>2283</v>
      </c>
      <c r="K509" s="696" t="s">
        <v>2285</v>
      </c>
      <c r="L509" s="699">
        <v>66.599999999999994</v>
      </c>
      <c r="M509" s="699">
        <v>66.599999999999994</v>
      </c>
      <c r="N509" s="696">
        <v>1</v>
      </c>
      <c r="O509" s="700">
        <v>0.5</v>
      </c>
      <c r="P509" s="699"/>
      <c r="Q509" s="701">
        <v>0</v>
      </c>
      <c r="R509" s="696"/>
      <c r="S509" s="701">
        <v>0</v>
      </c>
      <c r="T509" s="700"/>
      <c r="U509" s="702">
        <v>0</v>
      </c>
    </row>
    <row r="510" spans="1:21" ht="14.4" customHeight="1" x14ac:dyDescent="0.3">
      <c r="A510" s="695">
        <v>50</v>
      </c>
      <c r="B510" s="696" t="s">
        <v>557</v>
      </c>
      <c r="C510" s="696">
        <v>89301502</v>
      </c>
      <c r="D510" s="697" t="s">
        <v>2938</v>
      </c>
      <c r="E510" s="698" t="s">
        <v>2216</v>
      </c>
      <c r="F510" s="696" t="s">
        <v>2204</v>
      </c>
      <c r="G510" s="696" t="s">
        <v>2242</v>
      </c>
      <c r="H510" s="696" t="s">
        <v>558</v>
      </c>
      <c r="I510" s="696" t="s">
        <v>862</v>
      </c>
      <c r="J510" s="696" t="s">
        <v>2244</v>
      </c>
      <c r="K510" s="696" t="s">
        <v>2473</v>
      </c>
      <c r="L510" s="699">
        <v>12.26</v>
      </c>
      <c r="M510" s="699">
        <v>12.26</v>
      </c>
      <c r="N510" s="696">
        <v>1</v>
      </c>
      <c r="O510" s="700">
        <v>1</v>
      </c>
      <c r="P510" s="699"/>
      <c r="Q510" s="701">
        <v>0</v>
      </c>
      <c r="R510" s="696"/>
      <c r="S510" s="701">
        <v>0</v>
      </c>
      <c r="T510" s="700"/>
      <c r="U510" s="702">
        <v>0</v>
      </c>
    </row>
    <row r="511" spans="1:21" ht="14.4" customHeight="1" x14ac:dyDescent="0.3">
      <c r="A511" s="695">
        <v>50</v>
      </c>
      <c r="B511" s="696" t="s">
        <v>557</v>
      </c>
      <c r="C511" s="696">
        <v>89301502</v>
      </c>
      <c r="D511" s="697" t="s">
        <v>2938</v>
      </c>
      <c r="E511" s="698" t="s">
        <v>2216</v>
      </c>
      <c r="F511" s="696" t="s">
        <v>2204</v>
      </c>
      <c r="G511" s="696" t="s">
        <v>2412</v>
      </c>
      <c r="H511" s="696" t="s">
        <v>558</v>
      </c>
      <c r="I511" s="696" t="s">
        <v>2857</v>
      </c>
      <c r="J511" s="696" t="s">
        <v>2858</v>
      </c>
      <c r="K511" s="696" t="s">
        <v>2859</v>
      </c>
      <c r="L511" s="699">
        <v>81.03</v>
      </c>
      <c r="M511" s="699">
        <v>81.03</v>
      </c>
      <c r="N511" s="696">
        <v>1</v>
      </c>
      <c r="O511" s="700">
        <v>0.5</v>
      </c>
      <c r="P511" s="699"/>
      <c r="Q511" s="701">
        <v>0</v>
      </c>
      <c r="R511" s="696"/>
      <c r="S511" s="701">
        <v>0</v>
      </c>
      <c r="T511" s="700"/>
      <c r="U511" s="702">
        <v>0</v>
      </c>
    </row>
    <row r="512" spans="1:21" ht="14.4" customHeight="1" x14ac:dyDescent="0.3">
      <c r="A512" s="695">
        <v>50</v>
      </c>
      <c r="B512" s="696" t="s">
        <v>557</v>
      </c>
      <c r="C512" s="696">
        <v>89301502</v>
      </c>
      <c r="D512" s="697" t="s">
        <v>2938</v>
      </c>
      <c r="E512" s="698" t="s">
        <v>2216</v>
      </c>
      <c r="F512" s="696" t="s">
        <v>2204</v>
      </c>
      <c r="G512" s="696" t="s">
        <v>2269</v>
      </c>
      <c r="H512" s="696" t="s">
        <v>1152</v>
      </c>
      <c r="I512" s="696" t="s">
        <v>1175</v>
      </c>
      <c r="J512" s="696" t="s">
        <v>2120</v>
      </c>
      <c r="K512" s="696" t="s">
        <v>1177</v>
      </c>
      <c r="L512" s="699">
        <v>134.83000000000001</v>
      </c>
      <c r="M512" s="699">
        <v>134.83000000000001</v>
      </c>
      <c r="N512" s="696">
        <v>1</v>
      </c>
      <c r="O512" s="700">
        <v>0.5</v>
      </c>
      <c r="P512" s="699"/>
      <c r="Q512" s="701">
        <v>0</v>
      </c>
      <c r="R512" s="696"/>
      <c r="S512" s="701">
        <v>0</v>
      </c>
      <c r="T512" s="700"/>
      <c r="U512" s="702">
        <v>0</v>
      </c>
    </row>
    <row r="513" spans="1:21" ht="14.4" customHeight="1" x14ac:dyDescent="0.3">
      <c r="A513" s="695">
        <v>50</v>
      </c>
      <c r="B513" s="696" t="s">
        <v>557</v>
      </c>
      <c r="C513" s="696">
        <v>89301502</v>
      </c>
      <c r="D513" s="697" t="s">
        <v>2938</v>
      </c>
      <c r="E513" s="698" t="s">
        <v>2216</v>
      </c>
      <c r="F513" s="696" t="s">
        <v>2204</v>
      </c>
      <c r="G513" s="696" t="s">
        <v>2313</v>
      </c>
      <c r="H513" s="696" t="s">
        <v>558</v>
      </c>
      <c r="I513" s="696" t="s">
        <v>2315</v>
      </c>
      <c r="J513" s="696" t="s">
        <v>710</v>
      </c>
      <c r="K513" s="696" t="s">
        <v>2316</v>
      </c>
      <c r="L513" s="699">
        <v>43.99</v>
      </c>
      <c r="M513" s="699">
        <v>87.98</v>
      </c>
      <c r="N513" s="696">
        <v>2</v>
      </c>
      <c r="O513" s="700">
        <v>0.5</v>
      </c>
      <c r="P513" s="699"/>
      <c r="Q513" s="701">
        <v>0</v>
      </c>
      <c r="R513" s="696"/>
      <c r="S513" s="701">
        <v>0</v>
      </c>
      <c r="T513" s="700"/>
      <c r="U513" s="702">
        <v>0</v>
      </c>
    </row>
    <row r="514" spans="1:21" ht="14.4" customHeight="1" x14ac:dyDescent="0.3">
      <c r="A514" s="695">
        <v>50</v>
      </c>
      <c r="B514" s="696" t="s">
        <v>557</v>
      </c>
      <c r="C514" s="696">
        <v>89301502</v>
      </c>
      <c r="D514" s="697" t="s">
        <v>2938</v>
      </c>
      <c r="E514" s="698" t="s">
        <v>2216</v>
      </c>
      <c r="F514" s="696" t="s">
        <v>2204</v>
      </c>
      <c r="G514" s="696" t="s">
        <v>2274</v>
      </c>
      <c r="H514" s="696" t="s">
        <v>1152</v>
      </c>
      <c r="I514" s="696" t="s">
        <v>2536</v>
      </c>
      <c r="J514" s="696" t="s">
        <v>2537</v>
      </c>
      <c r="K514" s="696" t="s">
        <v>1781</v>
      </c>
      <c r="L514" s="699">
        <v>193.14</v>
      </c>
      <c r="M514" s="699">
        <v>193.14</v>
      </c>
      <c r="N514" s="696">
        <v>1</v>
      </c>
      <c r="O514" s="700">
        <v>0.5</v>
      </c>
      <c r="P514" s="699">
        <v>193.14</v>
      </c>
      <c r="Q514" s="701">
        <v>1</v>
      </c>
      <c r="R514" s="696">
        <v>1</v>
      </c>
      <c r="S514" s="701">
        <v>1</v>
      </c>
      <c r="T514" s="700">
        <v>0.5</v>
      </c>
      <c r="U514" s="702">
        <v>1</v>
      </c>
    </row>
    <row r="515" spans="1:21" ht="14.4" customHeight="1" x14ac:dyDescent="0.3">
      <c r="A515" s="695">
        <v>50</v>
      </c>
      <c r="B515" s="696" t="s">
        <v>557</v>
      </c>
      <c r="C515" s="696">
        <v>89301502</v>
      </c>
      <c r="D515" s="697" t="s">
        <v>2938</v>
      </c>
      <c r="E515" s="698" t="s">
        <v>2216</v>
      </c>
      <c r="F515" s="696" t="s">
        <v>2205</v>
      </c>
      <c r="G515" s="696" t="s">
        <v>2842</v>
      </c>
      <c r="H515" s="696" t="s">
        <v>558</v>
      </c>
      <c r="I515" s="696" t="s">
        <v>2843</v>
      </c>
      <c r="J515" s="696" t="s">
        <v>2844</v>
      </c>
      <c r="K515" s="696" t="s">
        <v>2845</v>
      </c>
      <c r="L515" s="699">
        <v>38.97</v>
      </c>
      <c r="M515" s="699">
        <v>3429.3600000000015</v>
      </c>
      <c r="N515" s="696">
        <v>88</v>
      </c>
      <c r="O515" s="700">
        <v>22</v>
      </c>
      <c r="P515" s="699">
        <v>3429.3600000000015</v>
      </c>
      <c r="Q515" s="701">
        <v>1</v>
      </c>
      <c r="R515" s="696">
        <v>88</v>
      </c>
      <c r="S515" s="701">
        <v>1</v>
      </c>
      <c r="T515" s="700">
        <v>22</v>
      </c>
      <c r="U515" s="702">
        <v>1</v>
      </c>
    </row>
    <row r="516" spans="1:21" ht="14.4" customHeight="1" x14ac:dyDescent="0.3">
      <c r="A516" s="695">
        <v>50</v>
      </c>
      <c r="B516" s="696" t="s">
        <v>557</v>
      </c>
      <c r="C516" s="696">
        <v>89301502</v>
      </c>
      <c r="D516" s="697" t="s">
        <v>2938</v>
      </c>
      <c r="E516" s="698" t="s">
        <v>2216</v>
      </c>
      <c r="F516" s="696" t="s">
        <v>2205</v>
      </c>
      <c r="G516" s="696" t="s">
        <v>2850</v>
      </c>
      <c r="H516" s="696" t="s">
        <v>558</v>
      </c>
      <c r="I516" s="696" t="s">
        <v>2851</v>
      </c>
      <c r="J516" s="696" t="s">
        <v>2852</v>
      </c>
      <c r="K516" s="696" t="s">
        <v>2853</v>
      </c>
      <c r="L516" s="699">
        <v>378.48</v>
      </c>
      <c r="M516" s="699">
        <v>1892.4</v>
      </c>
      <c r="N516" s="696">
        <v>5</v>
      </c>
      <c r="O516" s="700">
        <v>5</v>
      </c>
      <c r="P516" s="699">
        <v>1892.4</v>
      </c>
      <c r="Q516" s="701">
        <v>1</v>
      </c>
      <c r="R516" s="696">
        <v>5</v>
      </c>
      <c r="S516" s="701">
        <v>1</v>
      </c>
      <c r="T516" s="700">
        <v>5</v>
      </c>
      <c r="U516" s="702">
        <v>1</v>
      </c>
    </row>
    <row r="517" spans="1:21" ht="14.4" customHeight="1" x14ac:dyDescent="0.3">
      <c r="A517" s="695">
        <v>50</v>
      </c>
      <c r="B517" s="696" t="s">
        <v>557</v>
      </c>
      <c r="C517" s="696">
        <v>89301502</v>
      </c>
      <c r="D517" s="697" t="s">
        <v>2938</v>
      </c>
      <c r="E517" s="698" t="s">
        <v>2216</v>
      </c>
      <c r="F517" s="696" t="s">
        <v>2205</v>
      </c>
      <c r="G517" s="696" t="s">
        <v>2850</v>
      </c>
      <c r="H517" s="696" t="s">
        <v>558</v>
      </c>
      <c r="I517" s="696" t="s">
        <v>2854</v>
      </c>
      <c r="J517" s="696" t="s">
        <v>2855</v>
      </c>
      <c r="K517" s="696" t="s">
        <v>2856</v>
      </c>
      <c r="L517" s="699">
        <v>378.48</v>
      </c>
      <c r="M517" s="699">
        <v>2649.36</v>
      </c>
      <c r="N517" s="696">
        <v>7</v>
      </c>
      <c r="O517" s="700">
        <v>7</v>
      </c>
      <c r="P517" s="699">
        <v>2649.36</v>
      </c>
      <c r="Q517" s="701">
        <v>1</v>
      </c>
      <c r="R517" s="696">
        <v>7</v>
      </c>
      <c r="S517" s="701">
        <v>1</v>
      </c>
      <c r="T517" s="700">
        <v>7</v>
      </c>
      <c r="U517" s="702">
        <v>1</v>
      </c>
    </row>
    <row r="518" spans="1:21" ht="14.4" customHeight="1" x14ac:dyDescent="0.3">
      <c r="A518" s="695">
        <v>50</v>
      </c>
      <c r="B518" s="696" t="s">
        <v>557</v>
      </c>
      <c r="C518" s="696">
        <v>89301502</v>
      </c>
      <c r="D518" s="697" t="s">
        <v>2938</v>
      </c>
      <c r="E518" s="698" t="s">
        <v>2218</v>
      </c>
      <c r="F518" s="696" t="s">
        <v>2204</v>
      </c>
      <c r="G518" s="696" t="s">
        <v>2269</v>
      </c>
      <c r="H518" s="696" t="s">
        <v>1152</v>
      </c>
      <c r="I518" s="696" t="s">
        <v>1234</v>
      </c>
      <c r="J518" s="696" t="s">
        <v>2121</v>
      </c>
      <c r="K518" s="696" t="s">
        <v>1300</v>
      </c>
      <c r="L518" s="699">
        <v>67.42</v>
      </c>
      <c r="M518" s="699">
        <v>134.84</v>
      </c>
      <c r="N518" s="696">
        <v>2</v>
      </c>
      <c r="O518" s="700">
        <v>1</v>
      </c>
      <c r="P518" s="699"/>
      <c r="Q518" s="701">
        <v>0</v>
      </c>
      <c r="R518" s="696"/>
      <c r="S518" s="701">
        <v>0</v>
      </c>
      <c r="T518" s="700"/>
      <c r="U518" s="702">
        <v>0</v>
      </c>
    </row>
    <row r="519" spans="1:21" ht="14.4" customHeight="1" x14ac:dyDescent="0.3">
      <c r="A519" s="695">
        <v>50</v>
      </c>
      <c r="B519" s="696" t="s">
        <v>557</v>
      </c>
      <c r="C519" s="696">
        <v>89301502</v>
      </c>
      <c r="D519" s="697" t="s">
        <v>2938</v>
      </c>
      <c r="E519" s="698" t="s">
        <v>2219</v>
      </c>
      <c r="F519" s="696" t="s">
        <v>2204</v>
      </c>
      <c r="G519" s="696" t="s">
        <v>2539</v>
      </c>
      <c r="H519" s="696" t="s">
        <v>558</v>
      </c>
      <c r="I519" s="696" t="s">
        <v>2860</v>
      </c>
      <c r="J519" s="696" t="s">
        <v>2861</v>
      </c>
      <c r="K519" s="696" t="s">
        <v>2164</v>
      </c>
      <c r="L519" s="699">
        <v>6.98</v>
      </c>
      <c r="M519" s="699">
        <v>13.96</v>
      </c>
      <c r="N519" s="696">
        <v>2</v>
      </c>
      <c r="O519" s="700">
        <v>0.5</v>
      </c>
      <c r="P519" s="699"/>
      <c r="Q519" s="701">
        <v>0</v>
      </c>
      <c r="R519" s="696"/>
      <c r="S519" s="701">
        <v>0</v>
      </c>
      <c r="T519" s="700"/>
      <c r="U519" s="702">
        <v>0</v>
      </c>
    </row>
    <row r="520" spans="1:21" ht="14.4" customHeight="1" x14ac:dyDescent="0.3">
      <c r="A520" s="695">
        <v>50</v>
      </c>
      <c r="B520" s="696" t="s">
        <v>557</v>
      </c>
      <c r="C520" s="696">
        <v>89301502</v>
      </c>
      <c r="D520" s="697" t="s">
        <v>2938</v>
      </c>
      <c r="E520" s="698" t="s">
        <v>2219</v>
      </c>
      <c r="F520" s="696" t="s">
        <v>2204</v>
      </c>
      <c r="G520" s="696" t="s">
        <v>2227</v>
      </c>
      <c r="H520" s="696" t="s">
        <v>1152</v>
      </c>
      <c r="I520" s="696" t="s">
        <v>1450</v>
      </c>
      <c r="J520" s="696" t="s">
        <v>1451</v>
      </c>
      <c r="K520" s="696" t="s">
        <v>2144</v>
      </c>
      <c r="L520" s="699">
        <v>69.86</v>
      </c>
      <c r="M520" s="699">
        <v>69.86</v>
      </c>
      <c r="N520" s="696">
        <v>1</v>
      </c>
      <c r="O520" s="700">
        <v>1</v>
      </c>
      <c r="P520" s="699">
        <v>69.86</v>
      </c>
      <c r="Q520" s="701">
        <v>1</v>
      </c>
      <c r="R520" s="696">
        <v>1</v>
      </c>
      <c r="S520" s="701">
        <v>1</v>
      </c>
      <c r="T520" s="700">
        <v>1</v>
      </c>
      <c r="U520" s="702">
        <v>1</v>
      </c>
    </row>
    <row r="521" spans="1:21" ht="14.4" customHeight="1" x14ac:dyDescent="0.3">
      <c r="A521" s="695">
        <v>50</v>
      </c>
      <c r="B521" s="696" t="s">
        <v>557</v>
      </c>
      <c r="C521" s="696">
        <v>89301502</v>
      </c>
      <c r="D521" s="697" t="s">
        <v>2938</v>
      </c>
      <c r="E521" s="698" t="s">
        <v>2219</v>
      </c>
      <c r="F521" s="696" t="s">
        <v>2204</v>
      </c>
      <c r="G521" s="696" t="s">
        <v>2249</v>
      </c>
      <c r="H521" s="696" t="s">
        <v>558</v>
      </c>
      <c r="I521" s="696" t="s">
        <v>2410</v>
      </c>
      <c r="J521" s="696" t="s">
        <v>2411</v>
      </c>
      <c r="K521" s="696" t="s">
        <v>776</v>
      </c>
      <c r="L521" s="699">
        <v>60.02</v>
      </c>
      <c r="M521" s="699">
        <v>180.06</v>
      </c>
      <c r="N521" s="696">
        <v>3</v>
      </c>
      <c r="O521" s="700">
        <v>0.5</v>
      </c>
      <c r="P521" s="699"/>
      <c r="Q521" s="701">
        <v>0</v>
      </c>
      <c r="R521" s="696"/>
      <c r="S521" s="701">
        <v>0</v>
      </c>
      <c r="T521" s="700"/>
      <c r="U521" s="702">
        <v>0</v>
      </c>
    </row>
    <row r="522" spans="1:21" ht="14.4" customHeight="1" x14ac:dyDescent="0.3">
      <c r="A522" s="695">
        <v>50</v>
      </c>
      <c r="B522" s="696" t="s">
        <v>557</v>
      </c>
      <c r="C522" s="696">
        <v>89301502</v>
      </c>
      <c r="D522" s="697" t="s">
        <v>2938</v>
      </c>
      <c r="E522" s="698" t="s">
        <v>2219</v>
      </c>
      <c r="F522" s="696" t="s">
        <v>2204</v>
      </c>
      <c r="G522" s="696" t="s">
        <v>2862</v>
      </c>
      <c r="H522" s="696" t="s">
        <v>558</v>
      </c>
      <c r="I522" s="696" t="s">
        <v>2863</v>
      </c>
      <c r="J522" s="696" t="s">
        <v>1165</v>
      </c>
      <c r="K522" s="696" t="s">
        <v>2864</v>
      </c>
      <c r="L522" s="699">
        <v>96.63</v>
      </c>
      <c r="M522" s="699">
        <v>96.63</v>
      </c>
      <c r="N522" s="696">
        <v>1</v>
      </c>
      <c r="O522" s="700">
        <v>1</v>
      </c>
      <c r="P522" s="699"/>
      <c r="Q522" s="701">
        <v>0</v>
      </c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50</v>
      </c>
      <c r="B523" s="696" t="s">
        <v>557</v>
      </c>
      <c r="C523" s="696">
        <v>89301502</v>
      </c>
      <c r="D523" s="697" t="s">
        <v>2938</v>
      </c>
      <c r="E523" s="698" t="s">
        <v>2219</v>
      </c>
      <c r="F523" s="696" t="s">
        <v>2204</v>
      </c>
      <c r="G523" s="696" t="s">
        <v>2311</v>
      </c>
      <c r="H523" s="696" t="s">
        <v>1152</v>
      </c>
      <c r="I523" s="696" t="s">
        <v>2790</v>
      </c>
      <c r="J523" s="696" t="s">
        <v>2504</v>
      </c>
      <c r="K523" s="696" t="s">
        <v>1804</v>
      </c>
      <c r="L523" s="699">
        <v>391.77</v>
      </c>
      <c r="M523" s="699">
        <v>391.77</v>
      </c>
      <c r="N523" s="696">
        <v>1</v>
      </c>
      <c r="O523" s="700">
        <v>1</v>
      </c>
      <c r="P523" s="699"/>
      <c r="Q523" s="701">
        <v>0</v>
      </c>
      <c r="R523" s="696"/>
      <c r="S523" s="701">
        <v>0</v>
      </c>
      <c r="T523" s="700"/>
      <c r="U523" s="702">
        <v>0</v>
      </c>
    </row>
    <row r="524" spans="1:21" ht="14.4" customHeight="1" x14ac:dyDescent="0.3">
      <c r="A524" s="695">
        <v>50</v>
      </c>
      <c r="B524" s="696" t="s">
        <v>557</v>
      </c>
      <c r="C524" s="696">
        <v>89301502</v>
      </c>
      <c r="D524" s="697" t="s">
        <v>2938</v>
      </c>
      <c r="E524" s="698" t="s">
        <v>2220</v>
      </c>
      <c r="F524" s="696" t="s">
        <v>2204</v>
      </c>
      <c r="G524" s="696" t="s">
        <v>2539</v>
      </c>
      <c r="H524" s="696" t="s">
        <v>558</v>
      </c>
      <c r="I524" s="696" t="s">
        <v>2540</v>
      </c>
      <c r="J524" s="696" t="s">
        <v>2541</v>
      </c>
      <c r="K524" s="696" t="s">
        <v>2164</v>
      </c>
      <c r="L524" s="699">
        <v>5.37</v>
      </c>
      <c r="M524" s="699">
        <v>5.37</v>
      </c>
      <c r="N524" s="696">
        <v>1</v>
      </c>
      <c r="O524" s="700">
        <v>0.5</v>
      </c>
      <c r="P524" s="699"/>
      <c r="Q524" s="701">
        <v>0</v>
      </c>
      <c r="R524" s="696"/>
      <c r="S524" s="701">
        <v>0</v>
      </c>
      <c r="T524" s="700"/>
      <c r="U524" s="702">
        <v>0</v>
      </c>
    </row>
    <row r="525" spans="1:21" ht="14.4" customHeight="1" x14ac:dyDescent="0.3">
      <c r="A525" s="695">
        <v>50</v>
      </c>
      <c r="B525" s="696" t="s">
        <v>557</v>
      </c>
      <c r="C525" s="696">
        <v>89301502</v>
      </c>
      <c r="D525" s="697" t="s">
        <v>2938</v>
      </c>
      <c r="E525" s="698" t="s">
        <v>2220</v>
      </c>
      <c r="F525" s="696" t="s">
        <v>2204</v>
      </c>
      <c r="G525" s="696" t="s">
        <v>2222</v>
      </c>
      <c r="H525" s="696" t="s">
        <v>1152</v>
      </c>
      <c r="I525" s="696" t="s">
        <v>1168</v>
      </c>
      <c r="J525" s="696" t="s">
        <v>1169</v>
      </c>
      <c r="K525" s="696" t="s">
        <v>2109</v>
      </c>
      <c r="L525" s="699">
        <v>75.28</v>
      </c>
      <c r="M525" s="699">
        <v>75.28</v>
      </c>
      <c r="N525" s="696">
        <v>1</v>
      </c>
      <c r="O525" s="700">
        <v>0.5</v>
      </c>
      <c r="P525" s="699"/>
      <c r="Q525" s="701">
        <v>0</v>
      </c>
      <c r="R525" s="696"/>
      <c r="S525" s="701">
        <v>0</v>
      </c>
      <c r="T525" s="700"/>
      <c r="U525" s="702">
        <v>0</v>
      </c>
    </row>
    <row r="526" spans="1:21" ht="14.4" customHeight="1" x14ac:dyDescent="0.3">
      <c r="A526" s="695">
        <v>50</v>
      </c>
      <c r="B526" s="696" t="s">
        <v>557</v>
      </c>
      <c r="C526" s="696">
        <v>89301502</v>
      </c>
      <c r="D526" s="697" t="s">
        <v>2938</v>
      </c>
      <c r="E526" s="698" t="s">
        <v>2220</v>
      </c>
      <c r="F526" s="696" t="s">
        <v>2204</v>
      </c>
      <c r="G526" s="696" t="s">
        <v>2222</v>
      </c>
      <c r="H526" s="696" t="s">
        <v>558</v>
      </c>
      <c r="I526" s="696" t="s">
        <v>2865</v>
      </c>
      <c r="J526" s="696" t="s">
        <v>2355</v>
      </c>
      <c r="K526" s="696" t="s">
        <v>2866</v>
      </c>
      <c r="L526" s="699">
        <v>125.46</v>
      </c>
      <c r="M526" s="699">
        <v>125.46</v>
      </c>
      <c r="N526" s="696">
        <v>1</v>
      </c>
      <c r="O526" s="700">
        <v>0.5</v>
      </c>
      <c r="P526" s="699"/>
      <c r="Q526" s="701">
        <v>0</v>
      </c>
      <c r="R526" s="696"/>
      <c r="S526" s="701">
        <v>0</v>
      </c>
      <c r="T526" s="700"/>
      <c r="U526" s="702">
        <v>0</v>
      </c>
    </row>
    <row r="527" spans="1:21" ht="14.4" customHeight="1" x14ac:dyDescent="0.3">
      <c r="A527" s="695">
        <v>50</v>
      </c>
      <c r="B527" s="696" t="s">
        <v>557</v>
      </c>
      <c r="C527" s="696">
        <v>89301502</v>
      </c>
      <c r="D527" s="697" t="s">
        <v>2938</v>
      </c>
      <c r="E527" s="698" t="s">
        <v>2220</v>
      </c>
      <c r="F527" s="696" t="s">
        <v>2204</v>
      </c>
      <c r="G527" s="696" t="s">
        <v>2223</v>
      </c>
      <c r="H527" s="696" t="s">
        <v>1152</v>
      </c>
      <c r="I527" s="696" t="s">
        <v>1783</v>
      </c>
      <c r="J527" s="696" t="s">
        <v>1784</v>
      </c>
      <c r="K527" s="696" t="s">
        <v>1785</v>
      </c>
      <c r="L527" s="699">
        <v>270.69</v>
      </c>
      <c r="M527" s="699">
        <v>270.69</v>
      </c>
      <c r="N527" s="696">
        <v>1</v>
      </c>
      <c r="O527" s="700">
        <v>1</v>
      </c>
      <c r="P527" s="699">
        <v>270.69</v>
      </c>
      <c r="Q527" s="701">
        <v>1</v>
      </c>
      <c r="R527" s="696">
        <v>1</v>
      </c>
      <c r="S527" s="701">
        <v>1</v>
      </c>
      <c r="T527" s="700">
        <v>1</v>
      </c>
      <c r="U527" s="702">
        <v>1</v>
      </c>
    </row>
    <row r="528" spans="1:21" ht="14.4" customHeight="1" x14ac:dyDescent="0.3">
      <c r="A528" s="695">
        <v>50</v>
      </c>
      <c r="B528" s="696" t="s">
        <v>557</v>
      </c>
      <c r="C528" s="696">
        <v>89301502</v>
      </c>
      <c r="D528" s="697" t="s">
        <v>2938</v>
      </c>
      <c r="E528" s="698" t="s">
        <v>2220</v>
      </c>
      <c r="F528" s="696" t="s">
        <v>2204</v>
      </c>
      <c r="G528" s="696" t="s">
        <v>2223</v>
      </c>
      <c r="H528" s="696" t="s">
        <v>558</v>
      </c>
      <c r="I528" s="696" t="s">
        <v>2867</v>
      </c>
      <c r="J528" s="696" t="s">
        <v>2868</v>
      </c>
      <c r="K528" s="696" t="s">
        <v>1300</v>
      </c>
      <c r="L528" s="699">
        <v>60.92</v>
      </c>
      <c r="M528" s="699">
        <v>121.84</v>
      </c>
      <c r="N528" s="696">
        <v>2</v>
      </c>
      <c r="O528" s="700">
        <v>0.5</v>
      </c>
      <c r="P528" s="699"/>
      <c r="Q528" s="701">
        <v>0</v>
      </c>
      <c r="R528" s="696"/>
      <c r="S528" s="701">
        <v>0</v>
      </c>
      <c r="T528" s="700"/>
      <c r="U528" s="702">
        <v>0</v>
      </c>
    </row>
    <row r="529" spans="1:21" ht="14.4" customHeight="1" x14ac:dyDescent="0.3">
      <c r="A529" s="695">
        <v>50</v>
      </c>
      <c r="B529" s="696" t="s">
        <v>557</v>
      </c>
      <c r="C529" s="696">
        <v>89301502</v>
      </c>
      <c r="D529" s="697" t="s">
        <v>2938</v>
      </c>
      <c r="E529" s="698" t="s">
        <v>2220</v>
      </c>
      <c r="F529" s="696" t="s">
        <v>2204</v>
      </c>
      <c r="G529" s="696" t="s">
        <v>2225</v>
      </c>
      <c r="H529" s="696" t="s">
        <v>558</v>
      </c>
      <c r="I529" s="696" t="s">
        <v>2869</v>
      </c>
      <c r="J529" s="696" t="s">
        <v>2360</v>
      </c>
      <c r="K529" s="696" t="s">
        <v>2604</v>
      </c>
      <c r="L529" s="699">
        <v>391.77</v>
      </c>
      <c r="M529" s="699">
        <v>391.77</v>
      </c>
      <c r="N529" s="696">
        <v>1</v>
      </c>
      <c r="O529" s="700">
        <v>0.5</v>
      </c>
      <c r="P529" s="699"/>
      <c r="Q529" s="701">
        <v>0</v>
      </c>
      <c r="R529" s="696"/>
      <c r="S529" s="701">
        <v>0</v>
      </c>
      <c r="T529" s="700"/>
      <c r="U529" s="702">
        <v>0</v>
      </c>
    </row>
    <row r="530" spans="1:21" ht="14.4" customHeight="1" x14ac:dyDescent="0.3">
      <c r="A530" s="695">
        <v>50</v>
      </c>
      <c r="B530" s="696" t="s">
        <v>557</v>
      </c>
      <c r="C530" s="696">
        <v>89301502</v>
      </c>
      <c r="D530" s="697" t="s">
        <v>2938</v>
      </c>
      <c r="E530" s="698" t="s">
        <v>2220</v>
      </c>
      <c r="F530" s="696" t="s">
        <v>2204</v>
      </c>
      <c r="G530" s="696" t="s">
        <v>2325</v>
      </c>
      <c r="H530" s="696" t="s">
        <v>1152</v>
      </c>
      <c r="I530" s="696" t="s">
        <v>1223</v>
      </c>
      <c r="J530" s="696" t="s">
        <v>1220</v>
      </c>
      <c r="K530" s="696" t="s">
        <v>1224</v>
      </c>
      <c r="L530" s="699">
        <v>146.63</v>
      </c>
      <c r="M530" s="699">
        <v>146.63</v>
      </c>
      <c r="N530" s="696">
        <v>1</v>
      </c>
      <c r="O530" s="700">
        <v>0.5</v>
      </c>
      <c r="P530" s="699"/>
      <c r="Q530" s="701">
        <v>0</v>
      </c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50</v>
      </c>
      <c r="B531" s="696" t="s">
        <v>557</v>
      </c>
      <c r="C531" s="696">
        <v>89301502</v>
      </c>
      <c r="D531" s="697" t="s">
        <v>2938</v>
      </c>
      <c r="E531" s="698" t="s">
        <v>2220</v>
      </c>
      <c r="F531" s="696" t="s">
        <v>2204</v>
      </c>
      <c r="G531" s="696" t="s">
        <v>2226</v>
      </c>
      <c r="H531" s="696" t="s">
        <v>558</v>
      </c>
      <c r="I531" s="696" t="s">
        <v>2669</v>
      </c>
      <c r="J531" s="696" t="s">
        <v>1209</v>
      </c>
      <c r="K531" s="696" t="s">
        <v>886</v>
      </c>
      <c r="L531" s="699">
        <v>134.66</v>
      </c>
      <c r="M531" s="699">
        <v>134.66</v>
      </c>
      <c r="N531" s="696">
        <v>1</v>
      </c>
      <c r="O531" s="700">
        <v>1</v>
      </c>
      <c r="P531" s="699">
        <v>134.66</v>
      </c>
      <c r="Q531" s="701">
        <v>1</v>
      </c>
      <c r="R531" s="696">
        <v>1</v>
      </c>
      <c r="S531" s="701">
        <v>1</v>
      </c>
      <c r="T531" s="700">
        <v>1</v>
      </c>
      <c r="U531" s="702">
        <v>1</v>
      </c>
    </row>
    <row r="532" spans="1:21" ht="14.4" customHeight="1" x14ac:dyDescent="0.3">
      <c r="A532" s="695">
        <v>50</v>
      </c>
      <c r="B532" s="696" t="s">
        <v>557</v>
      </c>
      <c r="C532" s="696">
        <v>89301502</v>
      </c>
      <c r="D532" s="697" t="s">
        <v>2938</v>
      </c>
      <c r="E532" s="698" t="s">
        <v>2220</v>
      </c>
      <c r="F532" s="696" t="s">
        <v>2204</v>
      </c>
      <c r="G532" s="696" t="s">
        <v>2226</v>
      </c>
      <c r="H532" s="696" t="s">
        <v>558</v>
      </c>
      <c r="I532" s="696" t="s">
        <v>2364</v>
      </c>
      <c r="J532" s="696" t="s">
        <v>2365</v>
      </c>
      <c r="K532" s="696" t="s">
        <v>2366</v>
      </c>
      <c r="L532" s="699">
        <v>31.43</v>
      </c>
      <c r="M532" s="699">
        <v>31.43</v>
      </c>
      <c r="N532" s="696">
        <v>1</v>
      </c>
      <c r="O532" s="700">
        <v>1</v>
      </c>
      <c r="P532" s="699"/>
      <c r="Q532" s="701">
        <v>0</v>
      </c>
      <c r="R532" s="696"/>
      <c r="S532" s="701">
        <v>0</v>
      </c>
      <c r="T532" s="700"/>
      <c r="U532" s="702">
        <v>0</v>
      </c>
    </row>
    <row r="533" spans="1:21" ht="14.4" customHeight="1" x14ac:dyDescent="0.3">
      <c r="A533" s="695">
        <v>50</v>
      </c>
      <c r="B533" s="696" t="s">
        <v>557</v>
      </c>
      <c r="C533" s="696">
        <v>89301502</v>
      </c>
      <c r="D533" s="697" t="s">
        <v>2938</v>
      </c>
      <c r="E533" s="698" t="s">
        <v>2220</v>
      </c>
      <c r="F533" s="696" t="s">
        <v>2204</v>
      </c>
      <c r="G533" s="696" t="s">
        <v>2226</v>
      </c>
      <c r="H533" s="696" t="s">
        <v>558</v>
      </c>
      <c r="I533" s="696" t="s">
        <v>2367</v>
      </c>
      <c r="J533" s="696" t="s">
        <v>2368</v>
      </c>
      <c r="K533" s="696" t="s">
        <v>1210</v>
      </c>
      <c r="L533" s="699">
        <v>44.89</v>
      </c>
      <c r="M533" s="699">
        <v>179.56</v>
      </c>
      <c r="N533" s="696">
        <v>4</v>
      </c>
      <c r="O533" s="700">
        <v>1.5</v>
      </c>
      <c r="P533" s="699"/>
      <c r="Q533" s="701">
        <v>0</v>
      </c>
      <c r="R533" s="696"/>
      <c r="S533" s="701">
        <v>0</v>
      </c>
      <c r="T533" s="700"/>
      <c r="U533" s="702">
        <v>0</v>
      </c>
    </row>
    <row r="534" spans="1:21" ht="14.4" customHeight="1" x14ac:dyDescent="0.3">
      <c r="A534" s="695">
        <v>50</v>
      </c>
      <c r="B534" s="696" t="s">
        <v>557</v>
      </c>
      <c r="C534" s="696">
        <v>89301502</v>
      </c>
      <c r="D534" s="697" t="s">
        <v>2938</v>
      </c>
      <c r="E534" s="698" t="s">
        <v>2220</v>
      </c>
      <c r="F534" s="696" t="s">
        <v>2204</v>
      </c>
      <c r="G534" s="696" t="s">
        <v>2638</v>
      </c>
      <c r="H534" s="696" t="s">
        <v>558</v>
      </c>
      <c r="I534" s="696" t="s">
        <v>810</v>
      </c>
      <c r="J534" s="696" t="s">
        <v>2639</v>
      </c>
      <c r="K534" s="696" t="s">
        <v>1292</v>
      </c>
      <c r="L534" s="699">
        <v>0</v>
      </c>
      <c r="M534" s="699">
        <v>0</v>
      </c>
      <c r="N534" s="696">
        <v>1</v>
      </c>
      <c r="O534" s="700">
        <v>0.5</v>
      </c>
      <c r="P534" s="699"/>
      <c r="Q534" s="701"/>
      <c r="R534" s="696"/>
      <c r="S534" s="701">
        <v>0</v>
      </c>
      <c r="T534" s="700"/>
      <c r="U534" s="702">
        <v>0</v>
      </c>
    </row>
    <row r="535" spans="1:21" ht="14.4" customHeight="1" x14ac:dyDescent="0.3">
      <c r="A535" s="695">
        <v>50</v>
      </c>
      <c r="B535" s="696" t="s">
        <v>557</v>
      </c>
      <c r="C535" s="696">
        <v>89301502</v>
      </c>
      <c r="D535" s="697" t="s">
        <v>2938</v>
      </c>
      <c r="E535" s="698" t="s">
        <v>2220</v>
      </c>
      <c r="F535" s="696" t="s">
        <v>2204</v>
      </c>
      <c r="G535" s="696" t="s">
        <v>2638</v>
      </c>
      <c r="H535" s="696" t="s">
        <v>558</v>
      </c>
      <c r="I535" s="696" t="s">
        <v>2870</v>
      </c>
      <c r="J535" s="696" t="s">
        <v>2639</v>
      </c>
      <c r="K535" s="696" t="s">
        <v>1292</v>
      </c>
      <c r="L535" s="699">
        <v>0</v>
      </c>
      <c r="M535" s="699">
        <v>0</v>
      </c>
      <c r="N535" s="696">
        <v>1</v>
      </c>
      <c r="O535" s="700">
        <v>1</v>
      </c>
      <c r="P535" s="699"/>
      <c r="Q535" s="701"/>
      <c r="R535" s="696"/>
      <c r="S535" s="701">
        <v>0</v>
      </c>
      <c r="T535" s="700"/>
      <c r="U535" s="702">
        <v>0</v>
      </c>
    </row>
    <row r="536" spans="1:21" ht="14.4" customHeight="1" x14ac:dyDescent="0.3">
      <c r="A536" s="695">
        <v>50</v>
      </c>
      <c r="B536" s="696" t="s">
        <v>557</v>
      </c>
      <c r="C536" s="696">
        <v>89301502</v>
      </c>
      <c r="D536" s="697" t="s">
        <v>2938</v>
      </c>
      <c r="E536" s="698" t="s">
        <v>2220</v>
      </c>
      <c r="F536" s="696" t="s">
        <v>2204</v>
      </c>
      <c r="G536" s="696" t="s">
        <v>2638</v>
      </c>
      <c r="H536" s="696" t="s">
        <v>558</v>
      </c>
      <c r="I536" s="696" t="s">
        <v>2871</v>
      </c>
      <c r="J536" s="696" t="s">
        <v>2639</v>
      </c>
      <c r="K536" s="696" t="s">
        <v>1292</v>
      </c>
      <c r="L536" s="699">
        <v>0</v>
      </c>
      <c r="M536" s="699">
        <v>0</v>
      </c>
      <c r="N536" s="696">
        <v>1</v>
      </c>
      <c r="O536" s="700">
        <v>1</v>
      </c>
      <c r="P536" s="699"/>
      <c r="Q536" s="701"/>
      <c r="R536" s="696"/>
      <c r="S536" s="701">
        <v>0</v>
      </c>
      <c r="T536" s="700"/>
      <c r="U536" s="702">
        <v>0</v>
      </c>
    </row>
    <row r="537" spans="1:21" ht="14.4" customHeight="1" x14ac:dyDescent="0.3">
      <c r="A537" s="695">
        <v>50</v>
      </c>
      <c r="B537" s="696" t="s">
        <v>557</v>
      </c>
      <c r="C537" s="696">
        <v>89301502</v>
      </c>
      <c r="D537" s="697" t="s">
        <v>2938</v>
      </c>
      <c r="E537" s="698" t="s">
        <v>2220</v>
      </c>
      <c r="F537" s="696" t="s">
        <v>2204</v>
      </c>
      <c r="G537" s="696" t="s">
        <v>2549</v>
      </c>
      <c r="H537" s="696" t="s">
        <v>558</v>
      </c>
      <c r="I537" s="696" t="s">
        <v>2872</v>
      </c>
      <c r="J537" s="696" t="s">
        <v>2551</v>
      </c>
      <c r="K537" s="696" t="s">
        <v>2552</v>
      </c>
      <c r="L537" s="699">
        <v>0</v>
      </c>
      <c r="M537" s="699">
        <v>0</v>
      </c>
      <c r="N537" s="696">
        <v>3</v>
      </c>
      <c r="O537" s="700">
        <v>0.5</v>
      </c>
      <c r="P537" s="699"/>
      <c r="Q537" s="701"/>
      <c r="R537" s="696"/>
      <c r="S537" s="701">
        <v>0</v>
      </c>
      <c r="T537" s="700"/>
      <c r="U537" s="702">
        <v>0</v>
      </c>
    </row>
    <row r="538" spans="1:21" ht="14.4" customHeight="1" x14ac:dyDescent="0.3">
      <c r="A538" s="695">
        <v>50</v>
      </c>
      <c r="B538" s="696" t="s">
        <v>557</v>
      </c>
      <c r="C538" s="696">
        <v>89301502</v>
      </c>
      <c r="D538" s="697" t="s">
        <v>2938</v>
      </c>
      <c r="E538" s="698" t="s">
        <v>2220</v>
      </c>
      <c r="F538" s="696" t="s">
        <v>2204</v>
      </c>
      <c r="G538" s="696" t="s">
        <v>2873</v>
      </c>
      <c r="H538" s="696" t="s">
        <v>558</v>
      </c>
      <c r="I538" s="696" t="s">
        <v>2874</v>
      </c>
      <c r="J538" s="696" t="s">
        <v>2875</v>
      </c>
      <c r="K538" s="696" t="s">
        <v>2876</v>
      </c>
      <c r="L538" s="699">
        <v>84.78</v>
      </c>
      <c r="M538" s="699">
        <v>84.78</v>
      </c>
      <c r="N538" s="696">
        <v>1</v>
      </c>
      <c r="O538" s="700">
        <v>0.5</v>
      </c>
      <c r="P538" s="699"/>
      <c r="Q538" s="701">
        <v>0</v>
      </c>
      <c r="R538" s="696"/>
      <c r="S538" s="701">
        <v>0</v>
      </c>
      <c r="T538" s="700"/>
      <c r="U538" s="702">
        <v>0</v>
      </c>
    </row>
    <row r="539" spans="1:21" ht="14.4" customHeight="1" x14ac:dyDescent="0.3">
      <c r="A539" s="695">
        <v>50</v>
      </c>
      <c r="B539" s="696" t="s">
        <v>557</v>
      </c>
      <c r="C539" s="696">
        <v>89301502</v>
      </c>
      <c r="D539" s="697" t="s">
        <v>2938</v>
      </c>
      <c r="E539" s="698" t="s">
        <v>2220</v>
      </c>
      <c r="F539" s="696" t="s">
        <v>2204</v>
      </c>
      <c r="G539" s="696" t="s">
        <v>2643</v>
      </c>
      <c r="H539" s="696" t="s">
        <v>558</v>
      </c>
      <c r="I539" s="696" t="s">
        <v>690</v>
      </c>
      <c r="J539" s="696" t="s">
        <v>691</v>
      </c>
      <c r="K539" s="696" t="s">
        <v>2099</v>
      </c>
      <c r="L539" s="699">
        <v>115.3</v>
      </c>
      <c r="M539" s="699">
        <v>345.9</v>
      </c>
      <c r="N539" s="696">
        <v>3</v>
      </c>
      <c r="O539" s="700">
        <v>0.5</v>
      </c>
      <c r="P539" s="699"/>
      <c r="Q539" s="701">
        <v>0</v>
      </c>
      <c r="R539" s="696"/>
      <c r="S539" s="701">
        <v>0</v>
      </c>
      <c r="T539" s="700"/>
      <c r="U539" s="702">
        <v>0</v>
      </c>
    </row>
    <row r="540" spans="1:21" ht="14.4" customHeight="1" x14ac:dyDescent="0.3">
      <c r="A540" s="695">
        <v>50</v>
      </c>
      <c r="B540" s="696" t="s">
        <v>557</v>
      </c>
      <c r="C540" s="696">
        <v>89301502</v>
      </c>
      <c r="D540" s="697" t="s">
        <v>2938</v>
      </c>
      <c r="E540" s="698" t="s">
        <v>2220</v>
      </c>
      <c r="F540" s="696" t="s">
        <v>2204</v>
      </c>
      <c r="G540" s="696" t="s">
        <v>2372</v>
      </c>
      <c r="H540" s="696" t="s">
        <v>558</v>
      </c>
      <c r="I540" s="696" t="s">
        <v>2877</v>
      </c>
      <c r="J540" s="696" t="s">
        <v>2374</v>
      </c>
      <c r="K540" s="696" t="s">
        <v>2878</v>
      </c>
      <c r="L540" s="699">
        <v>0</v>
      </c>
      <c r="M540" s="699">
        <v>0</v>
      </c>
      <c r="N540" s="696">
        <v>1</v>
      </c>
      <c r="O540" s="700">
        <v>0.5</v>
      </c>
      <c r="P540" s="699">
        <v>0</v>
      </c>
      <c r="Q540" s="701"/>
      <c r="R540" s="696">
        <v>1</v>
      </c>
      <c r="S540" s="701">
        <v>1</v>
      </c>
      <c r="T540" s="700">
        <v>0.5</v>
      </c>
      <c r="U540" s="702">
        <v>1</v>
      </c>
    </row>
    <row r="541" spans="1:21" ht="14.4" customHeight="1" x14ac:dyDescent="0.3">
      <c r="A541" s="695">
        <v>50</v>
      </c>
      <c r="B541" s="696" t="s">
        <v>557</v>
      </c>
      <c r="C541" s="696">
        <v>89301502</v>
      </c>
      <c r="D541" s="697" t="s">
        <v>2938</v>
      </c>
      <c r="E541" s="698" t="s">
        <v>2220</v>
      </c>
      <c r="F541" s="696" t="s">
        <v>2204</v>
      </c>
      <c r="G541" s="696" t="s">
        <v>2879</v>
      </c>
      <c r="H541" s="696" t="s">
        <v>558</v>
      </c>
      <c r="I541" s="696" t="s">
        <v>2880</v>
      </c>
      <c r="J541" s="696" t="s">
        <v>2881</v>
      </c>
      <c r="K541" s="696" t="s">
        <v>2882</v>
      </c>
      <c r="L541" s="699">
        <v>0</v>
      </c>
      <c r="M541" s="699">
        <v>0</v>
      </c>
      <c r="N541" s="696">
        <v>2</v>
      </c>
      <c r="O541" s="700">
        <v>1.5</v>
      </c>
      <c r="P541" s="699"/>
      <c r="Q541" s="701"/>
      <c r="R541" s="696"/>
      <c r="S541" s="701">
        <v>0</v>
      </c>
      <c r="T541" s="700"/>
      <c r="U541" s="702">
        <v>0</v>
      </c>
    </row>
    <row r="542" spans="1:21" ht="14.4" customHeight="1" x14ac:dyDescent="0.3">
      <c r="A542" s="695">
        <v>50</v>
      </c>
      <c r="B542" s="696" t="s">
        <v>557</v>
      </c>
      <c r="C542" s="696">
        <v>89301502</v>
      </c>
      <c r="D542" s="697" t="s">
        <v>2938</v>
      </c>
      <c r="E542" s="698" t="s">
        <v>2220</v>
      </c>
      <c r="F542" s="696" t="s">
        <v>2204</v>
      </c>
      <c r="G542" s="696" t="s">
        <v>2883</v>
      </c>
      <c r="H542" s="696" t="s">
        <v>558</v>
      </c>
      <c r="I542" s="696" t="s">
        <v>2884</v>
      </c>
      <c r="J542" s="696" t="s">
        <v>2885</v>
      </c>
      <c r="K542" s="696" t="s">
        <v>2886</v>
      </c>
      <c r="L542" s="699">
        <v>0</v>
      </c>
      <c r="M542" s="699">
        <v>0</v>
      </c>
      <c r="N542" s="696">
        <v>1</v>
      </c>
      <c r="O542" s="700">
        <v>1</v>
      </c>
      <c r="P542" s="699">
        <v>0</v>
      </c>
      <c r="Q542" s="701"/>
      <c r="R542" s="696">
        <v>1</v>
      </c>
      <c r="S542" s="701">
        <v>1</v>
      </c>
      <c r="T542" s="700">
        <v>1</v>
      </c>
      <c r="U542" s="702">
        <v>1</v>
      </c>
    </row>
    <row r="543" spans="1:21" ht="14.4" customHeight="1" x14ac:dyDescent="0.3">
      <c r="A543" s="695">
        <v>50</v>
      </c>
      <c r="B543" s="696" t="s">
        <v>557</v>
      </c>
      <c r="C543" s="696">
        <v>89301502</v>
      </c>
      <c r="D543" s="697" t="s">
        <v>2938</v>
      </c>
      <c r="E543" s="698" t="s">
        <v>2220</v>
      </c>
      <c r="F543" s="696" t="s">
        <v>2204</v>
      </c>
      <c r="G543" s="696" t="s">
        <v>2278</v>
      </c>
      <c r="H543" s="696" t="s">
        <v>558</v>
      </c>
      <c r="I543" s="696" t="s">
        <v>858</v>
      </c>
      <c r="J543" s="696" t="s">
        <v>2283</v>
      </c>
      <c r="K543" s="696" t="s">
        <v>2285</v>
      </c>
      <c r="L543" s="699">
        <v>66.599999999999994</v>
      </c>
      <c r="M543" s="699">
        <v>333</v>
      </c>
      <c r="N543" s="696">
        <v>5</v>
      </c>
      <c r="O543" s="700">
        <v>2.5</v>
      </c>
      <c r="P543" s="699">
        <v>66.599999999999994</v>
      </c>
      <c r="Q543" s="701">
        <v>0.19999999999999998</v>
      </c>
      <c r="R543" s="696">
        <v>1</v>
      </c>
      <c r="S543" s="701">
        <v>0.2</v>
      </c>
      <c r="T543" s="700">
        <v>0.5</v>
      </c>
      <c r="U543" s="702">
        <v>0.2</v>
      </c>
    </row>
    <row r="544" spans="1:21" ht="14.4" customHeight="1" x14ac:dyDescent="0.3">
      <c r="A544" s="695">
        <v>50</v>
      </c>
      <c r="B544" s="696" t="s">
        <v>557</v>
      </c>
      <c r="C544" s="696">
        <v>89301502</v>
      </c>
      <c r="D544" s="697" t="s">
        <v>2938</v>
      </c>
      <c r="E544" s="698" t="s">
        <v>2220</v>
      </c>
      <c r="F544" s="696" t="s">
        <v>2204</v>
      </c>
      <c r="G544" s="696" t="s">
        <v>2563</v>
      </c>
      <c r="H544" s="696" t="s">
        <v>558</v>
      </c>
      <c r="I544" s="696" t="s">
        <v>2564</v>
      </c>
      <c r="J544" s="696" t="s">
        <v>2565</v>
      </c>
      <c r="K544" s="696" t="s">
        <v>2566</v>
      </c>
      <c r="L544" s="699">
        <v>163.9</v>
      </c>
      <c r="M544" s="699">
        <v>163.9</v>
      </c>
      <c r="N544" s="696">
        <v>1</v>
      </c>
      <c r="O544" s="700">
        <v>1</v>
      </c>
      <c r="P544" s="699"/>
      <c r="Q544" s="701">
        <v>0</v>
      </c>
      <c r="R544" s="696"/>
      <c r="S544" s="701">
        <v>0</v>
      </c>
      <c r="T544" s="700"/>
      <c r="U544" s="702">
        <v>0</v>
      </c>
    </row>
    <row r="545" spans="1:21" ht="14.4" customHeight="1" x14ac:dyDescent="0.3">
      <c r="A545" s="695">
        <v>50</v>
      </c>
      <c r="B545" s="696" t="s">
        <v>557</v>
      </c>
      <c r="C545" s="696">
        <v>89301502</v>
      </c>
      <c r="D545" s="697" t="s">
        <v>2938</v>
      </c>
      <c r="E545" s="698" t="s">
        <v>2220</v>
      </c>
      <c r="F545" s="696" t="s">
        <v>2204</v>
      </c>
      <c r="G545" s="696" t="s">
        <v>2731</v>
      </c>
      <c r="H545" s="696" t="s">
        <v>558</v>
      </c>
      <c r="I545" s="696" t="s">
        <v>1431</v>
      </c>
      <c r="J545" s="696" t="s">
        <v>2887</v>
      </c>
      <c r="K545" s="696" t="s">
        <v>2888</v>
      </c>
      <c r="L545" s="699">
        <v>93.99</v>
      </c>
      <c r="M545" s="699">
        <v>93.99</v>
      </c>
      <c r="N545" s="696">
        <v>1</v>
      </c>
      <c r="O545" s="700">
        <v>1</v>
      </c>
      <c r="P545" s="699">
        <v>93.99</v>
      </c>
      <c r="Q545" s="701">
        <v>1</v>
      </c>
      <c r="R545" s="696">
        <v>1</v>
      </c>
      <c r="S545" s="701">
        <v>1</v>
      </c>
      <c r="T545" s="700">
        <v>1</v>
      </c>
      <c r="U545" s="702">
        <v>1</v>
      </c>
    </row>
    <row r="546" spans="1:21" ht="14.4" customHeight="1" x14ac:dyDescent="0.3">
      <c r="A546" s="695">
        <v>50</v>
      </c>
      <c r="B546" s="696" t="s">
        <v>557</v>
      </c>
      <c r="C546" s="696">
        <v>89301502</v>
      </c>
      <c r="D546" s="697" t="s">
        <v>2938</v>
      </c>
      <c r="E546" s="698" t="s">
        <v>2220</v>
      </c>
      <c r="F546" s="696" t="s">
        <v>2204</v>
      </c>
      <c r="G546" s="696" t="s">
        <v>2288</v>
      </c>
      <c r="H546" s="696" t="s">
        <v>558</v>
      </c>
      <c r="I546" s="696" t="s">
        <v>2889</v>
      </c>
      <c r="J546" s="696" t="s">
        <v>2396</v>
      </c>
      <c r="K546" s="696" t="s">
        <v>2890</v>
      </c>
      <c r="L546" s="699">
        <v>0</v>
      </c>
      <c r="M546" s="699">
        <v>0</v>
      </c>
      <c r="N546" s="696">
        <v>1</v>
      </c>
      <c r="O546" s="700">
        <v>0.5</v>
      </c>
      <c r="P546" s="699">
        <v>0</v>
      </c>
      <c r="Q546" s="701"/>
      <c r="R546" s="696">
        <v>1</v>
      </c>
      <c r="S546" s="701">
        <v>1</v>
      </c>
      <c r="T546" s="700">
        <v>0.5</v>
      </c>
      <c r="U546" s="702">
        <v>1</v>
      </c>
    </row>
    <row r="547" spans="1:21" ht="14.4" customHeight="1" x14ac:dyDescent="0.3">
      <c r="A547" s="695">
        <v>50</v>
      </c>
      <c r="B547" s="696" t="s">
        <v>557</v>
      </c>
      <c r="C547" s="696">
        <v>89301502</v>
      </c>
      <c r="D547" s="697" t="s">
        <v>2938</v>
      </c>
      <c r="E547" s="698" t="s">
        <v>2220</v>
      </c>
      <c r="F547" s="696" t="s">
        <v>2204</v>
      </c>
      <c r="G547" s="696" t="s">
        <v>2241</v>
      </c>
      <c r="H547" s="696" t="s">
        <v>558</v>
      </c>
      <c r="I547" s="696" t="s">
        <v>945</v>
      </c>
      <c r="J547" s="696" t="s">
        <v>946</v>
      </c>
      <c r="K547" s="696" t="s">
        <v>947</v>
      </c>
      <c r="L547" s="699">
        <v>104.66</v>
      </c>
      <c r="M547" s="699">
        <v>104.66</v>
      </c>
      <c r="N547" s="696">
        <v>1</v>
      </c>
      <c r="O547" s="700">
        <v>0.5</v>
      </c>
      <c r="P547" s="699">
        <v>104.66</v>
      </c>
      <c r="Q547" s="701">
        <v>1</v>
      </c>
      <c r="R547" s="696">
        <v>1</v>
      </c>
      <c r="S547" s="701">
        <v>1</v>
      </c>
      <c r="T547" s="700">
        <v>0.5</v>
      </c>
      <c r="U547" s="702">
        <v>1</v>
      </c>
    </row>
    <row r="548" spans="1:21" ht="14.4" customHeight="1" x14ac:dyDescent="0.3">
      <c r="A548" s="695">
        <v>50</v>
      </c>
      <c r="B548" s="696" t="s">
        <v>557</v>
      </c>
      <c r="C548" s="696">
        <v>89301502</v>
      </c>
      <c r="D548" s="697" t="s">
        <v>2938</v>
      </c>
      <c r="E548" s="698" t="s">
        <v>2220</v>
      </c>
      <c r="F548" s="696" t="s">
        <v>2204</v>
      </c>
      <c r="G548" s="696" t="s">
        <v>2891</v>
      </c>
      <c r="H548" s="696" t="s">
        <v>558</v>
      </c>
      <c r="I548" s="696" t="s">
        <v>762</v>
      </c>
      <c r="J548" s="696" t="s">
        <v>2892</v>
      </c>
      <c r="K548" s="696" t="s">
        <v>2893</v>
      </c>
      <c r="L548" s="699">
        <v>72.05</v>
      </c>
      <c r="M548" s="699">
        <v>72.05</v>
      </c>
      <c r="N548" s="696">
        <v>1</v>
      </c>
      <c r="O548" s="700">
        <v>1</v>
      </c>
      <c r="P548" s="699"/>
      <c r="Q548" s="701">
        <v>0</v>
      </c>
      <c r="R548" s="696"/>
      <c r="S548" s="701">
        <v>0</v>
      </c>
      <c r="T548" s="700"/>
      <c r="U548" s="702">
        <v>0</v>
      </c>
    </row>
    <row r="549" spans="1:21" ht="14.4" customHeight="1" x14ac:dyDescent="0.3">
      <c r="A549" s="695">
        <v>50</v>
      </c>
      <c r="B549" s="696" t="s">
        <v>557</v>
      </c>
      <c r="C549" s="696">
        <v>89301502</v>
      </c>
      <c r="D549" s="697" t="s">
        <v>2938</v>
      </c>
      <c r="E549" s="698" t="s">
        <v>2220</v>
      </c>
      <c r="F549" s="696" t="s">
        <v>2204</v>
      </c>
      <c r="G549" s="696" t="s">
        <v>2242</v>
      </c>
      <c r="H549" s="696" t="s">
        <v>558</v>
      </c>
      <c r="I549" s="696" t="s">
        <v>2289</v>
      </c>
      <c r="J549" s="696" t="s">
        <v>2244</v>
      </c>
      <c r="K549" s="696" t="s">
        <v>2158</v>
      </c>
      <c r="L549" s="699">
        <v>0</v>
      </c>
      <c r="M549" s="699">
        <v>0</v>
      </c>
      <c r="N549" s="696">
        <v>2</v>
      </c>
      <c r="O549" s="700">
        <v>0.5</v>
      </c>
      <c r="P549" s="699"/>
      <c r="Q549" s="701"/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50</v>
      </c>
      <c r="B550" s="696" t="s">
        <v>557</v>
      </c>
      <c r="C550" s="696">
        <v>89301502</v>
      </c>
      <c r="D550" s="697" t="s">
        <v>2938</v>
      </c>
      <c r="E550" s="698" t="s">
        <v>2220</v>
      </c>
      <c r="F550" s="696" t="s">
        <v>2204</v>
      </c>
      <c r="G550" s="696" t="s">
        <v>2242</v>
      </c>
      <c r="H550" s="696" t="s">
        <v>558</v>
      </c>
      <c r="I550" s="696" t="s">
        <v>2339</v>
      </c>
      <c r="J550" s="696" t="s">
        <v>923</v>
      </c>
      <c r="K550" s="696" t="s">
        <v>745</v>
      </c>
      <c r="L550" s="699">
        <v>30.65</v>
      </c>
      <c r="M550" s="699">
        <v>30.65</v>
      </c>
      <c r="N550" s="696">
        <v>1</v>
      </c>
      <c r="O550" s="700">
        <v>0.5</v>
      </c>
      <c r="P550" s="699">
        <v>30.65</v>
      </c>
      <c r="Q550" s="701">
        <v>1</v>
      </c>
      <c r="R550" s="696">
        <v>1</v>
      </c>
      <c r="S550" s="701">
        <v>1</v>
      </c>
      <c r="T550" s="700">
        <v>0.5</v>
      </c>
      <c r="U550" s="702">
        <v>1</v>
      </c>
    </row>
    <row r="551" spans="1:21" ht="14.4" customHeight="1" x14ac:dyDescent="0.3">
      <c r="A551" s="695">
        <v>50</v>
      </c>
      <c r="B551" s="696" t="s">
        <v>557</v>
      </c>
      <c r="C551" s="696">
        <v>89301502</v>
      </c>
      <c r="D551" s="697" t="s">
        <v>2938</v>
      </c>
      <c r="E551" s="698" t="s">
        <v>2220</v>
      </c>
      <c r="F551" s="696" t="s">
        <v>2204</v>
      </c>
      <c r="G551" s="696" t="s">
        <v>2242</v>
      </c>
      <c r="H551" s="696" t="s">
        <v>558</v>
      </c>
      <c r="I551" s="696" t="s">
        <v>2340</v>
      </c>
      <c r="J551" s="696" t="s">
        <v>2244</v>
      </c>
      <c r="K551" s="696" t="s">
        <v>2341</v>
      </c>
      <c r="L551" s="699">
        <v>34.31</v>
      </c>
      <c r="M551" s="699">
        <v>68.62</v>
      </c>
      <c r="N551" s="696">
        <v>2</v>
      </c>
      <c r="O551" s="700">
        <v>1</v>
      </c>
      <c r="P551" s="699"/>
      <c r="Q551" s="701">
        <v>0</v>
      </c>
      <c r="R551" s="696"/>
      <c r="S551" s="701">
        <v>0</v>
      </c>
      <c r="T551" s="700"/>
      <c r="U551" s="702">
        <v>0</v>
      </c>
    </row>
    <row r="552" spans="1:21" ht="14.4" customHeight="1" x14ac:dyDescent="0.3">
      <c r="A552" s="695">
        <v>50</v>
      </c>
      <c r="B552" s="696" t="s">
        <v>557</v>
      </c>
      <c r="C552" s="696">
        <v>89301502</v>
      </c>
      <c r="D552" s="697" t="s">
        <v>2938</v>
      </c>
      <c r="E552" s="698" t="s">
        <v>2220</v>
      </c>
      <c r="F552" s="696" t="s">
        <v>2204</v>
      </c>
      <c r="G552" s="696" t="s">
        <v>2478</v>
      </c>
      <c r="H552" s="696" t="s">
        <v>1152</v>
      </c>
      <c r="I552" s="696" t="s">
        <v>1179</v>
      </c>
      <c r="J552" s="696" t="s">
        <v>2089</v>
      </c>
      <c r="K552" s="696" t="s">
        <v>2090</v>
      </c>
      <c r="L552" s="699">
        <v>97.97</v>
      </c>
      <c r="M552" s="699">
        <v>881.7299999999999</v>
      </c>
      <c r="N552" s="696">
        <v>9</v>
      </c>
      <c r="O552" s="700">
        <v>2</v>
      </c>
      <c r="P552" s="699"/>
      <c r="Q552" s="701">
        <v>0</v>
      </c>
      <c r="R552" s="696"/>
      <c r="S552" s="701">
        <v>0</v>
      </c>
      <c r="T552" s="700"/>
      <c r="U552" s="702">
        <v>0</v>
      </c>
    </row>
    <row r="553" spans="1:21" ht="14.4" customHeight="1" x14ac:dyDescent="0.3">
      <c r="A553" s="695">
        <v>50</v>
      </c>
      <c r="B553" s="696" t="s">
        <v>557</v>
      </c>
      <c r="C553" s="696">
        <v>89301502</v>
      </c>
      <c r="D553" s="697" t="s">
        <v>2938</v>
      </c>
      <c r="E553" s="698" t="s">
        <v>2220</v>
      </c>
      <c r="F553" s="696" t="s">
        <v>2204</v>
      </c>
      <c r="G553" s="696" t="s">
        <v>2290</v>
      </c>
      <c r="H553" s="696" t="s">
        <v>1152</v>
      </c>
      <c r="I553" s="696" t="s">
        <v>1765</v>
      </c>
      <c r="J553" s="696" t="s">
        <v>1766</v>
      </c>
      <c r="K553" s="696" t="s">
        <v>2187</v>
      </c>
      <c r="L553" s="699">
        <v>65.069999999999993</v>
      </c>
      <c r="M553" s="699">
        <v>65.069999999999993</v>
      </c>
      <c r="N553" s="696">
        <v>1</v>
      </c>
      <c r="O553" s="700">
        <v>0.5</v>
      </c>
      <c r="P553" s="699"/>
      <c r="Q553" s="701">
        <v>0</v>
      </c>
      <c r="R553" s="696"/>
      <c r="S553" s="701">
        <v>0</v>
      </c>
      <c r="T553" s="700"/>
      <c r="U553" s="702">
        <v>0</v>
      </c>
    </row>
    <row r="554" spans="1:21" ht="14.4" customHeight="1" x14ac:dyDescent="0.3">
      <c r="A554" s="695">
        <v>50</v>
      </c>
      <c r="B554" s="696" t="s">
        <v>557</v>
      </c>
      <c r="C554" s="696">
        <v>89301502</v>
      </c>
      <c r="D554" s="697" t="s">
        <v>2938</v>
      </c>
      <c r="E554" s="698" t="s">
        <v>2220</v>
      </c>
      <c r="F554" s="696" t="s">
        <v>2204</v>
      </c>
      <c r="G554" s="696" t="s">
        <v>2580</v>
      </c>
      <c r="H554" s="696" t="s">
        <v>1152</v>
      </c>
      <c r="I554" s="696" t="s">
        <v>2746</v>
      </c>
      <c r="J554" s="696" t="s">
        <v>1280</v>
      </c>
      <c r="K554" s="696" t="s">
        <v>2747</v>
      </c>
      <c r="L554" s="699">
        <v>0</v>
      </c>
      <c r="M554" s="699">
        <v>0</v>
      </c>
      <c r="N554" s="696">
        <v>1</v>
      </c>
      <c r="O554" s="700">
        <v>0.5</v>
      </c>
      <c r="P554" s="699"/>
      <c r="Q554" s="701"/>
      <c r="R554" s="696"/>
      <c r="S554" s="701">
        <v>0</v>
      </c>
      <c r="T554" s="700"/>
      <c r="U554" s="702">
        <v>0</v>
      </c>
    </row>
    <row r="555" spans="1:21" ht="14.4" customHeight="1" x14ac:dyDescent="0.3">
      <c r="A555" s="695">
        <v>50</v>
      </c>
      <c r="B555" s="696" t="s">
        <v>557</v>
      </c>
      <c r="C555" s="696">
        <v>89301502</v>
      </c>
      <c r="D555" s="697" t="s">
        <v>2938</v>
      </c>
      <c r="E555" s="698" t="s">
        <v>2220</v>
      </c>
      <c r="F555" s="696" t="s">
        <v>2204</v>
      </c>
      <c r="G555" s="696" t="s">
        <v>2246</v>
      </c>
      <c r="H555" s="696" t="s">
        <v>558</v>
      </c>
      <c r="I555" s="696" t="s">
        <v>2894</v>
      </c>
      <c r="J555" s="696" t="s">
        <v>2895</v>
      </c>
      <c r="K555" s="696" t="s">
        <v>2896</v>
      </c>
      <c r="L555" s="699">
        <v>0</v>
      </c>
      <c r="M555" s="699">
        <v>0</v>
      </c>
      <c r="N555" s="696">
        <v>1</v>
      </c>
      <c r="O555" s="700">
        <v>0.5</v>
      </c>
      <c r="P555" s="699"/>
      <c r="Q555" s="701"/>
      <c r="R555" s="696"/>
      <c r="S555" s="701">
        <v>0</v>
      </c>
      <c r="T555" s="700"/>
      <c r="U555" s="702">
        <v>0</v>
      </c>
    </row>
    <row r="556" spans="1:21" ht="14.4" customHeight="1" x14ac:dyDescent="0.3">
      <c r="A556" s="695">
        <v>50</v>
      </c>
      <c r="B556" s="696" t="s">
        <v>557</v>
      </c>
      <c r="C556" s="696">
        <v>89301502</v>
      </c>
      <c r="D556" s="697" t="s">
        <v>2938</v>
      </c>
      <c r="E556" s="698" t="s">
        <v>2220</v>
      </c>
      <c r="F556" s="696" t="s">
        <v>2204</v>
      </c>
      <c r="G556" s="696" t="s">
        <v>2257</v>
      </c>
      <c r="H556" s="696" t="s">
        <v>1152</v>
      </c>
      <c r="I556" s="696" t="s">
        <v>1242</v>
      </c>
      <c r="J556" s="696" t="s">
        <v>1243</v>
      </c>
      <c r="K556" s="696" t="s">
        <v>1200</v>
      </c>
      <c r="L556" s="699">
        <v>1749.69</v>
      </c>
      <c r="M556" s="699">
        <v>1749.69</v>
      </c>
      <c r="N556" s="696">
        <v>1</v>
      </c>
      <c r="O556" s="700">
        <v>1</v>
      </c>
      <c r="P556" s="699">
        <v>1749.69</v>
      </c>
      <c r="Q556" s="701">
        <v>1</v>
      </c>
      <c r="R556" s="696">
        <v>1</v>
      </c>
      <c r="S556" s="701">
        <v>1</v>
      </c>
      <c r="T556" s="700">
        <v>1</v>
      </c>
      <c r="U556" s="702">
        <v>1</v>
      </c>
    </row>
    <row r="557" spans="1:21" ht="14.4" customHeight="1" x14ac:dyDescent="0.3">
      <c r="A557" s="695">
        <v>50</v>
      </c>
      <c r="B557" s="696" t="s">
        <v>557</v>
      </c>
      <c r="C557" s="696">
        <v>89301502</v>
      </c>
      <c r="D557" s="697" t="s">
        <v>2938</v>
      </c>
      <c r="E557" s="698" t="s">
        <v>2220</v>
      </c>
      <c r="F557" s="696" t="s">
        <v>2204</v>
      </c>
      <c r="G557" s="696" t="s">
        <v>2299</v>
      </c>
      <c r="H557" s="696" t="s">
        <v>1152</v>
      </c>
      <c r="I557" s="696" t="s">
        <v>2897</v>
      </c>
      <c r="J557" s="696" t="s">
        <v>2490</v>
      </c>
      <c r="K557" s="696" t="s">
        <v>1785</v>
      </c>
      <c r="L557" s="699">
        <v>138.46</v>
      </c>
      <c r="M557" s="699">
        <v>138.46</v>
      </c>
      <c r="N557" s="696">
        <v>1</v>
      </c>
      <c r="O557" s="700">
        <v>0.5</v>
      </c>
      <c r="P557" s="699"/>
      <c r="Q557" s="701">
        <v>0</v>
      </c>
      <c r="R557" s="696"/>
      <c r="S557" s="701">
        <v>0</v>
      </c>
      <c r="T557" s="700"/>
      <c r="U557" s="702">
        <v>0</v>
      </c>
    </row>
    <row r="558" spans="1:21" ht="14.4" customHeight="1" x14ac:dyDescent="0.3">
      <c r="A558" s="695">
        <v>50</v>
      </c>
      <c r="B558" s="696" t="s">
        <v>557</v>
      </c>
      <c r="C558" s="696">
        <v>89301502</v>
      </c>
      <c r="D558" s="697" t="s">
        <v>2938</v>
      </c>
      <c r="E558" s="698" t="s">
        <v>2220</v>
      </c>
      <c r="F558" s="696" t="s">
        <v>2204</v>
      </c>
      <c r="G558" s="696" t="s">
        <v>2299</v>
      </c>
      <c r="H558" s="696" t="s">
        <v>558</v>
      </c>
      <c r="I558" s="696" t="s">
        <v>2417</v>
      </c>
      <c r="J558" s="696" t="s">
        <v>2418</v>
      </c>
      <c r="K558" s="696" t="s">
        <v>2419</v>
      </c>
      <c r="L558" s="699">
        <v>51.69</v>
      </c>
      <c r="M558" s="699">
        <v>51.69</v>
      </c>
      <c r="N558" s="696">
        <v>1</v>
      </c>
      <c r="O558" s="700">
        <v>0.5</v>
      </c>
      <c r="P558" s="699"/>
      <c r="Q558" s="701">
        <v>0</v>
      </c>
      <c r="R558" s="696"/>
      <c r="S558" s="701">
        <v>0</v>
      </c>
      <c r="T558" s="700"/>
      <c r="U558" s="702">
        <v>0</v>
      </c>
    </row>
    <row r="559" spans="1:21" ht="14.4" customHeight="1" x14ac:dyDescent="0.3">
      <c r="A559" s="695">
        <v>50</v>
      </c>
      <c r="B559" s="696" t="s">
        <v>557</v>
      </c>
      <c r="C559" s="696">
        <v>89301502</v>
      </c>
      <c r="D559" s="697" t="s">
        <v>2938</v>
      </c>
      <c r="E559" s="698" t="s">
        <v>2220</v>
      </c>
      <c r="F559" s="696" t="s">
        <v>2204</v>
      </c>
      <c r="G559" s="696" t="s">
        <v>2420</v>
      </c>
      <c r="H559" s="696" t="s">
        <v>558</v>
      </c>
      <c r="I559" s="696" t="s">
        <v>2898</v>
      </c>
      <c r="J559" s="696" t="s">
        <v>2899</v>
      </c>
      <c r="K559" s="696" t="s">
        <v>2900</v>
      </c>
      <c r="L559" s="699">
        <v>97.97</v>
      </c>
      <c r="M559" s="699">
        <v>97.97</v>
      </c>
      <c r="N559" s="696">
        <v>1</v>
      </c>
      <c r="O559" s="700">
        <v>0.5</v>
      </c>
      <c r="P559" s="699"/>
      <c r="Q559" s="701">
        <v>0</v>
      </c>
      <c r="R559" s="696"/>
      <c r="S559" s="701">
        <v>0</v>
      </c>
      <c r="T559" s="700"/>
      <c r="U559" s="702">
        <v>0</v>
      </c>
    </row>
    <row r="560" spans="1:21" ht="14.4" customHeight="1" x14ac:dyDescent="0.3">
      <c r="A560" s="695">
        <v>50</v>
      </c>
      <c r="B560" s="696" t="s">
        <v>557</v>
      </c>
      <c r="C560" s="696">
        <v>89301502</v>
      </c>
      <c r="D560" s="697" t="s">
        <v>2938</v>
      </c>
      <c r="E560" s="698" t="s">
        <v>2220</v>
      </c>
      <c r="F560" s="696" t="s">
        <v>2204</v>
      </c>
      <c r="G560" s="696" t="s">
        <v>2420</v>
      </c>
      <c r="H560" s="696" t="s">
        <v>558</v>
      </c>
      <c r="I560" s="696" t="s">
        <v>2421</v>
      </c>
      <c r="J560" s="696" t="s">
        <v>2422</v>
      </c>
      <c r="K560" s="696" t="s">
        <v>703</v>
      </c>
      <c r="L560" s="699">
        <v>314.89999999999998</v>
      </c>
      <c r="M560" s="699">
        <v>314.89999999999998</v>
      </c>
      <c r="N560" s="696">
        <v>1</v>
      </c>
      <c r="O560" s="700">
        <v>0.5</v>
      </c>
      <c r="P560" s="699"/>
      <c r="Q560" s="701">
        <v>0</v>
      </c>
      <c r="R560" s="696"/>
      <c r="S560" s="701">
        <v>0</v>
      </c>
      <c r="T560" s="700"/>
      <c r="U560" s="702">
        <v>0</v>
      </c>
    </row>
    <row r="561" spans="1:21" ht="14.4" customHeight="1" x14ac:dyDescent="0.3">
      <c r="A561" s="695">
        <v>50</v>
      </c>
      <c r="B561" s="696" t="s">
        <v>557</v>
      </c>
      <c r="C561" s="696">
        <v>89301502</v>
      </c>
      <c r="D561" s="697" t="s">
        <v>2938</v>
      </c>
      <c r="E561" s="698" t="s">
        <v>2220</v>
      </c>
      <c r="F561" s="696" t="s">
        <v>2204</v>
      </c>
      <c r="G561" s="696" t="s">
        <v>2901</v>
      </c>
      <c r="H561" s="696" t="s">
        <v>558</v>
      </c>
      <c r="I561" s="696" t="s">
        <v>2902</v>
      </c>
      <c r="J561" s="696" t="s">
        <v>2903</v>
      </c>
      <c r="K561" s="696" t="s">
        <v>2904</v>
      </c>
      <c r="L561" s="699">
        <v>257.22000000000003</v>
      </c>
      <c r="M561" s="699">
        <v>257.22000000000003</v>
      </c>
      <c r="N561" s="696">
        <v>1</v>
      </c>
      <c r="O561" s="700">
        <v>0.5</v>
      </c>
      <c r="P561" s="699"/>
      <c r="Q561" s="701">
        <v>0</v>
      </c>
      <c r="R561" s="696"/>
      <c r="S561" s="701">
        <v>0</v>
      </c>
      <c r="T561" s="700"/>
      <c r="U561" s="702">
        <v>0</v>
      </c>
    </row>
    <row r="562" spans="1:21" ht="14.4" customHeight="1" x14ac:dyDescent="0.3">
      <c r="A562" s="695">
        <v>50</v>
      </c>
      <c r="B562" s="696" t="s">
        <v>557</v>
      </c>
      <c r="C562" s="696">
        <v>89301502</v>
      </c>
      <c r="D562" s="697" t="s">
        <v>2938</v>
      </c>
      <c r="E562" s="698" t="s">
        <v>2220</v>
      </c>
      <c r="F562" s="696" t="s">
        <v>2204</v>
      </c>
      <c r="G562" s="696" t="s">
        <v>2258</v>
      </c>
      <c r="H562" s="696" t="s">
        <v>558</v>
      </c>
      <c r="I562" s="696" t="s">
        <v>2259</v>
      </c>
      <c r="J562" s="696" t="s">
        <v>885</v>
      </c>
      <c r="K562" s="696" t="s">
        <v>1210</v>
      </c>
      <c r="L562" s="699">
        <v>67.42</v>
      </c>
      <c r="M562" s="699">
        <v>67.42</v>
      </c>
      <c r="N562" s="696">
        <v>1</v>
      </c>
      <c r="O562" s="700">
        <v>0.5</v>
      </c>
      <c r="P562" s="699">
        <v>67.42</v>
      </c>
      <c r="Q562" s="701">
        <v>1</v>
      </c>
      <c r="R562" s="696">
        <v>1</v>
      </c>
      <c r="S562" s="701">
        <v>1</v>
      </c>
      <c r="T562" s="700">
        <v>0.5</v>
      </c>
      <c r="U562" s="702">
        <v>1</v>
      </c>
    </row>
    <row r="563" spans="1:21" ht="14.4" customHeight="1" x14ac:dyDescent="0.3">
      <c r="A563" s="695">
        <v>50</v>
      </c>
      <c r="B563" s="696" t="s">
        <v>557</v>
      </c>
      <c r="C563" s="696">
        <v>89301502</v>
      </c>
      <c r="D563" s="697" t="s">
        <v>2938</v>
      </c>
      <c r="E563" s="698" t="s">
        <v>2220</v>
      </c>
      <c r="F563" s="696" t="s">
        <v>2204</v>
      </c>
      <c r="G563" s="696" t="s">
        <v>2258</v>
      </c>
      <c r="H563" s="696" t="s">
        <v>558</v>
      </c>
      <c r="I563" s="696" t="s">
        <v>2452</v>
      </c>
      <c r="J563" s="696" t="s">
        <v>2261</v>
      </c>
      <c r="K563" s="696" t="s">
        <v>2168</v>
      </c>
      <c r="L563" s="699">
        <v>134.83000000000001</v>
      </c>
      <c r="M563" s="699">
        <v>134.83000000000001</v>
      </c>
      <c r="N563" s="696">
        <v>1</v>
      </c>
      <c r="O563" s="700">
        <v>0.5</v>
      </c>
      <c r="P563" s="699"/>
      <c r="Q563" s="701">
        <v>0</v>
      </c>
      <c r="R563" s="696"/>
      <c r="S563" s="701">
        <v>0</v>
      </c>
      <c r="T563" s="700"/>
      <c r="U563" s="702">
        <v>0</v>
      </c>
    </row>
    <row r="564" spans="1:21" ht="14.4" customHeight="1" x14ac:dyDescent="0.3">
      <c r="A564" s="695">
        <v>50</v>
      </c>
      <c r="B564" s="696" t="s">
        <v>557</v>
      </c>
      <c r="C564" s="696">
        <v>89301502</v>
      </c>
      <c r="D564" s="697" t="s">
        <v>2938</v>
      </c>
      <c r="E564" s="698" t="s">
        <v>2220</v>
      </c>
      <c r="F564" s="696" t="s">
        <v>2204</v>
      </c>
      <c r="G564" s="696" t="s">
        <v>2269</v>
      </c>
      <c r="H564" s="696" t="s">
        <v>1152</v>
      </c>
      <c r="I564" s="696" t="s">
        <v>1175</v>
      </c>
      <c r="J564" s="696" t="s">
        <v>2120</v>
      </c>
      <c r="K564" s="696" t="s">
        <v>1177</v>
      </c>
      <c r="L564" s="699">
        <v>134.83000000000001</v>
      </c>
      <c r="M564" s="699">
        <v>539.32000000000005</v>
      </c>
      <c r="N564" s="696">
        <v>4</v>
      </c>
      <c r="O564" s="700">
        <v>1.5</v>
      </c>
      <c r="P564" s="699"/>
      <c r="Q564" s="701">
        <v>0</v>
      </c>
      <c r="R564" s="696"/>
      <c r="S564" s="701">
        <v>0</v>
      </c>
      <c r="T564" s="700"/>
      <c r="U564" s="702">
        <v>0</v>
      </c>
    </row>
    <row r="565" spans="1:21" ht="14.4" customHeight="1" x14ac:dyDescent="0.3">
      <c r="A565" s="695">
        <v>50</v>
      </c>
      <c r="B565" s="696" t="s">
        <v>557</v>
      </c>
      <c r="C565" s="696">
        <v>89301502</v>
      </c>
      <c r="D565" s="697" t="s">
        <v>2938</v>
      </c>
      <c r="E565" s="698" t="s">
        <v>2220</v>
      </c>
      <c r="F565" s="696" t="s">
        <v>2204</v>
      </c>
      <c r="G565" s="696" t="s">
        <v>2905</v>
      </c>
      <c r="H565" s="696" t="s">
        <v>558</v>
      </c>
      <c r="I565" s="696" t="s">
        <v>2906</v>
      </c>
      <c r="J565" s="696" t="s">
        <v>2907</v>
      </c>
      <c r="K565" s="696" t="s">
        <v>1224</v>
      </c>
      <c r="L565" s="699">
        <v>6668.83</v>
      </c>
      <c r="M565" s="699">
        <v>6668.83</v>
      </c>
      <c r="N565" s="696">
        <v>1</v>
      </c>
      <c r="O565" s="700">
        <v>0.5</v>
      </c>
      <c r="P565" s="699"/>
      <c r="Q565" s="701">
        <v>0</v>
      </c>
      <c r="R565" s="696"/>
      <c r="S565" s="701">
        <v>0</v>
      </c>
      <c r="T565" s="700"/>
      <c r="U565" s="702">
        <v>0</v>
      </c>
    </row>
    <row r="566" spans="1:21" ht="14.4" customHeight="1" x14ac:dyDescent="0.3">
      <c r="A566" s="695">
        <v>50</v>
      </c>
      <c r="B566" s="696" t="s">
        <v>557</v>
      </c>
      <c r="C566" s="696">
        <v>89301502</v>
      </c>
      <c r="D566" s="697" t="s">
        <v>2938</v>
      </c>
      <c r="E566" s="698" t="s">
        <v>2220</v>
      </c>
      <c r="F566" s="696" t="s">
        <v>2204</v>
      </c>
      <c r="G566" s="696" t="s">
        <v>2311</v>
      </c>
      <c r="H566" s="696" t="s">
        <v>558</v>
      </c>
      <c r="I566" s="696" t="s">
        <v>2908</v>
      </c>
      <c r="J566" s="696" t="s">
        <v>2440</v>
      </c>
      <c r="K566" s="696" t="s">
        <v>2604</v>
      </c>
      <c r="L566" s="699">
        <v>605.65</v>
      </c>
      <c r="M566" s="699">
        <v>605.65</v>
      </c>
      <c r="N566" s="696">
        <v>1</v>
      </c>
      <c r="O566" s="700">
        <v>0.5</v>
      </c>
      <c r="P566" s="699"/>
      <c r="Q566" s="701">
        <v>0</v>
      </c>
      <c r="R566" s="696"/>
      <c r="S566" s="701">
        <v>0</v>
      </c>
      <c r="T566" s="700"/>
      <c r="U566" s="702">
        <v>0</v>
      </c>
    </row>
    <row r="567" spans="1:21" ht="14.4" customHeight="1" x14ac:dyDescent="0.3">
      <c r="A567" s="695">
        <v>50</v>
      </c>
      <c r="B567" s="696" t="s">
        <v>557</v>
      </c>
      <c r="C567" s="696">
        <v>89301502</v>
      </c>
      <c r="D567" s="697" t="s">
        <v>2938</v>
      </c>
      <c r="E567" s="698" t="s">
        <v>2220</v>
      </c>
      <c r="F567" s="696" t="s">
        <v>2204</v>
      </c>
      <c r="G567" s="696" t="s">
        <v>2311</v>
      </c>
      <c r="H567" s="696" t="s">
        <v>558</v>
      </c>
      <c r="I567" s="696" t="s">
        <v>2909</v>
      </c>
      <c r="J567" s="696" t="s">
        <v>2910</v>
      </c>
      <c r="K567" s="696" t="s">
        <v>1221</v>
      </c>
      <c r="L567" s="699">
        <v>188.43</v>
      </c>
      <c r="M567" s="699">
        <v>565.29</v>
      </c>
      <c r="N567" s="696">
        <v>3</v>
      </c>
      <c r="O567" s="700">
        <v>0.5</v>
      </c>
      <c r="P567" s="699"/>
      <c r="Q567" s="701">
        <v>0</v>
      </c>
      <c r="R567" s="696"/>
      <c r="S567" s="701">
        <v>0</v>
      </c>
      <c r="T567" s="700"/>
      <c r="U567" s="702">
        <v>0</v>
      </c>
    </row>
    <row r="568" spans="1:21" ht="14.4" customHeight="1" x14ac:dyDescent="0.3">
      <c r="A568" s="695">
        <v>50</v>
      </c>
      <c r="B568" s="696" t="s">
        <v>557</v>
      </c>
      <c r="C568" s="696">
        <v>89301502</v>
      </c>
      <c r="D568" s="697" t="s">
        <v>2938</v>
      </c>
      <c r="E568" s="698" t="s">
        <v>2220</v>
      </c>
      <c r="F568" s="696" t="s">
        <v>2204</v>
      </c>
      <c r="G568" s="696" t="s">
        <v>2911</v>
      </c>
      <c r="H568" s="696" t="s">
        <v>558</v>
      </c>
      <c r="I568" s="696" t="s">
        <v>2912</v>
      </c>
      <c r="J568" s="696" t="s">
        <v>2913</v>
      </c>
      <c r="K568" s="696" t="s">
        <v>2914</v>
      </c>
      <c r="L568" s="699">
        <v>0</v>
      </c>
      <c r="M568" s="699">
        <v>0</v>
      </c>
      <c r="N568" s="696">
        <v>2</v>
      </c>
      <c r="O568" s="700">
        <v>0.5</v>
      </c>
      <c r="P568" s="699"/>
      <c r="Q568" s="701"/>
      <c r="R568" s="696"/>
      <c r="S568" s="701">
        <v>0</v>
      </c>
      <c r="T568" s="700"/>
      <c r="U568" s="702">
        <v>0</v>
      </c>
    </row>
    <row r="569" spans="1:21" ht="14.4" customHeight="1" x14ac:dyDescent="0.3">
      <c r="A569" s="695">
        <v>50</v>
      </c>
      <c r="B569" s="696" t="s">
        <v>557</v>
      </c>
      <c r="C569" s="696">
        <v>89301502</v>
      </c>
      <c r="D569" s="697" t="s">
        <v>2938</v>
      </c>
      <c r="E569" s="698" t="s">
        <v>2220</v>
      </c>
      <c r="F569" s="696" t="s">
        <v>2204</v>
      </c>
      <c r="G569" s="696" t="s">
        <v>2915</v>
      </c>
      <c r="H569" s="696" t="s">
        <v>558</v>
      </c>
      <c r="I569" s="696" t="s">
        <v>2916</v>
      </c>
      <c r="J569" s="696" t="s">
        <v>2917</v>
      </c>
      <c r="K569" s="696" t="s">
        <v>2918</v>
      </c>
      <c r="L569" s="699">
        <v>0</v>
      </c>
      <c r="M569" s="699">
        <v>0</v>
      </c>
      <c r="N569" s="696">
        <v>1</v>
      </c>
      <c r="O569" s="700">
        <v>1</v>
      </c>
      <c r="P569" s="699"/>
      <c r="Q569" s="701"/>
      <c r="R569" s="696"/>
      <c r="S569" s="701">
        <v>0</v>
      </c>
      <c r="T569" s="700"/>
      <c r="U569" s="702">
        <v>0</v>
      </c>
    </row>
    <row r="570" spans="1:21" ht="14.4" customHeight="1" x14ac:dyDescent="0.3">
      <c r="A570" s="695">
        <v>50</v>
      </c>
      <c r="B570" s="696" t="s">
        <v>557</v>
      </c>
      <c r="C570" s="696">
        <v>89301502</v>
      </c>
      <c r="D570" s="697" t="s">
        <v>2938</v>
      </c>
      <c r="E570" s="698" t="s">
        <v>2220</v>
      </c>
      <c r="F570" s="696" t="s">
        <v>2204</v>
      </c>
      <c r="G570" s="696" t="s">
        <v>2919</v>
      </c>
      <c r="H570" s="696" t="s">
        <v>558</v>
      </c>
      <c r="I570" s="696" t="s">
        <v>686</v>
      </c>
      <c r="J570" s="696" t="s">
        <v>687</v>
      </c>
      <c r="K570" s="696" t="s">
        <v>2920</v>
      </c>
      <c r="L570" s="699">
        <v>127.5</v>
      </c>
      <c r="M570" s="699">
        <v>127.5</v>
      </c>
      <c r="N570" s="696">
        <v>1</v>
      </c>
      <c r="O570" s="700">
        <v>1</v>
      </c>
      <c r="P570" s="699">
        <v>127.5</v>
      </c>
      <c r="Q570" s="701">
        <v>1</v>
      </c>
      <c r="R570" s="696">
        <v>1</v>
      </c>
      <c r="S570" s="701">
        <v>1</v>
      </c>
      <c r="T570" s="700">
        <v>1</v>
      </c>
      <c r="U570" s="702">
        <v>1</v>
      </c>
    </row>
    <row r="571" spans="1:21" ht="14.4" customHeight="1" x14ac:dyDescent="0.3">
      <c r="A571" s="695">
        <v>50</v>
      </c>
      <c r="B571" s="696" t="s">
        <v>557</v>
      </c>
      <c r="C571" s="696">
        <v>89301502</v>
      </c>
      <c r="D571" s="697" t="s">
        <v>2938</v>
      </c>
      <c r="E571" s="698" t="s">
        <v>2220</v>
      </c>
      <c r="F571" s="696" t="s">
        <v>2204</v>
      </c>
      <c r="G571" s="696" t="s">
        <v>2313</v>
      </c>
      <c r="H571" s="696" t="s">
        <v>558</v>
      </c>
      <c r="I571" s="696" t="s">
        <v>709</v>
      </c>
      <c r="J571" s="696" t="s">
        <v>710</v>
      </c>
      <c r="K571" s="696" t="s">
        <v>2314</v>
      </c>
      <c r="L571" s="699">
        <v>219.94</v>
      </c>
      <c r="M571" s="699">
        <v>879.76</v>
      </c>
      <c r="N571" s="696">
        <v>4</v>
      </c>
      <c r="O571" s="700">
        <v>3</v>
      </c>
      <c r="P571" s="699">
        <v>219.94</v>
      </c>
      <c r="Q571" s="701">
        <v>0.25</v>
      </c>
      <c r="R571" s="696">
        <v>1</v>
      </c>
      <c r="S571" s="701">
        <v>0.25</v>
      </c>
      <c r="T571" s="700">
        <v>0.5</v>
      </c>
      <c r="U571" s="702">
        <v>0.16666666666666666</v>
      </c>
    </row>
    <row r="572" spans="1:21" ht="14.4" customHeight="1" x14ac:dyDescent="0.3">
      <c r="A572" s="695">
        <v>50</v>
      </c>
      <c r="B572" s="696" t="s">
        <v>557</v>
      </c>
      <c r="C572" s="696">
        <v>89301502</v>
      </c>
      <c r="D572" s="697" t="s">
        <v>2938</v>
      </c>
      <c r="E572" s="698" t="s">
        <v>2220</v>
      </c>
      <c r="F572" s="696" t="s">
        <v>2204</v>
      </c>
      <c r="G572" s="696" t="s">
        <v>2505</v>
      </c>
      <c r="H572" s="696" t="s">
        <v>1152</v>
      </c>
      <c r="I572" s="696" t="s">
        <v>2610</v>
      </c>
      <c r="J572" s="696" t="s">
        <v>2611</v>
      </c>
      <c r="K572" s="696" t="s">
        <v>2612</v>
      </c>
      <c r="L572" s="699">
        <v>143.71</v>
      </c>
      <c r="M572" s="699">
        <v>431.13</v>
      </c>
      <c r="N572" s="696">
        <v>3</v>
      </c>
      <c r="O572" s="700">
        <v>0.5</v>
      </c>
      <c r="P572" s="699"/>
      <c r="Q572" s="701">
        <v>0</v>
      </c>
      <c r="R572" s="696"/>
      <c r="S572" s="701">
        <v>0</v>
      </c>
      <c r="T572" s="700"/>
      <c r="U572" s="702">
        <v>0</v>
      </c>
    </row>
    <row r="573" spans="1:21" ht="14.4" customHeight="1" x14ac:dyDescent="0.3">
      <c r="A573" s="695">
        <v>50</v>
      </c>
      <c r="B573" s="696" t="s">
        <v>557</v>
      </c>
      <c r="C573" s="696">
        <v>89301502</v>
      </c>
      <c r="D573" s="697" t="s">
        <v>2938</v>
      </c>
      <c r="E573" s="698" t="s">
        <v>2220</v>
      </c>
      <c r="F573" s="696" t="s">
        <v>2204</v>
      </c>
      <c r="G573" s="696" t="s">
        <v>2505</v>
      </c>
      <c r="H573" s="696" t="s">
        <v>558</v>
      </c>
      <c r="I573" s="696" t="s">
        <v>2802</v>
      </c>
      <c r="J573" s="696" t="s">
        <v>2803</v>
      </c>
      <c r="K573" s="696" t="s">
        <v>2804</v>
      </c>
      <c r="L573" s="699">
        <v>469.47</v>
      </c>
      <c r="M573" s="699">
        <v>469.47</v>
      </c>
      <c r="N573" s="696">
        <v>1</v>
      </c>
      <c r="O573" s="700">
        <v>0.5</v>
      </c>
      <c r="P573" s="699"/>
      <c r="Q573" s="701">
        <v>0</v>
      </c>
      <c r="R573" s="696"/>
      <c r="S573" s="701">
        <v>0</v>
      </c>
      <c r="T573" s="700"/>
      <c r="U573" s="702">
        <v>0</v>
      </c>
    </row>
    <row r="574" spans="1:21" ht="14.4" customHeight="1" x14ac:dyDescent="0.3">
      <c r="A574" s="695">
        <v>50</v>
      </c>
      <c r="B574" s="696" t="s">
        <v>557</v>
      </c>
      <c r="C574" s="696">
        <v>89301502</v>
      </c>
      <c r="D574" s="697" t="s">
        <v>2938</v>
      </c>
      <c r="E574" s="698" t="s">
        <v>2220</v>
      </c>
      <c r="F574" s="696" t="s">
        <v>2204</v>
      </c>
      <c r="G574" s="696" t="s">
        <v>2921</v>
      </c>
      <c r="H574" s="696" t="s">
        <v>558</v>
      </c>
      <c r="I574" s="696" t="s">
        <v>2922</v>
      </c>
      <c r="J574" s="696" t="s">
        <v>2923</v>
      </c>
      <c r="K574" s="696" t="s">
        <v>2806</v>
      </c>
      <c r="L574" s="699">
        <v>0</v>
      </c>
      <c r="M574" s="699">
        <v>0</v>
      </c>
      <c r="N574" s="696">
        <v>1</v>
      </c>
      <c r="O574" s="700">
        <v>0.5</v>
      </c>
      <c r="P574" s="699"/>
      <c r="Q574" s="701"/>
      <c r="R574" s="696"/>
      <c r="S574" s="701">
        <v>0</v>
      </c>
      <c r="T574" s="700"/>
      <c r="U574" s="702">
        <v>0</v>
      </c>
    </row>
    <row r="575" spans="1:21" ht="14.4" customHeight="1" x14ac:dyDescent="0.3">
      <c r="A575" s="695">
        <v>50</v>
      </c>
      <c r="B575" s="696" t="s">
        <v>557</v>
      </c>
      <c r="C575" s="696">
        <v>89301502</v>
      </c>
      <c r="D575" s="697" t="s">
        <v>2938</v>
      </c>
      <c r="E575" s="698" t="s">
        <v>2220</v>
      </c>
      <c r="F575" s="696" t="s">
        <v>2204</v>
      </c>
      <c r="G575" s="696" t="s">
        <v>2347</v>
      </c>
      <c r="H575" s="696" t="s">
        <v>558</v>
      </c>
      <c r="I575" s="696" t="s">
        <v>705</v>
      </c>
      <c r="J575" s="696" t="s">
        <v>2349</v>
      </c>
      <c r="K575" s="696" t="s">
        <v>707</v>
      </c>
      <c r="L575" s="699">
        <v>129.94999999999999</v>
      </c>
      <c r="M575" s="699">
        <v>389.84999999999997</v>
      </c>
      <c r="N575" s="696">
        <v>3</v>
      </c>
      <c r="O575" s="700">
        <v>1.5</v>
      </c>
      <c r="P575" s="699">
        <v>129.94999999999999</v>
      </c>
      <c r="Q575" s="701">
        <v>0.33333333333333331</v>
      </c>
      <c r="R575" s="696">
        <v>1</v>
      </c>
      <c r="S575" s="701">
        <v>0.33333333333333331</v>
      </c>
      <c r="T575" s="700">
        <v>1</v>
      </c>
      <c r="U575" s="702">
        <v>0.66666666666666663</v>
      </c>
    </row>
    <row r="576" spans="1:21" ht="14.4" customHeight="1" x14ac:dyDescent="0.3">
      <c r="A576" s="695">
        <v>50</v>
      </c>
      <c r="B576" s="696" t="s">
        <v>557</v>
      </c>
      <c r="C576" s="696">
        <v>89301502</v>
      </c>
      <c r="D576" s="697" t="s">
        <v>2938</v>
      </c>
      <c r="E576" s="698" t="s">
        <v>2220</v>
      </c>
      <c r="F576" s="696" t="s">
        <v>2204</v>
      </c>
      <c r="G576" s="696" t="s">
        <v>2924</v>
      </c>
      <c r="H576" s="696" t="s">
        <v>558</v>
      </c>
      <c r="I576" s="696" t="s">
        <v>2925</v>
      </c>
      <c r="J576" s="696" t="s">
        <v>986</v>
      </c>
      <c r="K576" s="696" t="s">
        <v>2926</v>
      </c>
      <c r="L576" s="699">
        <v>40.64</v>
      </c>
      <c r="M576" s="699">
        <v>40.64</v>
      </c>
      <c r="N576" s="696">
        <v>1</v>
      </c>
      <c r="O576" s="700">
        <v>0.5</v>
      </c>
      <c r="P576" s="699"/>
      <c r="Q576" s="701">
        <v>0</v>
      </c>
      <c r="R576" s="696"/>
      <c r="S576" s="701">
        <v>0</v>
      </c>
      <c r="T576" s="700"/>
      <c r="U576" s="702">
        <v>0</v>
      </c>
    </row>
    <row r="577" spans="1:21" ht="14.4" customHeight="1" x14ac:dyDescent="0.3">
      <c r="A577" s="695">
        <v>50</v>
      </c>
      <c r="B577" s="696" t="s">
        <v>557</v>
      </c>
      <c r="C577" s="696">
        <v>89301502</v>
      </c>
      <c r="D577" s="697" t="s">
        <v>2938</v>
      </c>
      <c r="E577" s="698" t="s">
        <v>2220</v>
      </c>
      <c r="F577" s="696" t="s">
        <v>2204</v>
      </c>
      <c r="G577" s="696" t="s">
        <v>2924</v>
      </c>
      <c r="H577" s="696" t="s">
        <v>558</v>
      </c>
      <c r="I577" s="696" t="s">
        <v>2927</v>
      </c>
      <c r="J577" s="696" t="s">
        <v>986</v>
      </c>
      <c r="K577" s="696" t="s">
        <v>1085</v>
      </c>
      <c r="L577" s="699">
        <v>0</v>
      </c>
      <c r="M577" s="699">
        <v>0</v>
      </c>
      <c r="N577" s="696">
        <v>1</v>
      </c>
      <c r="O577" s="700">
        <v>0.5</v>
      </c>
      <c r="P577" s="699"/>
      <c r="Q577" s="701"/>
      <c r="R577" s="696"/>
      <c r="S577" s="701">
        <v>0</v>
      </c>
      <c r="T577" s="700"/>
      <c r="U577" s="702">
        <v>0</v>
      </c>
    </row>
    <row r="578" spans="1:21" ht="14.4" customHeight="1" x14ac:dyDescent="0.3">
      <c r="A578" s="695">
        <v>50</v>
      </c>
      <c r="B578" s="696" t="s">
        <v>557</v>
      </c>
      <c r="C578" s="696">
        <v>89301502</v>
      </c>
      <c r="D578" s="697" t="s">
        <v>2938</v>
      </c>
      <c r="E578" s="698" t="s">
        <v>2220</v>
      </c>
      <c r="F578" s="696" t="s">
        <v>2204</v>
      </c>
      <c r="G578" s="696" t="s">
        <v>2512</v>
      </c>
      <c r="H578" s="696" t="s">
        <v>558</v>
      </c>
      <c r="I578" s="696" t="s">
        <v>2822</v>
      </c>
      <c r="J578" s="696" t="s">
        <v>2514</v>
      </c>
      <c r="K578" s="696" t="s">
        <v>2823</v>
      </c>
      <c r="L578" s="699">
        <v>525.88</v>
      </c>
      <c r="M578" s="699">
        <v>525.88</v>
      </c>
      <c r="N578" s="696">
        <v>1</v>
      </c>
      <c r="O578" s="700">
        <v>0.5</v>
      </c>
      <c r="P578" s="699">
        <v>525.88</v>
      </c>
      <c r="Q578" s="701">
        <v>1</v>
      </c>
      <c r="R578" s="696">
        <v>1</v>
      </c>
      <c r="S578" s="701">
        <v>1</v>
      </c>
      <c r="T578" s="700">
        <v>0.5</v>
      </c>
      <c r="U578" s="702">
        <v>1</v>
      </c>
    </row>
    <row r="579" spans="1:21" ht="14.4" customHeight="1" x14ac:dyDescent="0.3">
      <c r="A579" s="695">
        <v>50</v>
      </c>
      <c r="B579" s="696" t="s">
        <v>557</v>
      </c>
      <c r="C579" s="696">
        <v>89301502</v>
      </c>
      <c r="D579" s="697" t="s">
        <v>2938</v>
      </c>
      <c r="E579" s="698" t="s">
        <v>2220</v>
      </c>
      <c r="F579" s="696" t="s">
        <v>2204</v>
      </c>
      <c r="G579" s="696" t="s">
        <v>2274</v>
      </c>
      <c r="H579" s="696" t="s">
        <v>1152</v>
      </c>
      <c r="I579" s="696" t="s">
        <v>2536</v>
      </c>
      <c r="J579" s="696" t="s">
        <v>2537</v>
      </c>
      <c r="K579" s="696" t="s">
        <v>1781</v>
      </c>
      <c r="L579" s="699">
        <v>193.14</v>
      </c>
      <c r="M579" s="699">
        <v>386.28</v>
      </c>
      <c r="N579" s="696">
        <v>2</v>
      </c>
      <c r="O579" s="700">
        <v>1</v>
      </c>
      <c r="P579" s="699"/>
      <c r="Q579" s="701">
        <v>0</v>
      </c>
      <c r="R579" s="696"/>
      <c r="S579" s="701">
        <v>0</v>
      </c>
      <c r="T579" s="700"/>
      <c r="U579" s="702">
        <v>0</v>
      </c>
    </row>
    <row r="580" spans="1:21" ht="14.4" customHeight="1" x14ac:dyDescent="0.3">
      <c r="A580" s="695">
        <v>50</v>
      </c>
      <c r="B580" s="696" t="s">
        <v>557</v>
      </c>
      <c r="C580" s="696">
        <v>89301502</v>
      </c>
      <c r="D580" s="697" t="s">
        <v>2938</v>
      </c>
      <c r="E580" s="698" t="s">
        <v>2220</v>
      </c>
      <c r="F580" s="696" t="s">
        <v>2205</v>
      </c>
      <c r="G580" s="696" t="s">
        <v>2630</v>
      </c>
      <c r="H580" s="696" t="s">
        <v>558</v>
      </c>
      <c r="I580" s="696" t="s">
        <v>2928</v>
      </c>
      <c r="J580" s="696" t="s">
        <v>2929</v>
      </c>
      <c r="K580" s="696" t="s">
        <v>2930</v>
      </c>
      <c r="L580" s="699">
        <v>410</v>
      </c>
      <c r="M580" s="699">
        <v>820</v>
      </c>
      <c r="N580" s="696">
        <v>2</v>
      </c>
      <c r="O580" s="700">
        <v>2</v>
      </c>
      <c r="P580" s="699">
        <v>410</v>
      </c>
      <c r="Q580" s="701">
        <v>0.5</v>
      </c>
      <c r="R580" s="696">
        <v>1</v>
      </c>
      <c r="S580" s="701">
        <v>0.5</v>
      </c>
      <c r="T580" s="700">
        <v>1</v>
      </c>
      <c r="U580" s="702">
        <v>0.5</v>
      </c>
    </row>
    <row r="581" spans="1:21" ht="14.4" customHeight="1" x14ac:dyDescent="0.3">
      <c r="A581" s="695">
        <v>50</v>
      </c>
      <c r="B581" s="696" t="s">
        <v>557</v>
      </c>
      <c r="C581" s="696">
        <v>89301502</v>
      </c>
      <c r="D581" s="697" t="s">
        <v>2938</v>
      </c>
      <c r="E581" s="698" t="s">
        <v>2220</v>
      </c>
      <c r="F581" s="696" t="s">
        <v>2205</v>
      </c>
      <c r="G581" s="696" t="s">
        <v>2842</v>
      </c>
      <c r="H581" s="696" t="s">
        <v>558</v>
      </c>
      <c r="I581" s="696" t="s">
        <v>2843</v>
      </c>
      <c r="J581" s="696" t="s">
        <v>2844</v>
      </c>
      <c r="K581" s="696" t="s">
        <v>2845</v>
      </c>
      <c r="L581" s="699">
        <v>38.97</v>
      </c>
      <c r="M581" s="699">
        <v>5299.9200000000028</v>
      </c>
      <c r="N581" s="696">
        <v>136</v>
      </c>
      <c r="O581" s="700">
        <v>34</v>
      </c>
      <c r="P581" s="699">
        <v>5299.9200000000028</v>
      </c>
      <c r="Q581" s="701">
        <v>1</v>
      </c>
      <c r="R581" s="696">
        <v>136</v>
      </c>
      <c r="S581" s="701">
        <v>1</v>
      </c>
      <c r="T581" s="700">
        <v>34</v>
      </c>
      <c r="U581" s="702">
        <v>1</v>
      </c>
    </row>
    <row r="582" spans="1:21" ht="14.4" customHeight="1" x14ac:dyDescent="0.3">
      <c r="A582" s="695">
        <v>50</v>
      </c>
      <c r="B582" s="696" t="s">
        <v>557</v>
      </c>
      <c r="C582" s="696">
        <v>89301502</v>
      </c>
      <c r="D582" s="697" t="s">
        <v>2938</v>
      </c>
      <c r="E582" s="698" t="s">
        <v>2220</v>
      </c>
      <c r="F582" s="696" t="s">
        <v>2205</v>
      </c>
      <c r="G582" s="696" t="s">
        <v>2850</v>
      </c>
      <c r="H582" s="696" t="s">
        <v>558</v>
      </c>
      <c r="I582" s="696" t="s">
        <v>2851</v>
      </c>
      <c r="J582" s="696" t="s">
        <v>2852</v>
      </c>
      <c r="K582" s="696" t="s">
        <v>2853</v>
      </c>
      <c r="L582" s="699">
        <v>378.48</v>
      </c>
      <c r="M582" s="699">
        <v>4920.24</v>
      </c>
      <c r="N582" s="696">
        <v>13</v>
      </c>
      <c r="O582" s="700">
        <v>13</v>
      </c>
      <c r="P582" s="699">
        <v>4541.76</v>
      </c>
      <c r="Q582" s="701">
        <v>0.92307692307692313</v>
      </c>
      <c r="R582" s="696">
        <v>12</v>
      </c>
      <c r="S582" s="701">
        <v>0.92307692307692313</v>
      </c>
      <c r="T582" s="700">
        <v>12</v>
      </c>
      <c r="U582" s="702">
        <v>0.92307692307692313</v>
      </c>
    </row>
    <row r="583" spans="1:21" ht="14.4" customHeight="1" x14ac:dyDescent="0.3">
      <c r="A583" s="695">
        <v>50</v>
      </c>
      <c r="B583" s="696" t="s">
        <v>557</v>
      </c>
      <c r="C583" s="696">
        <v>89301502</v>
      </c>
      <c r="D583" s="697" t="s">
        <v>2938</v>
      </c>
      <c r="E583" s="698" t="s">
        <v>2220</v>
      </c>
      <c r="F583" s="696" t="s">
        <v>2205</v>
      </c>
      <c r="G583" s="696" t="s">
        <v>2850</v>
      </c>
      <c r="H583" s="696" t="s">
        <v>558</v>
      </c>
      <c r="I583" s="696" t="s">
        <v>2854</v>
      </c>
      <c r="J583" s="696" t="s">
        <v>2855</v>
      </c>
      <c r="K583" s="696" t="s">
        <v>2856</v>
      </c>
      <c r="L583" s="699">
        <v>378.48</v>
      </c>
      <c r="M583" s="699">
        <v>3784.8</v>
      </c>
      <c r="N583" s="696">
        <v>10</v>
      </c>
      <c r="O583" s="700">
        <v>10</v>
      </c>
      <c r="P583" s="699">
        <v>3406.32</v>
      </c>
      <c r="Q583" s="701">
        <v>0.9</v>
      </c>
      <c r="R583" s="696">
        <v>9</v>
      </c>
      <c r="S583" s="701">
        <v>0.9</v>
      </c>
      <c r="T583" s="700">
        <v>9</v>
      </c>
      <c r="U583" s="702">
        <v>0.9</v>
      </c>
    </row>
    <row r="584" spans="1:21" ht="14.4" customHeight="1" x14ac:dyDescent="0.3">
      <c r="A584" s="695">
        <v>50</v>
      </c>
      <c r="B584" s="696" t="s">
        <v>557</v>
      </c>
      <c r="C584" s="696">
        <v>89301502</v>
      </c>
      <c r="D584" s="697" t="s">
        <v>2938</v>
      </c>
      <c r="E584" s="698" t="s">
        <v>2221</v>
      </c>
      <c r="F584" s="696" t="s">
        <v>2204</v>
      </c>
      <c r="G584" s="696" t="s">
        <v>2668</v>
      </c>
      <c r="H584" s="696" t="s">
        <v>558</v>
      </c>
      <c r="I584" s="696" t="s">
        <v>2931</v>
      </c>
      <c r="J584" s="696" t="s">
        <v>2932</v>
      </c>
      <c r="K584" s="696" t="s">
        <v>1912</v>
      </c>
      <c r="L584" s="699">
        <v>222.25</v>
      </c>
      <c r="M584" s="699">
        <v>222.25</v>
      </c>
      <c r="N584" s="696">
        <v>1</v>
      </c>
      <c r="O584" s="700">
        <v>0.5</v>
      </c>
      <c r="P584" s="699">
        <v>222.25</v>
      </c>
      <c r="Q584" s="701">
        <v>1</v>
      </c>
      <c r="R584" s="696">
        <v>1</v>
      </c>
      <c r="S584" s="701">
        <v>1</v>
      </c>
      <c r="T584" s="700">
        <v>0.5</v>
      </c>
      <c r="U584" s="702">
        <v>1</v>
      </c>
    </row>
    <row r="585" spans="1:21" ht="14.4" customHeight="1" x14ac:dyDescent="0.3">
      <c r="A585" s="695">
        <v>50</v>
      </c>
      <c r="B585" s="696" t="s">
        <v>557</v>
      </c>
      <c r="C585" s="696">
        <v>89301502</v>
      </c>
      <c r="D585" s="697" t="s">
        <v>2938</v>
      </c>
      <c r="E585" s="698" t="s">
        <v>2221</v>
      </c>
      <c r="F585" s="696" t="s">
        <v>2204</v>
      </c>
      <c r="G585" s="696" t="s">
        <v>2668</v>
      </c>
      <c r="H585" s="696" t="s">
        <v>1152</v>
      </c>
      <c r="I585" s="696" t="s">
        <v>1910</v>
      </c>
      <c r="J585" s="696" t="s">
        <v>1911</v>
      </c>
      <c r="K585" s="696" t="s">
        <v>1912</v>
      </c>
      <c r="L585" s="699">
        <v>222.25</v>
      </c>
      <c r="M585" s="699">
        <v>222.25</v>
      </c>
      <c r="N585" s="696">
        <v>1</v>
      </c>
      <c r="O585" s="700">
        <v>1</v>
      </c>
      <c r="P585" s="699">
        <v>222.25</v>
      </c>
      <c r="Q585" s="701">
        <v>1</v>
      </c>
      <c r="R585" s="696">
        <v>1</v>
      </c>
      <c r="S585" s="701">
        <v>1</v>
      </c>
      <c r="T585" s="700">
        <v>1</v>
      </c>
      <c r="U585" s="702">
        <v>1</v>
      </c>
    </row>
    <row r="586" spans="1:21" ht="14.4" customHeight="1" thickBot="1" x14ac:dyDescent="0.35">
      <c r="A586" s="703">
        <v>50</v>
      </c>
      <c r="B586" s="704" t="s">
        <v>557</v>
      </c>
      <c r="C586" s="704">
        <v>89301502</v>
      </c>
      <c r="D586" s="705" t="s">
        <v>2938</v>
      </c>
      <c r="E586" s="706" t="s">
        <v>2221</v>
      </c>
      <c r="F586" s="704" t="s">
        <v>2204</v>
      </c>
      <c r="G586" s="704" t="s">
        <v>2933</v>
      </c>
      <c r="H586" s="704" t="s">
        <v>558</v>
      </c>
      <c r="I586" s="704" t="s">
        <v>2934</v>
      </c>
      <c r="J586" s="704" t="s">
        <v>2935</v>
      </c>
      <c r="K586" s="704" t="s">
        <v>2936</v>
      </c>
      <c r="L586" s="707">
        <v>0</v>
      </c>
      <c r="M586" s="707">
        <v>0</v>
      </c>
      <c r="N586" s="704">
        <v>2</v>
      </c>
      <c r="O586" s="708">
        <v>0.5</v>
      </c>
      <c r="P586" s="707">
        <v>0</v>
      </c>
      <c r="Q586" s="709"/>
      <c r="R586" s="704">
        <v>2</v>
      </c>
      <c r="S586" s="709">
        <v>1</v>
      </c>
      <c r="T586" s="708">
        <v>0.5</v>
      </c>
      <c r="U586" s="7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2940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2215</v>
      </c>
      <c r="B5" s="628">
        <v>7208.8200000000006</v>
      </c>
      <c r="C5" s="646">
        <v>0.11205394143142886</v>
      </c>
      <c r="D5" s="628">
        <v>57124.660000000011</v>
      </c>
      <c r="E5" s="646">
        <v>0.88794605856857112</v>
      </c>
      <c r="F5" s="629">
        <v>64333.48000000001</v>
      </c>
    </row>
    <row r="6" spans="1:6" ht="14.4" customHeight="1" x14ac:dyDescent="0.3">
      <c r="A6" s="718" t="s">
        <v>2220</v>
      </c>
      <c r="B6" s="711">
        <v>3428.6899999999996</v>
      </c>
      <c r="C6" s="701">
        <v>0.2796727475906734</v>
      </c>
      <c r="D6" s="711">
        <v>8830.9600000000009</v>
      </c>
      <c r="E6" s="701">
        <v>0.72032725240932649</v>
      </c>
      <c r="F6" s="712">
        <v>12259.650000000001</v>
      </c>
    </row>
    <row r="7" spans="1:6" ht="14.4" customHeight="1" x14ac:dyDescent="0.3">
      <c r="A7" s="718" t="s">
        <v>2213</v>
      </c>
      <c r="B7" s="711">
        <v>905.48000000000013</v>
      </c>
      <c r="C7" s="701">
        <v>8.5406365956676208E-2</v>
      </c>
      <c r="D7" s="711">
        <v>9696.5399999999991</v>
      </c>
      <c r="E7" s="701">
        <v>0.91459363404332383</v>
      </c>
      <c r="F7" s="712">
        <v>10602.019999999999</v>
      </c>
    </row>
    <row r="8" spans="1:6" ht="14.4" customHeight="1" x14ac:dyDescent="0.3">
      <c r="A8" s="718" t="s">
        <v>2211</v>
      </c>
      <c r="B8" s="711">
        <v>530.89</v>
      </c>
      <c r="C8" s="701">
        <v>9.4086459801338927E-3</v>
      </c>
      <c r="D8" s="711">
        <v>55894.870000000017</v>
      </c>
      <c r="E8" s="701">
        <v>0.99059135401986609</v>
      </c>
      <c r="F8" s="712">
        <v>56425.760000000017</v>
      </c>
    </row>
    <row r="9" spans="1:6" ht="14.4" customHeight="1" x14ac:dyDescent="0.3">
      <c r="A9" s="718" t="s">
        <v>2217</v>
      </c>
      <c r="B9" s="711">
        <v>375.01</v>
      </c>
      <c r="C9" s="701">
        <v>6.8492975547746554E-2</v>
      </c>
      <c r="D9" s="711">
        <v>5100.1499999999996</v>
      </c>
      <c r="E9" s="701">
        <v>0.93150702445225342</v>
      </c>
      <c r="F9" s="712">
        <v>5475.16</v>
      </c>
    </row>
    <row r="10" spans="1:6" ht="14.4" customHeight="1" x14ac:dyDescent="0.3">
      <c r="A10" s="718" t="s">
        <v>2219</v>
      </c>
      <c r="B10" s="711">
        <v>225.45</v>
      </c>
      <c r="C10" s="701">
        <v>0.10206899674031149</v>
      </c>
      <c r="D10" s="711">
        <v>1983.3499999999997</v>
      </c>
      <c r="E10" s="701">
        <v>0.89793100325968844</v>
      </c>
      <c r="F10" s="712">
        <v>2208.7999999999997</v>
      </c>
    </row>
    <row r="11" spans="1:6" ht="14.4" customHeight="1" x14ac:dyDescent="0.3">
      <c r="A11" s="718" t="s">
        <v>2221</v>
      </c>
      <c r="B11" s="711">
        <v>222.25</v>
      </c>
      <c r="C11" s="701">
        <v>0.5</v>
      </c>
      <c r="D11" s="711">
        <v>222.25</v>
      </c>
      <c r="E11" s="701">
        <v>0.5</v>
      </c>
      <c r="F11" s="712">
        <v>444.5</v>
      </c>
    </row>
    <row r="12" spans="1:6" ht="14.4" customHeight="1" x14ac:dyDescent="0.3">
      <c r="A12" s="718" t="s">
        <v>2210</v>
      </c>
      <c r="B12" s="711">
        <v>67.42</v>
      </c>
      <c r="C12" s="701">
        <v>1.5649081759604853E-2</v>
      </c>
      <c r="D12" s="711">
        <v>4240.8199999999988</v>
      </c>
      <c r="E12" s="701">
        <v>0.98435091824039511</v>
      </c>
      <c r="F12" s="712">
        <v>4308.2399999999989</v>
      </c>
    </row>
    <row r="13" spans="1:6" ht="14.4" customHeight="1" x14ac:dyDescent="0.3">
      <c r="A13" s="718" t="s">
        <v>2218</v>
      </c>
      <c r="B13" s="711"/>
      <c r="C13" s="701">
        <v>0</v>
      </c>
      <c r="D13" s="711">
        <v>3304.16</v>
      </c>
      <c r="E13" s="701">
        <v>1</v>
      </c>
      <c r="F13" s="712">
        <v>3304.16</v>
      </c>
    </row>
    <row r="14" spans="1:6" ht="14.4" customHeight="1" x14ac:dyDescent="0.3">
      <c r="A14" s="718" t="s">
        <v>2212</v>
      </c>
      <c r="B14" s="711"/>
      <c r="C14" s="701">
        <v>0</v>
      </c>
      <c r="D14" s="711">
        <v>4174.6100000000006</v>
      </c>
      <c r="E14" s="701">
        <v>1</v>
      </c>
      <c r="F14" s="712">
        <v>4174.6100000000006</v>
      </c>
    </row>
    <row r="15" spans="1:6" ht="14.4" customHeight="1" x14ac:dyDescent="0.3">
      <c r="A15" s="718" t="s">
        <v>2214</v>
      </c>
      <c r="B15" s="711"/>
      <c r="C15" s="701">
        <v>0</v>
      </c>
      <c r="D15" s="711">
        <v>359.41999999999996</v>
      </c>
      <c r="E15" s="701">
        <v>1</v>
      </c>
      <c r="F15" s="712">
        <v>359.41999999999996</v>
      </c>
    </row>
    <row r="16" spans="1:6" ht="14.4" customHeight="1" thickBot="1" x14ac:dyDescent="0.35">
      <c r="A16" s="719" t="s">
        <v>2216</v>
      </c>
      <c r="B16" s="715"/>
      <c r="C16" s="716">
        <v>0</v>
      </c>
      <c r="D16" s="715">
        <v>989.11000000000013</v>
      </c>
      <c r="E16" s="716">
        <v>1</v>
      </c>
      <c r="F16" s="717">
        <v>989.11000000000013</v>
      </c>
    </row>
    <row r="17" spans="1:6" ht="14.4" customHeight="1" thickBot="1" x14ac:dyDescent="0.35">
      <c r="A17" s="652" t="s">
        <v>3</v>
      </c>
      <c r="B17" s="653">
        <v>12964.010000000002</v>
      </c>
      <c r="C17" s="654">
        <v>7.8624599425138428E-2</v>
      </c>
      <c r="D17" s="653">
        <v>151920.9</v>
      </c>
      <c r="E17" s="654">
        <v>0.92137540057486156</v>
      </c>
      <c r="F17" s="655">
        <v>164884.91</v>
      </c>
    </row>
    <row r="18" spans="1:6" ht="14.4" customHeight="1" thickBot="1" x14ac:dyDescent="0.35"/>
    <row r="19" spans="1:6" ht="14.4" customHeight="1" x14ac:dyDescent="0.3">
      <c r="A19" s="656" t="s">
        <v>2941</v>
      </c>
      <c r="B19" s="628">
        <v>1682.8</v>
      </c>
      <c r="C19" s="646">
        <v>0.761903037108137</v>
      </c>
      <c r="D19" s="628">
        <v>525.88</v>
      </c>
      <c r="E19" s="646">
        <v>0.23809696289186302</v>
      </c>
      <c r="F19" s="629">
        <v>2208.6799999999998</v>
      </c>
    </row>
    <row r="20" spans="1:6" ht="14.4" customHeight="1" x14ac:dyDescent="0.3">
      <c r="A20" s="718" t="s">
        <v>2942</v>
      </c>
      <c r="B20" s="711">
        <v>1542.54</v>
      </c>
      <c r="C20" s="701">
        <v>0.40150237381309345</v>
      </c>
      <c r="D20" s="711">
        <v>2299.38</v>
      </c>
      <c r="E20" s="701">
        <v>0.59849762618690661</v>
      </c>
      <c r="F20" s="712">
        <v>3841.92</v>
      </c>
    </row>
    <row r="21" spans="1:6" ht="14.4" customHeight="1" x14ac:dyDescent="0.3">
      <c r="A21" s="718" t="s">
        <v>2059</v>
      </c>
      <c r="B21" s="711">
        <v>1408.3600000000001</v>
      </c>
      <c r="C21" s="701">
        <v>0.34711155255744486</v>
      </c>
      <c r="D21" s="711">
        <v>2649.01</v>
      </c>
      <c r="E21" s="701">
        <v>0.65288844744255514</v>
      </c>
      <c r="F21" s="712">
        <v>4057.3700000000003</v>
      </c>
    </row>
    <row r="22" spans="1:6" ht="14.4" customHeight="1" x14ac:dyDescent="0.3">
      <c r="A22" s="718" t="s">
        <v>2082</v>
      </c>
      <c r="B22" s="711">
        <v>1170.94</v>
      </c>
      <c r="C22" s="701">
        <v>0.1525966875308695</v>
      </c>
      <c r="D22" s="711">
        <v>6502.49</v>
      </c>
      <c r="E22" s="701">
        <v>0.84740331246913048</v>
      </c>
      <c r="F22" s="712">
        <v>7673.43</v>
      </c>
    </row>
    <row r="23" spans="1:6" ht="14.4" customHeight="1" x14ac:dyDescent="0.3">
      <c r="A23" s="718" t="s">
        <v>2943</v>
      </c>
      <c r="B23" s="711">
        <v>1160.3999999999999</v>
      </c>
      <c r="C23" s="701">
        <v>1</v>
      </c>
      <c r="D23" s="711"/>
      <c r="E23" s="701">
        <v>0</v>
      </c>
      <c r="F23" s="712">
        <v>1160.3999999999999</v>
      </c>
    </row>
    <row r="24" spans="1:6" ht="14.4" customHeight="1" x14ac:dyDescent="0.3">
      <c r="A24" s="718" t="s">
        <v>2944</v>
      </c>
      <c r="B24" s="711">
        <v>1023.94</v>
      </c>
      <c r="C24" s="701">
        <v>0.68775271691675277</v>
      </c>
      <c r="D24" s="711">
        <v>464.88</v>
      </c>
      <c r="E24" s="701">
        <v>0.31224728308324712</v>
      </c>
      <c r="F24" s="712">
        <v>1488.8200000000002</v>
      </c>
    </row>
    <row r="25" spans="1:6" ht="14.4" customHeight="1" x14ac:dyDescent="0.3">
      <c r="A25" s="718" t="s">
        <v>2063</v>
      </c>
      <c r="B25" s="711">
        <v>744.43000000000006</v>
      </c>
      <c r="C25" s="701">
        <v>0.43308007353454497</v>
      </c>
      <c r="D25" s="711">
        <v>974.49</v>
      </c>
      <c r="E25" s="701">
        <v>0.56691992646545508</v>
      </c>
      <c r="F25" s="712">
        <v>1718.92</v>
      </c>
    </row>
    <row r="26" spans="1:6" ht="14.4" customHeight="1" x14ac:dyDescent="0.3">
      <c r="A26" s="718" t="s">
        <v>2945</v>
      </c>
      <c r="B26" s="711">
        <v>726.91</v>
      </c>
      <c r="C26" s="701">
        <v>0.68942591310450796</v>
      </c>
      <c r="D26" s="711">
        <v>327.45999999999998</v>
      </c>
      <c r="E26" s="701">
        <v>0.3105740868954921</v>
      </c>
      <c r="F26" s="712">
        <v>1054.3699999999999</v>
      </c>
    </row>
    <row r="27" spans="1:6" ht="14.4" customHeight="1" x14ac:dyDescent="0.3">
      <c r="A27" s="718" t="s">
        <v>2074</v>
      </c>
      <c r="B27" s="711">
        <v>648.48</v>
      </c>
      <c r="C27" s="701">
        <v>1</v>
      </c>
      <c r="D27" s="711"/>
      <c r="E27" s="701">
        <v>0</v>
      </c>
      <c r="F27" s="712">
        <v>648.48</v>
      </c>
    </row>
    <row r="28" spans="1:6" ht="14.4" customHeight="1" x14ac:dyDescent="0.3">
      <c r="A28" s="718" t="s">
        <v>2080</v>
      </c>
      <c r="B28" s="711">
        <v>522.36</v>
      </c>
      <c r="C28" s="701">
        <v>3.010579909525837E-2</v>
      </c>
      <c r="D28" s="711">
        <v>16828.450000000004</v>
      </c>
      <c r="E28" s="701">
        <v>0.96989420090474154</v>
      </c>
      <c r="F28" s="712">
        <v>17350.810000000005</v>
      </c>
    </row>
    <row r="29" spans="1:6" ht="14.4" customHeight="1" x14ac:dyDescent="0.3">
      <c r="A29" s="718" t="s">
        <v>2069</v>
      </c>
      <c r="B29" s="711">
        <v>494.39</v>
      </c>
      <c r="C29" s="701">
        <v>9.2758011891427378E-2</v>
      </c>
      <c r="D29" s="711">
        <v>4835.5000000000009</v>
      </c>
      <c r="E29" s="701">
        <v>0.90724198810857259</v>
      </c>
      <c r="F29" s="712">
        <v>5329.8900000000012</v>
      </c>
    </row>
    <row r="30" spans="1:6" ht="14.4" customHeight="1" x14ac:dyDescent="0.3">
      <c r="A30" s="718" t="s">
        <v>2946</v>
      </c>
      <c r="B30" s="711">
        <v>480.18</v>
      </c>
      <c r="C30" s="701">
        <v>1</v>
      </c>
      <c r="D30" s="711"/>
      <c r="E30" s="701">
        <v>0</v>
      </c>
      <c r="F30" s="712">
        <v>480.18</v>
      </c>
    </row>
    <row r="31" spans="1:6" ht="14.4" customHeight="1" x14ac:dyDescent="0.3">
      <c r="A31" s="718" t="s">
        <v>2947</v>
      </c>
      <c r="B31" s="711">
        <v>273.48</v>
      </c>
      <c r="C31" s="701">
        <v>1</v>
      </c>
      <c r="D31" s="711"/>
      <c r="E31" s="701">
        <v>0</v>
      </c>
      <c r="F31" s="712">
        <v>273.48</v>
      </c>
    </row>
    <row r="32" spans="1:6" ht="14.4" customHeight="1" x14ac:dyDescent="0.3">
      <c r="A32" s="718" t="s">
        <v>2948</v>
      </c>
      <c r="B32" s="711">
        <v>269.67</v>
      </c>
      <c r="C32" s="701">
        <v>0.16000640808843161</v>
      </c>
      <c r="D32" s="711">
        <v>1415.7</v>
      </c>
      <c r="E32" s="701">
        <v>0.8399935919115683</v>
      </c>
      <c r="F32" s="712">
        <v>1685.3700000000001</v>
      </c>
    </row>
    <row r="33" spans="1:6" ht="14.4" customHeight="1" x14ac:dyDescent="0.3">
      <c r="A33" s="718" t="s">
        <v>2062</v>
      </c>
      <c r="B33" s="711">
        <v>222.25</v>
      </c>
      <c r="C33" s="701">
        <v>0.25</v>
      </c>
      <c r="D33" s="711">
        <v>666.75</v>
      </c>
      <c r="E33" s="701">
        <v>0.75</v>
      </c>
      <c r="F33" s="712">
        <v>889</v>
      </c>
    </row>
    <row r="34" spans="1:6" ht="14.4" customHeight="1" x14ac:dyDescent="0.3">
      <c r="A34" s="718" t="s">
        <v>2055</v>
      </c>
      <c r="B34" s="711">
        <v>165.86999999999998</v>
      </c>
      <c r="C34" s="701">
        <v>0.59596866915780389</v>
      </c>
      <c r="D34" s="711">
        <v>112.45</v>
      </c>
      <c r="E34" s="701">
        <v>0.40403133084219606</v>
      </c>
      <c r="F34" s="712">
        <v>278.32</v>
      </c>
    </row>
    <row r="35" spans="1:6" ht="14.4" customHeight="1" x14ac:dyDescent="0.3">
      <c r="A35" s="718" t="s">
        <v>2065</v>
      </c>
      <c r="B35" s="711">
        <v>155.07</v>
      </c>
      <c r="C35" s="701">
        <v>0.13302051880318419</v>
      </c>
      <c r="D35" s="711">
        <v>1010.69</v>
      </c>
      <c r="E35" s="701">
        <v>0.86697948119681589</v>
      </c>
      <c r="F35" s="712">
        <v>1165.76</v>
      </c>
    </row>
    <row r="36" spans="1:6" ht="14.4" customHeight="1" x14ac:dyDescent="0.3">
      <c r="A36" s="718" t="s">
        <v>2051</v>
      </c>
      <c r="B36" s="711">
        <v>125.46</v>
      </c>
      <c r="C36" s="701">
        <v>4.3102441303586009E-2</v>
      </c>
      <c r="D36" s="711">
        <v>2785.2800000000011</v>
      </c>
      <c r="E36" s="701">
        <v>0.95689755869641402</v>
      </c>
      <c r="F36" s="712">
        <v>2910.7400000000011</v>
      </c>
    </row>
    <row r="37" spans="1:6" ht="14.4" customHeight="1" x14ac:dyDescent="0.3">
      <c r="A37" s="718" t="s">
        <v>2035</v>
      </c>
      <c r="B37" s="711">
        <v>69.86</v>
      </c>
      <c r="C37" s="701">
        <v>0.19999999999999998</v>
      </c>
      <c r="D37" s="711">
        <v>279.44</v>
      </c>
      <c r="E37" s="701">
        <v>0.79999999999999993</v>
      </c>
      <c r="F37" s="712">
        <v>349.3</v>
      </c>
    </row>
    <row r="38" spans="1:6" ht="14.4" customHeight="1" x14ac:dyDescent="0.3">
      <c r="A38" s="718" t="s">
        <v>2073</v>
      </c>
      <c r="B38" s="711">
        <v>51.55</v>
      </c>
      <c r="C38" s="701">
        <v>0.33365695792880257</v>
      </c>
      <c r="D38" s="711">
        <v>102.95</v>
      </c>
      <c r="E38" s="701">
        <v>0.66634304207119743</v>
      </c>
      <c r="F38" s="712">
        <v>154.5</v>
      </c>
    </row>
    <row r="39" spans="1:6" ht="14.4" customHeight="1" x14ac:dyDescent="0.3">
      <c r="A39" s="718" t="s">
        <v>2061</v>
      </c>
      <c r="B39" s="711">
        <v>25.07</v>
      </c>
      <c r="C39" s="701">
        <v>0.1791738136077759</v>
      </c>
      <c r="D39" s="711">
        <v>114.85</v>
      </c>
      <c r="E39" s="701">
        <v>0.82082618639222416</v>
      </c>
      <c r="F39" s="712">
        <v>139.91999999999999</v>
      </c>
    </row>
    <row r="40" spans="1:6" ht="14.4" customHeight="1" x14ac:dyDescent="0.3">
      <c r="A40" s="718" t="s">
        <v>2036</v>
      </c>
      <c r="B40" s="711"/>
      <c r="C40" s="701">
        <v>0</v>
      </c>
      <c r="D40" s="711">
        <v>1028.6799999999998</v>
      </c>
      <c r="E40" s="701">
        <v>1</v>
      </c>
      <c r="F40" s="712">
        <v>1028.6799999999998</v>
      </c>
    </row>
    <row r="41" spans="1:6" ht="14.4" customHeight="1" x14ac:dyDescent="0.3">
      <c r="A41" s="718" t="s">
        <v>2033</v>
      </c>
      <c r="B41" s="711"/>
      <c r="C41" s="701">
        <v>0</v>
      </c>
      <c r="D41" s="711">
        <v>3333.1</v>
      </c>
      <c r="E41" s="701">
        <v>1</v>
      </c>
      <c r="F41" s="712">
        <v>3333.1</v>
      </c>
    </row>
    <row r="42" spans="1:6" ht="14.4" customHeight="1" x14ac:dyDescent="0.3">
      <c r="A42" s="718" t="s">
        <v>2039</v>
      </c>
      <c r="B42" s="711">
        <v>0</v>
      </c>
      <c r="C42" s="701">
        <v>0</v>
      </c>
      <c r="D42" s="711">
        <v>492.45</v>
      </c>
      <c r="E42" s="701">
        <v>1</v>
      </c>
      <c r="F42" s="712">
        <v>492.45</v>
      </c>
    </row>
    <row r="43" spans="1:6" ht="14.4" customHeight="1" x14ac:dyDescent="0.3">
      <c r="A43" s="718" t="s">
        <v>2040</v>
      </c>
      <c r="B43" s="711"/>
      <c r="C43" s="701">
        <v>0</v>
      </c>
      <c r="D43" s="711">
        <v>318.03999999999996</v>
      </c>
      <c r="E43" s="701">
        <v>1</v>
      </c>
      <c r="F43" s="712">
        <v>318.03999999999996</v>
      </c>
    </row>
    <row r="44" spans="1:6" ht="14.4" customHeight="1" x14ac:dyDescent="0.3">
      <c r="A44" s="718" t="s">
        <v>2949</v>
      </c>
      <c r="B44" s="711"/>
      <c r="C44" s="701">
        <v>0</v>
      </c>
      <c r="D44" s="711">
        <v>1793.0300000000002</v>
      </c>
      <c r="E44" s="701">
        <v>1</v>
      </c>
      <c r="F44" s="712">
        <v>1793.0300000000002</v>
      </c>
    </row>
    <row r="45" spans="1:6" ht="14.4" customHeight="1" x14ac:dyDescent="0.3">
      <c r="A45" s="718" t="s">
        <v>2047</v>
      </c>
      <c r="B45" s="711">
        <v>0</v>
      </c>
      <c r="C45" s="701">
        <v>0</v>
      </c>
      <c r="D45" s="711">
        <v>3767.7599999999998</v>
      </c>
      <c r="E45" s="701">
        <v>1</v>
      </c>
      <c r="F45" s="712">
        <v>3767.7599999999998</v>
      </c>
    </row>
    <row r="46" spans="1:6" ht="14.4" customHeight="1" x14ac:dyDescent="0.3">
      <c r="A46" s="718" t="s">
        <v>2950</v>
      </c>
      <c r="B46" s="711"/>
      <c r="C46" s="701">
        <v>0</v>
      </c>
      <c r="D46" s="711">
        <v>36013.17</v>
      </c>
      <c r="E46" s="701">
        <v>1</v>
      </c>
      <c r="F46" s="712">
        <v>36013.17</v>
      </c>
    </row>
    <row r="47" spans="1:6" ht="14.4" customHeight="1" x14ac:dyDescent="0.3">
      <c r="A47" s="718" t="s">
        <v>2951</v>
      </c>
      <c r="B47" s="711"/>
      <c r="C47" s="701">
        <v>0</v>
      </c>
      <c r="D47" s="711">
        <v>581.30999999999995</v>
      </c>
      <c r="E47" s="701">
        <v>1</v>
      </c>
      <c r="F47" s="712">
        <v>581.30999999999995</v>
      </c>
    </row>
    <row r="48" spans="1:6" ht="14.4" customHeight="1" x14ac:dyDescent="0.3">
      <c r="A48" s="718" t="s">
        <v>2083</v>
      </c>
      <c r="B48" s="711"/>
      <c r="C48" s="701">
        <v>0</v>
      </c>
      <c r="D48" s="711">
        <v>2318.79</v>
      </c>
      <c r="E48" s="701">
        <v>1</v>
      </c>
      <c r="F48" s="712">
        <v>2318.79</v>
      </c>
    </row>
    <row r="49" spans="1:6" ht="14.4" customHeight="1" x14ac:dyDescent="0.3">
      <c r="A49" s="718" t="s">
        <v>2029</v>
      </c>
      <c r="B49" s="711"/>
      <c r="C49" s="701">
        <v>0</v>
      </c>
      <c r="D49" s="711">
        <v>992.8</v>
      </c>
      <c r="E49" s="701">
        <v>1</v>
      </c>
      <c r="F49" s="712">
        <v>992.8</v>
      </c>
    </row>
    <row r="50" spans="1:6" ht="14.4" customHeight="1" x14ac:dyDescent="0.3">
      <c r="A50" s="718" t="s">
        <v>2032</v>
      </c>
      <c r="B50" s="711"/>
      <c r="C50" s="701">
        <v>0</v>
      </c>
      <c r="D50" s="711">
        <v>886.91</v>
      </c>
      <c r="E50" s="701">
        <v>1</v>
      </c>
      <c r="F50" s="712">
        <v>886.91</v>
      </c>
    </row>
    <row r="51" spans="1:6" ht="14.4" customHeight="1" x14ac:dyDescent="0.3">
      <c r="A51" s="718" t="s">
        <v>2042</v>
      </c>
      <c r="B51" s="711"/>
      <c r="C51" s="701">
        <v>0</v>
      </c>
      <c r="D51" s="711">
        <v>184.22</v>
      </c>
      <c r="E51" s="701">
        <v>1</v>
      </c>
      <c r="F51" s="712">
        <v>184.22</v>
      </c>
    </row>
    <row r="52" spans="1:6" ht="14.4" customHeight="1" x14ac:dyDescent="0.3">
      <c r="A52" s="718" t="s">
        <v>2952</v>
      </c>
      <c r="B52" s="711"/>
      <c r="C52" s="701">
        <v>0</v>
      </c>
      <c r="D52" s="711">
        <v>124.64999999999999</v>
      </c>
      <c r="E52" s="701">
        <v>1</v>
      </c>
      <c r="F52" s="712">
        <v>124.64999999999999</v>
      </c>
    </row>
    <row r="53" spans="1:6" ht="14.4" customHeight="1" x14ac:dyDescent="0.3">
      <c r="A53" s="718" t="s">
        <v>2057</v>
      </c>
      <c r="B53" s="711"/>
      <c r="C53" s="701">
        <v>0</v>
      </c>
      <c r="D53" s="711">
        <v>607.44999999999993</v>
      </c>
      <c r="E53" s="701">
        <v>1</v>
      </c>
      <c r="F53" s="712">
        <v>607.44999999999993</v>
      </c>
    </row>
    <row r="54" spans="1:6" ht="14.4" customHeight="1" x14ac:dyDescent="0.3">
      <c r="A54" s="718" t="s">
        <v>2026</v>
      </c>
      <c r="B54" s="711">
        <v>0</v>
      </c>
      <c r="C54" s="701"/>
      <c r="D54" s="711"/>
      <c r="E54" s="701"/>
      <c r="F54" s="712">
        <v>0</v>
      </c>
    </row>
    <row r="55" spans="1:6" ht="14.4" customHeight="1" x14ac:dyDescent="0.3">
      <c r="A55" s="718" t="s">
        <v>2028</v>
      </c>
      <c r="B55" s="711"/>
      <c r="C55" s="701">
        <v>0</v>
      </c>
      <c r="D55" s="711">
        <v>65.75</v>
      </c>
      <c r="E55" s="701">
        <v>1</v>
      </c>
      <c r="F55" s="712">
        <v>65.75</v>
      </c>
    </row>
    <row r="56" spans="1:6" ht="14.4" customHeight="1" x14ac:dyDescent="0.3">
      <c r="A56" s="718" t="s">
        <v>2953</v>
      </c>
      <c r="B56" s="711"/>
      <c r="C56" s="701">
        <v>0</v>
      </c>
      <c r="D56" s="711">
        <v>167.38</v>
      </c>
      <c r="E56" s="701">
        <v>1</v>
      </c>
      <c r="F56" s="712">
        <v>167.38</v>
      </c>
    </row>
    <row r="57" spans="1:6" ht="14.4" customHeight="1" x14ac:dyDescent="0.3">
      <c r="A57" s="718" t="s">
        <v>2043</v>
      </c>
      <c r="B57" s="711"/>
      <c r="C57" s="701">
        <v>0</v>
      </c>
      <c r="D57" s="711">
        <v>6300.77</v>
      </c>
      <c r="E57" s="701">
        <v>1</v>
      </c>
      <c r="F57" s="712">
        <v>6300.77</v>
      </c>
    </row>
    <row r="58" spans="1:6" ht="14.4" customHeight="1" x14ac:dyDescent="0.3">
      <c r="A58" s="718" t="s">
        <v>2031</v>
      </c>
      <c r="B58" s="711"/>
      <c r="C58" s="701">
        <v>0</v>
      </c>
      <c r="D58" s="711">
        <v>476.25</v>
      </c>
      <c r="E58" s="701">
        <v>1</v>
      </c>
      <c r="F58" s="712">
        <v>476.25</v>
      </c>
    </row>
    <row r="59" spans="1:6" ht="14.4" customHeight="1" x14ac:dyDescent="0.3">
      <c r="A59" s="718" t="s">
        <v>2045</v>
      </c>
      <c r="B59" s="711"/>
      <c r="C59" s="701">
        <v>0</v>
      </c>
      <c r="D59" s="711">
        <v>45258.73000000001</v>
      </c>
      <c r="E59" s="701">
        <v>1</v>
      </c>
      <c r="F59" s="712">
        <v>45258.73000000001</v>
      </c>
    </row>
    <row r="60" spans="1:6" ht="14.4" customHeight="1" x14ac:dyDescent="0.3">
      <c r="A60" s="718" t="s">
        <v>2954</v>
      </c>
      <c r="B60" s="711">
        <v>0</v>
      </c>
      <c r="C60" s="701"/>
      <c r="D60" s="711"/>
      <c r="E60" s="701"/>
      <c r="F60" s="712">
        <v>0</v>
      </c>
    </row>
    <row r="61" spans="1:6" ht="14.4" customHeight="1" x14ac:dyDescent="0.3">
      <c r="A61" s="718" t="s">
        <v>2955</v>
      </c>
      <c r="B61" s="711"/>
      <c r="C61" s="701">
        <v>0</v>
      </c>
      <c r="D61" s="711">
        <v>1309.48</v>
      </c>
      <c r="E61" s="701">
        <v>1</v>
      </c>
      <c r="F61" s="712">
        <v>1309.48</v>
      </c>
    </row>
    <row r="62" spans="1:6" ht="14.4" customHeight="1" x14ac:dyDescent="0.3">
      <c r="A62" s="718" t="s">
        <v>2956</v>
      </c>
      <c r="B62" s="711">
        <v>0</v>
      </c>
      <c r="C62" s="701">
        <v>0</v>
      </c>
      <c r="D62" s="711">
        <v>108.83</v>
      </c>
      <c r="E62" s="701">
        <v>1</v>
      </c>
      <c r="F62" s="712">
        <v>108.83</v>
      </c>
    </row>
    <row r="63" spans="1:6" ht="14.4" customHeight="1" x14ac:dyDescent="0.3">
      <c r="A63" s="718" t="s">
        <v>2075</v>
      </c>
      <c r="B63" s="711"/>
      <c r="C63" s="701"/>
      <c r="D63" s="711">
        <v>0</v>
      </c>
      <c r="E63" s="701"/>
      <c r="F63" s="712">
        <v>0</v>
      </c>
    </row>
    <row r="64" spans="1:6" ht="14.4" customHeight="1" x14ac:dyDescent="0.3">
      <c r="A64" s="718" t="s">
        <v>2957</v>
      </c>
      <c r="B64" s="711"/>
      <c r="C64" s="701">
        <v>0</v>
      </c>
      <c r="D64" s="711">
        <v>550.59</v>
      </c>
      <c r="E64" s="701">
        <v>1</v>
      </c>
      <c r="F64" s="712">
        <v>550.59</v>
      </c>
    </row>
    <row r="65" spans="1:6" ht="14.4" customHeight="1" x14ac:dyDescent="0.3">
      <c r="A65" s="718" t="s">
        <v>2077</v>
      </c>
      <c r="B65" s="711"/>
      <c r="C65" s="701">
        <v>0</v>
      </c>
      <c r="D65" s="711">
        <v>403.5</v>
      </c>
      <c r="E65" s="701">
        <v>1</v>
      </c>
      <c r="F65" s="712">
        <v>403.5</v>
      </c>
    </row>
    <row r="66" spans="1:6" ht="14.4" customHeight="1" x14ac:dyDescent="0.3">
      <c r="A66" s="718" t="s">
        <v>2076</v>
      </c>
      <c r="B66" s="711"/>
      <c r="C66" s="701">
        <v>0</v>
      </c>
      <c r="D66" s="711">
        <v>431.14</v>
      </c>
      <c r="E66" s="701">
        <v>1</v>
      </c>
      <c r="F66" s="712">
        <v>431.14</v>
      </c>
    </row>
    <row r="67" spans="1:6" ht="14.4" customHeight="1" x14ac:dyDescent="0.3">
      <c r="A67" s="718" t="s">
        <v>2038</v>
      </c>
      <c r="B67" s="711">
        <v>0</v>
      </c>
      <c r="C67" s="701"/>
      <c r="D67" s="711"/>
      <c r="E67" s="701"/>
      <c r="F67" s="712">
        <v>0</v>
      </c>
    </row>
    <row r="68" spans="1:6" ht="14.4" customHeight="1" x14ac:dyDescent="0.3">
      <c r="A68" s="718" t="s">
        <v>2052</v>
      </c>
      <c r="B68" s="711"/>
      <c r="C68" s="701">
        <v>0</v>
      </c>
      <c r="D68" s="711">
        <v>692.77</v>
      </c>
      <c r="E68" s="701">
        <v>1</v>
      </c>
      <c r="F68" s="712">
        <v>692.77</v>
      </c>
    </row>
    <row r="69" spans="1:6" ht="14.4" customHeight="1" x14ac:dyDescent="0.3">
      <c r="A69" s="718" t="s">
        <v>2048</v>
      </c>
      <c r="B69" s="711"/>
      <c r="C69" s="701">
        <v>0</v>
      </c>
      <c r="D69" s="711">
        <v>1736.3700000000001</v>
      </c>
      <c r="E69" s="701">
        <v>1</v>
      </c>
      <c r="F69" s="712">
        <v>1736.3700000000001</v>
      </c>
    </row>
    <row r="70" spans="1:6" ht="14.4" customHeight="1" thickBot="1" x14ac:dyDescent="0.35">
      <c r="A70" s="719" t="s">
        <v>2078</v>
      </c>
      <c r="B70" s="715"/>
      <c r="C70" s="716">
        <v>0</v>
      </c>
      <c r="D70" s="715">
        <v>81.33</v>
      </c>
      <c r="E70" s="716">
        <v>1</v>
      </c>
      <c r="F70" s="717">
        <v>81.33</v>
      </c>
    </row>
    <row r="71" spans="1:6" ht="14.4" customHeight="1" thickBot="1" x14ac:dyDescent="0.35">
      <c r="A71" s="652" t="s">
        <v>3</v>
      </c>
      <c r="B71" s="653">
        <v>12964.010000000002</v>
      </c>
      <c r="C71" s="654">
        <v>7.8624599425138428E-2</v>
      </c>
      <c r="D71" s="653">
        <v>151920.90000000005</v>
      </c>
      <c r="E71" s="654">
        <v>0.92137540057486189</v>
      </c>
      <c r="F71" s="655">
        <v>164884.91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{390E8DDA-A088-461F-8678-C0DC3C478001}</x14:id>
        </ext>
      </extLst>
    </cfRule>
  </conditionalFormatting>
  <conditionalFormatting sqref="F19:F7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{A7B91ACE-34DC-406B-B824-20726A34CEAA}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0E8DDA-A088-461F-8678-C0DC3C4780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A7B91ACE-34DC-406B-B824-20726A34CE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2975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126</v>
      </c>
      <c r="G3" s="47">
        <f>SUBTOTAL(9,G6:G1048576)</f>
        <v>12964.009999999998</v>
      </c>
      <c r="H3" s="48">
        <f>IF(M3=0,0,G3/M3)</f>
        <v>7.8624599425138345E-2</v>
      </c>
      <c r="I3" s="47">
        <f>SUBTOTAL(9,I6:I1048576)</f>
        <v>496</v>
      </c>
      <c r="J3" s="47">
        <f>SUBTOTAL(9,J6:J1048576)</f>
        <v>151920.90000000014</v>
      </c>
      <c r="K3" s="48">
        <f>IF(M3=0,0,J3/M3)</f>
        <v>0.92137540057486156</v>
      </c>
      <c r="L3" s="47">
        <f>SUBTOTAL(9,L6:L1048576)</f>
        <v>622</v>
      </c>
      <c r="M3" s="49">
        <f>SUBTOTAL(9,M6:M1048576)</f>
        <v>164884.91000000015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2210</v>
      </c>
      <c r="B6" s="625" t="s">
        <v>2098</v>
      </c>
      <c r="C6" s="625" t="s">
        <v>2247</v>
      </c>
      <c r="D6" s="625" t="s">
        <v>1377</v>
      </c>
      <c r="E6" s="625" t="s">
        <v>2248</v>
      </c>
      <c r="F6" s="628">
        <v>2</v>
      </c>
      <c r="G6" s="628">
        <v>0</v>
      </c>
      <c r="H6" s="646"/>
      <c r="I6" s="628"/>
      <c r="J6" s="628"/>
      <c r="K6" s="646"/>
      <c r="L6" s="628">
        <v>2</v>
      </c>
      <c r="M6" s="629">
        <v>0</v>
      </c>
    </row>
    <row r="7" spans="1:13" ht="14.4" customHeight="1" x14ac:dyDescent="0.3">
      <c r="A7" s="695" t="s">
        <v>2210</v>
      </c>
      <c r="B7" s="696" t="s">
        <v>2101</v>
      </c>
      <c r="C7" s="696" t="s">
        <v>2235</v>
      </c>
      <c r="D7" s="696" t="s">
        <v>2236</v>
      </c>
      <c r="E7" s="696" t="s">
        <v>587</v>
      </c>
      <c r="F7" s="711"/>
      <c r="G7" s="711"/>
      <c r="H7" s="701">
        <v>0</v>
      </c>
      <c r="I7" s="711">
        <v>1</v>
      </c>
      <c r="J7" s="711">
        <v>65.75</v>
      </c>
      <c r="K7" s="701">
        <v>1</v>
      </c>
      <c r="L7" s="711">
        <v>1</v>
      </c>
      <c r="M7" s="712">
        <v>65.75</v>
      </c>
    </row>
    <row r="8" spans="1:13" ht="14.4" customHeight="1" x14ac:dyDescent="0.3">
      <c r="A8" s="695" t="s">
        <v>2210</v>
      </c>
      <c r="B8" s="696" t="s">
        <v>2102</v>
      </c>
      <c r="C8" s="696" t="s">
        <v>1275</v>
      </c>
      <c r="D8" s="696" t="s">
        <v>2103</v>
      </c>
      <c r="E8" s="696" t="s">
        <v>1781</v>
      </c>
      <c r="F8" s="711"/>
      <c r="G8" s="711"/>
      <c r="H8" s="701">
        <v>0</v>
      </c>
      <c r="I8" s="711">
        <v>3</v>
      </c>
      <c r="J8" s="711">
        <v>579.41999999999996</v>
      </c>
      <c r="K8" s="701">
        <v>1</v>
      </c>
      <c r="L8" s="711">
        <v>3</v>
      </c>
      <c r="M8" s="712">
        <v>579.41999999999996</v>
      </c>
    </row>
    <row r="9" spans="1:13" ht="14.4" customHeight="1" x14ac:dyDescent="0.3">
      <c r="A9" s="695" t="s">
        <v>2210</v>
      </c>
      <c r="B9" s="696" t="s">
        <v>2104</v>
      </c>
      <c r="C9" s="696" t="s">
        <v>1249</v>
      </c>
      <c r="D9" s="696" t="s">
        <v>1243</v>
      </c>
      <c r="E9" s="696" t="s">
        <v>1206</v>
      </c>
      <c r="F9" s="711"/>
      <c r="G9" s="711"/>
      <c r="H9" s="701">
        <v>0</v>
      </c>
      <c r="I9" s="711">
        <v>1</v>
      </c>
      <c r="J9" s="711">
        <v>2916.16</v>
      </c>
      <c r="K9" s="701">
        <v>1</v>
      </c>
      <c r="L9" s="711">
        <v>1</v>
      </c>
      <c r="M9" s="712">
        <v>2916.16</v>
      </c>
    </row>
    <row r="10" spans="1:13" ht="14.4" customHeight="1" x14ac:dyDescent="0.3">
      <c r="A10" s="695" t="s">
        <v>2210</v>
      </c>
      <c r="B10" s="696" t="s">
        <v>2105</v>
      </c>
      <c r="C10" s="696" t="s">
        <v>945</v>
      </c>
      <c r="D10" s="696" t="s">
        <v>946</v>
      </c>
      <c r="E10" s="696" t="s">
        <v>947</v>
      </c>
      <c r="F10" s="711"/>
      <c r="G10" s="711"/>
      <c r="H10" s="701">
        <v>0</v>
      </c>
      <c r="I10" s="711">
        <v>3</v>
      </c>
      <c r="J10" s="711">
        <v>313.98</v>
      </c>
      <c r="K10" s="701">
        <v>1</v>
      </c>
      <c r="L10" s="711">
        <v>3</v>
      </c>
      <c r="M10" s="712">
        <v>313.98</v>
      </c>
    </row>
    <row r="11" spans="1:13" ht="14.4" customHeight="1" x14ac:dyDescent="0.3">
      <c r="A11" s="695" t="s">
        <v>2210</v>
      </c>
      <c r="B11" s="696" t="s">
        <v>2108</v>
      </c>
      <c r="C11" s="696" t="s">
        <v>1168</v>
      </c>
      <c r="D11" s="696" t="s">
        <v>1169</v>
      </c>
      <c r="E11" s="696" t="s">
        <v>2109</v>
      </c>
      <c r="F11" s="711"/>
      <c r="G11" s="711"/>
      <c r="H11" s="701">
        <v>0</v>
      </c>
      <c r="I11" s="711">
        <v>1</v>
      </c>
      <c r="J11" s="711">
        <v>75.28</v>
      </c>
      <c r="K11" s="701">
        <v>1</v>
      </c>
      <c r="L11" s="711">
        <v>1</v>
      </c>
      <c r="M11" s="712">
        <v>75.28</v>
      </c>
    </row>
    <row r="12" spans="1:13" ht="14.4" customHeight="1" x14ac:dyDescent="0.3">
      <c r="A12" s="695" t="s">
        <v>2210</v>
      </c>
      <c r="B12" s="696" t="s">
        <v>2114</v>
      </c>
      <c r="C12" s="696" t="s">
        <v>1208</v>
      </c>
      <c r="D12" s="696" t="s">
        <v>1209</v>
      </c>
      <c r="E12" s="696" t="s">
        <v>1210</v>
      </c>
      <c r="F12" s="711"/>
      <c r="G12" s="711"/>
      <c r="H12" s="701">
        <v>0</v>
      </c>
      <c r="I12" s="711">
        <v>2</v>
      </c>
      <c r="J12" s="711">
        <v>89.78</v>
      </c>
      <c r="K12" s="701">
        <v>1</v>
      </c>
      <c r="L12" s="711">
        <v>2</v>
      </c>
      <c r="M12" s="712">
        <v>89.78</v>
      </c>
    </row>
    <row r="13" spans="1:13" ht="14.4" customHeight="1" x14ac:dyDescent="0.3">
      <c r="A13" s="695" t="s">
        <v>2210</v>
      </c>
      <c r="B13" s="696" t="s">
        <v>2115</v>
      </c>
      <c r="C13" s="696" t="s">
        <v>2224</v>
      </c>
      <c r="D13" s="696" t="s">
        <v>1299</v>
      </c>
      <c r="E13" s="696" t="s">
        <v>1054</v>
      </c>
      <c r="F13" s="711">
        <v>1</v>
      </c>
      <c r="G13" s="711">
        <v>0</v>
      </c>
      <c r="H13" s="701"/>
      <c r="I13" s="711"/>
      <c r="J13" s="711"/>
      <c r="K13" s="701"/>
      <c r="L13" s="711">
        <v>1</v>
      </c>
      <c r="M13" s="712">
        <v>0</v>
      </c>
    </row>
    <row r="14" spans="1:13" ht="14.4" customHeight="1" x14ac:dyDescent="0.3">
      <c r="A14" s="695" t="s">
        <v>2210</v>
      </c>
      <c r="B14" s="696" t="s">
        <v>2958</v>
      </c>
      <c r="C14" s="696" t="s">
        <v>2260</v>
      </c>
      <c r="D14" s="696" t="s">
        <v>2261</v>
      </c>
      <c r="E14" s="696" t="s">
        <v>2230</v>
      </c>
      <c r="F14" s="711">
        <v>1</v>
      </c>
      <c r="G14" s="711">
        <v>0</v>
      </c>
      <c r="H14" s="701"/>
      <c r="I14" s="711"/>
      <c r="J14" s="711"/>
      <c r="K14" s="701"/>
      <c r="L14" s="711">
        <v>1</v>
      </c>
      <c r="M14" s="712">
        <v>0</v>
      </c>
    </row>
    <row r="15" spans="1:13" ht="14.4" customHeight="1" x14ac:dyDescent="0.3">
      <c r="A15" s="695" t="s">
        <v>2210</v>
      </c>
      <c r="B15" s="696" t="s">
        <v>2119</v>
      </c>
      <c r="C15" s="696" t="s">
        <v>2270</v>
      </c>
      <c r="D15" s="696" t="s">
        <v>1235</v>
      </c>
      <c r="E15" s="696" t="s">
        <v>1300</v>
      </c>
      <c r="F15" s="711">
        <v>1</v>
      </c>
      <c r="G15" s="711">
        <v>67.42</v>
      </c>
      <c r="H15" s="701">
        <v>1</v>
      </c>
      <c r="I15" s="711"/>
      <c r="J15" s="711"/>
      <c r="K15" s="701">
        <v>0</v>
      </c>
      <c r="L15" s="711">
        <v>1</v>
      </c>
      <c r="M15" s="712">
        <v>67.42</v>
      </c>
    </row>
    <row r="16" spans="1:13" ht="14.4" customHeight="1" x14ac:dyDescent="0.3">
      <c r="A16" s="695" t="s">
        <v>2210</v>
      </c>
      <c r="B16" s="696" t="s">
        <v>2125</v>
      </c>
      <c r="C16" s="696" t="s">
        <v>1267</v>
      </c>
      <c r="D16" s="696" t="s">
        <v>1272</v>
      </c>
      <c r="E16" s="696" t="s">
        <v>2126</v>
      </c>
      <c r="F16" s="711"/>
      <c r="G16" s="711"/>
      <c r="H16" s="701">
        <v>0</v>
      </c>
      <c r="I16" s="711">
        <v>1</v>
      </c>
      <c r="J16" s="711">
        <v>130.59</v>
      </c>
      <c r="K16" s="701">
        <v>1</v>
      </c>
      <c r="L16" s="711">
        <v>1</v>
      </c>
      <c r="M16" s="712">
        <v>130.59</v>
      </c>
    </row>
    <row r="17" spans="1:13" ht="14.4" customHeight="1" x14ac:dyDescent="0.3">
      <c r="A17" s="695" t="s">
        <v>2210</v>
      </c>
      <c r="B17" s="696" t="s">
        <v>2151</v>
      </c>
      <c r="C17" s="696" t="s">
        <v>1450</v>
      </c>
      <c r="D17" s="696" t="s">
        <v>1451</v>
      </c>
      <c r="E17" s="696" t="s">
        <v>2144</v>
      </c>
      <c r="F17" s="711"/>
      <c r="G17" s="711"/>
      <c r="H17" s="701">
        <v>0</v>
      </c>
      <c r="I17" s="711">
        <v>1</v>
      </c>
      <c r="J17" s="711">
        <v>69.86</v>
      </c>
      <c r="K17" s="701">
        <v>1</v>
      </c>
      <c r="L17" s="711">
        <v>1</v>
      </c>
      <c r="M17" s="712">
        <v>69.86</v>
      </c>
    </row>
    <row r="18" spans="1:13" ht="14.4" customHeight="1" x14ac:dyDescent="0.3">
      <c r="A18" s="695" t="s">
        <v>2210</v>
      </c>
      <c r="B18" s="696" t="s">
        <v>2167</v>
      </c>
      <c r="C18" s="696" t="s">
        <v>2229</v>
      </c>
      <c r="D18" s="696" t="s">
        <v>1303</v>
      </c>
      <c r="E18" s="696" t="s">
        <v>2230</v>
      </c>
      <c r="F18" s="711">
        <v>1</v>
      </c>
      <c r="G18" s="711">
        <v>0</v>
      </c>
      <c r="H18" s="701"/>
      <c r="I18" s="711"/>
      <c r="J18" s="711"/>
      <c r="K18" s="701"/>
      <c r="L18" s="711">
        <v>1</v>
      </c>
      <c r="M18" s="712">
        <v>0</v>
      </c>
    </row>
    <row r="19" spans="1:13" ht="14.4" customHeight="1" x14ac:dyDescent="0.3">
      <c r="A19" s="695" t="s">
        <v>2221</v>
      </c>
      <c r="B19" s="696" t="s">
        <v>2190</v>
      </c>
      <c r="C19" s="696" t="s">
        <v>2931</v>
      </c>
      <c r="D19" s="696" t="s">
        <v>2932</v>
      </c>
      <c r="E19" s="696" t="s">
        <v>1912</v>
      </c>
      <c r="F19" s="711">
        <v>1</v>
      </c>
      <c r="G19" s="711">
        <v>222.25</v>
      </c>
      <c r="H19" s="701">
        <v>1</v>
      </c>
      <c r="I19" s="711"/>
      <c r="J19" s="711"/>
      <c r="K19" s="701">
        <v>0</v>
      </c>
      <c r="L19" s="711">
        <v>1</v>
      </c>
      <c r="M19" s="712">
        <v>222.25</v>
      </c>
    </row>
    <row r="20" spans="1:13" ht="14.4" customHeight="1" x14ac:dyDescent="0.3">
      <c r="A20" s="695" t="s">
        <v>2221</v>
      </c>
      <c r="B20" s="696" t="s">
        <v>2190</v>
      </c>
      <c r="C20" s="696" t="s">
        <v>1910</v>
      </c>
      <c r="D20" s="696" t="s">
        <v>1911</v>
      </c>
      <c r="E20" s="696" t="s">
        <v>1912</v>
      </c>
      <c r="F20" s="711"/>
      <c r="G20" s="711"/>
      <c r="H20" s="701">
        <v>0</v>
      </c>
      <c r="I20" s="711">
        <v>1</v>
      </c>
      <c r="J20" s="711">
        <v>222.25</v>
      </c>
      <c r="K20" s="701">
        <v>1</v>
      </c>
      <c r="L20" s="711">
        <v>1</v>
      </c>
      <c r="M20" s="712">
        <v>222.25</v>
      </c>
    </row>
    <row r="21" spans="1:13" ht="14.4" customHeight="1" x14ac:dyDescent="0.3">
      <c r="A21" s="695" t="s">
        <v>2211</v>
      </c>
      <c r="B21" s="696" t="s">
        <v>2084</v>
      </c>
      <c r="C21" s="696" t="s">
        <v>1215</v>
      </c>
      <c r="D21" s="696" t="s">
        <v>1216</v>
      </c>
      <c r="E21" s="696" t="s">
        <v>2087</v>
      </c>
      <c r="F21" s="711"/>
      <c r="G21" s="711"/>
      <c r="H21" s="701">
        <v>0</v>
      </c>
      <c r="I21" s="711">
        <v>2</v>
      </c>
      <c r="J21" s="711">
        <v>195.94</v>
      </c>
      <c r="K21" s="701">
        <v>1</v>
      </c>
      <c r="L21" s="711">
        <v>2</v>
      </c>
      <c r="M21" s="712">
        <v>195.94</v>
      </c>
    </row>
    <row r="22" spans="1:13" ht="14.4" customHeight="1" x14ac:dyDescent="0.3">
      <c r="A22" s="695" t="s">
        <v>2211</v>
      </c>
      <c r="B22" s="696" t="s">
        <v>2084</v>
      </c>
      <c r="C22" s="696" t="s">
        <v>2304</v>
      </c>
      <c r="D22" s="696" t="s">
        <v>1216</v>
      </c>
      <c r="E22" s="696" t="s">
        <v>2305</v>
      </c>
      <c r="F22" s="711"/>
      <c r="G22" s="711"/>
      <c r="H22" s="701"/>
      <c r="I22" s="711">
        <v>1</v>
      </c>
      <c r="J22" s="711">
        <v>0</v>
      </c>
      <c r="K22" s="701"/>
      <c r="L22" s="711">
        <v>1</v>
      </c>
      <c r="M22" s="712">
        <v>0</v>
      </c>
    </row>
    <row r="23" spans="1:13" ht="14.4" customHeight="1" x14ac:dyDescent="0.3">
      <c r="A23" s="695" t="s">
        <v>2211</v>
      </c>
      <c r="B23" s="696" t="s">
        <v>2098</v>
      </c>
      <c r="C23" s="696" t="s">
        <v>2585</v>
      </c>
      <c r="D23" s="696" t="s">
        <v>2586</v>
      </c>
      <c r="E23" s="696" t="s">
        <v>2099</v>
      </c>
      <c r="F23" s="711">
        <v>3</v>
      </c>
      <c r="G23" s="711">
        <v>0</v>
      </c>
      <c r="H23" s="701"/>
      <c r="I23" s="711"/>
      <c r="J23" s="711"/>
      <c r="K23" s="701"/>
      <c r="L23" s="711">
        <v>3</v>
      </c>
      <c r="M23" s="712">
        <v>0</v>
      </c>
    </row>
    <row r="24" spans="1:13" ht="14.4" customHeight="1" x14ac:dyDescent="0.3">
      <c r="A24" s="695" t="s">
        <v>2211</v>
      </c>
      <c r="B24" s="696" t="s">
        <v>2102</v>
      </c>
      <c r="C24" s="696" t="s">
        <v>2321</v>
      </c>
      <c r="D24" s="696" t="s">
        <v>1264</v>
      </c>
      <c r="E24" s="696" t="s">
        <v>2322</v>
      </c>
      <c r="F24" s="711"/>
      <c r="G24" s="711"/>
      <c r="H24" s="701">
        <v>0</v>
      </c>
      <c r="I24" s="711">
        <v>1</v>
      </c>
      <c r="J24" s="711">
        <v>66.02</v>
      </c>
      <c r="K24" s="701">
        <v>1</v>
      </c>
      <c r="L24" s="711">
        <v>1</v>
      </c>
      <c r="M24" s="712">
        <v>66.02</v>
      </c>
    </row>
    <row r="25" spans="1:13" ht="14.4" customHeight="1" x14ac:dyDescent="0.3">
      <c r="A25" s="695" t="s">
        <v>2211</v>
      </c>
      <c r="B25" s="696" t="s">
        <v>2102</v>
      </c>
      <c r="C25" s="696" t="s">
        <v>1275</v>
      </c>
      <c r="D25" s="696" t="s">
        <v>2103</v>
      </c>
      <c r="E25" s="696" t="s">
        <v>1781</v>
      </c>
      <c r="F25" s="711"/>
      <c r="G25" s="711"/>
      <c r="H25" s="701">
        <v>0</v>
      </c>
      <c r="I25" s="711">
        <v>3</v>
      </c>
      <c r="J25" s="711">
        <v>579.41999999999996</v>
      </c>
      <c r="K25" s="701">
        <v>1</v>
      </c>
      <c r="L25" s="711">
        <v>3</v>
      </c>
      <c r="M25" s="712">
        <v>579.41999999999996</v>
      </c>
    </row>
    <row r="26" spans="1:13" ht="14.4" customHeight="1" x14ac:dyDescent="0.3">
      <c r="A26" s="695" t="s">
        <v>2211</v>
      </c>
      <c r="B26" s="696" t="s">
        <v>2104</v>
      </c>
      <c r="C26" s="696" t="s">
        <v>1242</v>
      </c>
      <c r="D26" s="696" t="s">
        <v>1243</v>
      </c>
      <c r="E26" s="696" t="s">
        <v>1200</v>
      </c>
      <c r="F26" s="711"/>
      <c r="G26" s="711"/>
      <c r="H26" s="701">
        <v>0</v>
      </c>
      <c r="I26" s="711">
        <v>4</v>
      </c>
      <c r="J26" s="711">
        <v>6998.76</v>
      </c>
      <c r="K26" s="701">
        <v>1</v>
      </c>
      <c r="L26" s="711">
        <v>4</v>
      </c>
      <c r="M26" s="712">
        <v>6998.76</v>
      </c>
    </row>
    <row r="27" spans="1:13" ht="14.4" customHeight="1" x14ac:dyDescent="0.3">
      <c r="A27" s="695" t="s">
        <v>2211</v>
      </c>
      <c r="B27" s="696" t="s">
        <v>2104</v>
      </c>
      <c r="C27" s="696" t="s">
        <v>1246</v>
      </c>
      <c r="D27" s="696" t="s">
        <v>1243</v>
      </c>
      <c r="E27" s="696" t="s">
        <v>1203</v>
      </c>
      <c r="F27" s="711"/>
      <c r="G27" s="711"/>
      <c r="H27" s="701">
        <v>0</v>
      </c>
      <c r="I27" s="711">
        <v>1</v>
      </c>
      <c r="J27" s="711">
        <v>2332.92</v>
      </c>
      <c r="K27" s="701">
        <v>1</v>
      </c>
      <c r="L27" s="711">
        <v>1</v>
      </c>
      <c r="M27" s="712">
        <v>2332.92</v>
      </c>
    </row>
    <row r="28" spans="1:13" ht="14.4" customHeight="1" x14ac:dyDescent="0.3">
      <c r="A28" s="695" t="s">
        <v>2211</v>
      </c>
      <c r="B28" s="696" t="s">
        <v>2104</v>
      </c>
      <c r="C28" s="696" t="s">
        <v>1249</v>
      </c>
      <c r="D28" s="696" t="s">
        <v>1243</v>
      </c>
      <c r="E28" s="696" t="s">
        <v>1206</v>
      </c>
      <c r="F28" s="711"/>
      <c r="G28" s="711"/>
      <c r="H28" s="701">
        <v>0</v>
      </c>
      <c r="I28" s="711">
        <v>2</v>
      </c>
      <c r="J28" s="711">
        <v>5832.32</v>
      </c>
      <c r="K28" s="701">
        <v>1</v>
      </c>
      <c r="L28" s="711">
        <v>2</v>
      </c>
      <c r="M28" s="712">
        <v>5832.32</v>
      </c>
    </row>
    <row r="29" spans="1:13" ht="14.4" customHeight="1" x14ac:dyDescent="0.3">
      <c r="A29" s="695" t="s">
        <v>2211</v>
      </c>
      <c r="B29" s="696" t="s">
        <v>2105</v>
      </c>
      <c r="C29" s="696" t="s">
        <v>945</v>
      </c>
      <c r="D29" s="696" t="s">
        <v>946</v>
      </c>
      <c r="E29" s="696" t="s">
        <v>947</v>
      </c>
      <c r="F29" s="711"/>
      <c r="G29" s="711"/>
      <c r="H29" s="701">
        <v>0</v>
      </c>
      <c r="I29" s="711">
        <v>13</v>
      </c>
      <c r="J29" s="711">
        <v>1360.58</v>
      </c>
      <c r="K29" s="701">
        <v>1</v>
      </c>
      <c r="L29" s="711">
        <v>13</v>
      </c>
      <c r="M29" s="712">
        <v>1360.58</v>
      </c>
    </row>
    <row r="30" spans="1:13" ht="14.4" customHeight="1" x14ac:dyDescent="0.3">
      <c r="A30" s="695" t="s">
        <v>2211</v>
      </c>
      <c r="B30" s="696" t="s">
        <v>2959</v>
      </c>
      <c r="C30" s="696" t="s">
        <v>2550</v>
      </c>
      <c r="D30" s="696" t="s">
        <v>2551</v>
      </c>
      <c r="E30" s="696" t="s">
        <v>2552</v>
      </c>
      <c r="F30" s="711"/>
      <c r="G30" s="711"/>
      <c r="H30" s="701">
        <v>0</v>
      </c>
      <c r="I30" s="711">
        <v>9</v>
      </c>
      <c r="J30" s="711">
        <v>19065.78</v>
      </c>
      <c r="K30" s="701">
        <v>1</v>
      </c>
      <c r="L30" s="711">
        <v>9</v>
      </c>
      <c r="M30" s="712">
        <v>19065.78</v>
      </c>
    </row>
    <row r="31" spans="1:13" ht="14.4" customHeight="1" x14ac:dyDescent="0.3">
      <c r="A31" s="695" t="s">
        <v>2211</v>
      </c>
      <c r="B31" s="696" t="s">
        <v>2959</v>
      </c>
      <c r="C31" s="696" t="s">
        <v>2553</v>
      </c>
      <c r="D31" s="696" t="s">
        <v>2554</v>
      </c>
      <c r="E31" s="696" t="s">
        <v>2555</v>
      </c>
      <c r="F31" s="711"/>
      <c r="G31" s="711"/>
      <c r="H31" s="701">
        <v>0</v>
      </c>
      <c r="I31" s="711">
        <v>3</v>
      </c>
      <c r="J31" s="711">
        <v>6355.2899999999991</v>
      </c>
      <c r="K31" s="701">
        <v>1</v>
      </c>
      <c r="L31" s="711">
        <v>3</v>
      </c>
      <c r="M31" s="712">
        <v>6355.2899999999991</v>
      </c>
    </row>
    <row r="32" spans="1:13" ht="14.4" customHeight="1" x14ac:dyDescent="0.3">
      <c r="A32" s="695" t="s">
        <v>2211</v>
      </c>
      <c r="B32" s="696" t="s">
        <v>2108</v>
      </c>
      <c r="C32" s="696" t="s">
        <v>1168</v>
      </c>
      <c r="D32" s="696" t="s">
        <v>1169</v>
      </c>
      <c r="E32" s="696" t="s">
        <v>2109</v>
      </c>
      <c r="F32" s="711"/>
      <c r="G32" s="711"/>
      <c r="H32" s="701">
        <v>0</v>
      </c>
      <c r="I32" s="711">
        <v>4</v>
      </c>
      <c r="J32" s="711">
        <v>301.12</v>
      </c>
      <c r="K32" s="701">
        <v>1</v>
      </c>
      <c r="L32" s="711">
        <v>4</v>
      </c>
      <c r="M32" s="712">
        <v>301.12</v>
      </c>
    </row>
    <row r="33" spans="1:13" ht="14.4" customHeight="1" x14ac:dyDescent="0.3">
      <c r="A33" s="695" t="s">
        <v>2211</v>
      </c>
      <c r="B33" s="696" t="s">
        <v>2112</v>
      </c>
      <c r="C33" s="696" t="s">
        <v>918</v>
      </c>
      <c r="D33" s="696" t="s">
        <v>919</v>
      </c>
      <c r="E33" s="696" t="s">
        <v>920</v>
      </c>
      <c r="F33" s="711"/>
      <c r="G33" s="711"/>
      <c r="H33" s="701">
        <v>0</v>
      </c>
      <c r="I33" s="711">
        <v>1</v>
      </c>
      <c r="J33" s="711">
        <v>112.45</v>
      </c>
      <c r="K33" s="701">
        <v>1</v>
      </c>
      <c r="L33" s="711">
        <v>1</v>
      </c>
      <c r="M33" s="712">
        <v>112.45</v>
      </c>
    </row>
    <row r="34" spans="1:13" ht="14.4" customHeight="1" x14ac:dyDescent="0.3">
      <c r="A34" s="695" t="s">
        <v>2211</v>
      </c>
      <c r="B34" s="696" t="s">
        <v>2112</v>
      </c>
      <c r="C34" s="696" t="s">
        <v>2287</v>
      </c>
      <c r="D34" s="696" t="s">
        <v>744</v>
      </c>
      <c r="E34" s="696" t="s">
        <v>935</v>
      </c>
      <c r="F34" s="711">
        <v>1</v>
      </c>
      <c r="G34" s="711">
        <v>0</v>
      </c>
      <c r="H34" s="701"/>
      <c r="I34" s="711"/>
      <c r="J34" s="711"/>
      <c r="K34" s="701"/>
      <c r="L34" s="711">
        <v>1</v>
      </c>
      <c r="M34" s="712">
        <v>0</v>
      </c>
    </row>
    <row r="35" spans="1:13" ht="14.4" customHeight="1" x14ac:dyDescent="0.3">
      <c r="A35" s="695" t="s">
        <v>2211</v>
      </c>
      <c r="B35" s="696" t="s">
        <v>2112</v>
      </c>
      <c r="C35" s="696" t="s">
        <v>2567</v>
      </c>
      <c r="D35" s="696" t="s">
        <v>2568</v>
      </c>
      <c r="E35" s="696" t="s">
        <v>1371</v>
      </c>
      <c r="F35" s="711">
        <v>2</v>
      </c>
      <c r="G35" s="711">
        <v>67.459999999999994</v>
      </c>
      <c r="H35" s="701">
        <v>1</v>
      </c>
      <c r="I35" s="711"/>
      <c r="J35" s="711"/>
      <c r="K35" s="701">
        <v>0</v>
      </c>
      <c r="L35" s="711">
        <v>2</v>
      </c>
      <c r="M35" s="712">
        <v>67.459999999999994</v>
      </c>
    </row>
    <row r="36" spans="1:13" ht="14.4" customHeight="1" x14ac:dyDescent="0.3">
      <c r="A36" s="695" t="s">
        <v>2211</v>
      </c>
      <c r="B36" s="696" t="s">
        <v>2114</v>
      </c>
      <c r="C36" s="696" t="s">
        <v>2364</v>
      </c>
      <c r="D36" s="696" t="s">
        <v>2365</v>
      </c>
      <c r="E36" s="696" t="s">
        <v>2366</v>
      </c>
      <c r="F36" s="711">
        <v>3</v>
      </c>
      <c r="G36" s="711">
        <v>94.289999999999992</v>
      </c>
      <c r="H36" s="701">
        <v>1</v>
      </c>
      <c r="I36" s="711"/>
      <c r="J36" s="711"/>
      <c r="K36" s="701">
        <v>0</v>
      </c>
      <c r="L36" s="711">
        <v>3</v>
      </c>
      <c r="M36" s="712">
        <v>94.289999999999992</v>
      </c>
    </row>
    <row r="37" spans="1:13" ht="14.4" customHeight="1" x14ac:dyDescent="0.3">
      <c r="A37" s="695" t="s">
        <v>2211</v>
      </c>
      <c r="B37" s="696" t="s">
        <v>2114</v>
      </c>
      <c r="C37" s="696" t="s">
        <v>1208</v>
      </c>
      <c r="D37" s="696" t="s">
        <v>1209</v>
      </c>
      <c r="E37" s="696" t="s">
        <v>1210</v>
      </c>
      <c r="F37" s="711"/>
      <c r="G37" s="711"/>
      <c r="H37" s="701">
        <v>0</v>
      </c>
      <c r="I37" s="711">
        <v>10</v>
      </c>
      <c r="J37" s="711">
        <v>448.90000000000003</v>
      </c>
      <c r="K37" s="701">
        <v>1</v>
      </c>
      <c r="L37" s="711">
        <v>10</v>
      </c>
      <c r="M37" s="712">
        <v>448.90000000000003</v>
      </c>
    </row>
    <row r="38" spans="1:13" ht="14.4" customHeight="1" x14ac:dyDescent="0.3">
      <c r="A38" s="695" t="s">
        <v>2211</v>
      </c>
      <c r="B38" s="696" t="s">
        <v>2114</v>
      </c>
      <c r="C38" s="696" t="s">
        <v>2367</v>
      </c>
      <c r="D38" s="696" t="s">
        <v>2368</v>
      </c>
      <c r="E38" s="696" t="s">
        <v>1210</v>
      </c>
      <c r="F38" s="711">
        <v>3</v>
      </c>
      <c r="G38" s="711">
        <v>134.67000000000002</v>
      </c>
      <c r="H38" s="701">
        <v>1</v>
      </c>
      <c r="I38" s="711"/>
      <c r="J38" s="711"/>
      <c r="K38" s="701">
        <v>0</v>
      </c>
      <c r="L38" s="711">
        <v>3</v>
      </c>
      <c r="M38" s="712">
        <v>134.67000000000002</v>
      </c>
    </row>
    <row r="39" spans="1:13" ht="14.4" customHeight="1" x14ac:dyDescent="0.3">
      <c r="A39" s="695" t="s">
        <v>2211</v>
      </c>
      <c r="B39" s="696" t="s">
        <v>2179</v>
      </c>
      <c r="C39" s="696" t="s">
        <v>1793</v>
      </c>
      <c r="D39" s="696" t="s">
        <v>1794</v>
      </c>
      <c r="E39" s="696" t="s">
        <v>1795</v>
      </c>
      <c r="F39" s="711"/>
      <c r="G39" s="711"/>
      <c r="H39" s="701">
        <v>0</v>
      </c>
      <c r="I39" s="711">
        <v>2</v>
      </c>
      <c r="J39" s="711">
        <v>89.78</v>
      </c>
      <c r="K39" s="701">
        <v>1</v>
      </c>
      <c r="L39" s="711">
        <v>2</v>
      </c>
      <c r="M39" s="712">
        <v>89.78</v>
      </c>
    </row>
    <row r="40" spans="1:13" ht="14.4" customHeight="1" x14ac:dyDescent="0.3">
      <c r="A40" s="695" t="s">
        <v>2211</v>
      </c>
      <c r="B40" s="696" t="s">
        <v>2115</v>
      </c>
      <c r="C40" s="696" t="s">
        <v>2542</v>
      </c>
      <c r="D40" s="696" t="s">
        <v>1784</v>
      </c>
      <c r="E40" s="696" t="s">
        <v>1785</v>
      </c>
      <c r="F40" s="711"/>
      <c r="G40" s="711"/>
      <c r="H40" s="701">
        <v>0</v>
      </c>
      <c r="I40" s="711">
        <v>1</v>
      </c>
      <c r="J40" s="711">
        <v>270.69</v>
      </c>
      <c r="K40" s="701">
        <v>1</v>
      </c>
      <c r="L40" s="711">
        <v>1</v>
      </c>
      <c r="M40" s="712">
        <v>270.69</v>
      </c>
    </row>
    <row r="41" spans="1:13" ht="14.4" customHeight="1" x14ac:dyDescent="0.3">
      <c r="A41" s="695" t="s">
        <v>2211</v>
      </c>
      <c r="B41" s="696" t="s">
        <v>2116</v>
      </c>
      <c r="C41" s="696" t="s">
        <v>1338</v>
      </c>
      <c r="D41" s="696" t="s">
        <v>1339</v>
      </c>
      <c r="E41" s="696" t="s">
        <v>1340</v>
      </c>
      <c r="F41" s="711"/>
      <c r="G41" s="711"/>
      <c r="H41" s="701">
        <v>0</v>
      </c>
      <c r="I41" s="711">
        <v>4</v>
      </c>
      <c r="J41" s="711">
        <v>221.52</v>
      </c>
      <c r="K41" s="701">
        <v>1</v>
      </c>
      <c r="L41" s="711">
        <v>4</v>
      </c>
      <c r="M41" s="712">
        <v>221.52</v>
      </c>
    </row>
    <row r="42" spans="1:13" ht="14.4" customHeight="1" x14ac:dyDescent="0.3">
      <c r="A42" s="695" t="s">
        <v>2211</v>
      </c>
      <c r="B42" s="696" t="s">
        <v>2960</v>
      </c>
      <c r="C42" s="696" t="s">
        <v>2620</v>
      </c>
      <c r="D42" s="696" t="s">
        <v>2621</v>
      </c>
      <c r="E42" s="696" t="s">
        <v>2622</v>
      </c>
      <c r="F42" s="711"/>
      <c r="G42" s="711"/>
      <c r="H42" s="701">
        <v>0</v>
      </c>
      <c r="I42" s="711">
        <v>1</v>
      </c>
      <c r="J42" s="711">
        <v>525.88</v>
      </c>
      <c r="K42" s="701">
        <v>1</v>
      </c>
      <c r="L42" s="711">
        <v>1</v>
      </c>
      <c r="M42" s="712">
        <v>525.88</v>
      </c>
    </row>
    <row r="43" spans="1:13" ht="14.4" customHeight="1" x14ac:dyDescent="0.3">
      <c r="A43" s="695" t="s">
        <v>2211</v>
      </c>
      <c r="B43" s="696" t="s">
        <v>2958</v>
      </c>
      <c r="C43" s="696" t="s">
        <v>2593</v>
      </c>
      <c r="D43" s="696" t="s">
        <v>2430</v>
      </c>
      <c r="E43" s="696" t="s">
        <v>1382</v>
      </c>
      <c r="F43" s="711">
        <v>1</v>
      </c>
      <c r="G43" s="711">
        <v>202.25</v>
      </c>
      <c r="H43" s="701">
        <v>1</v>
      </c>
      <c r="I43" s="711"/>
      <c r="J43" s="711"/>
      <c r="K43" s="701">
        <v>0</v>
      </c>
      <c r="L43" s="711">
        <v>1</v>
      </c>
      <c r="M43" s="712">
        <v>202.25</v>
      </c>
    </row>
    <row r="44" spans="1:13" ht="14.4" customHeight="1" x14ac:dyDescent="0.3">
      <c r="A44" s="695" t="s">
        <v>2211</v>
      </c>
      <c r="B44" s="696" t="s">
        <v>2119</v>
      </c>
      <c r="C44" s="696" t="s">
        <v>1175</v>
      </c>
      <c r="D44" s="696" t="s">
        <v>2120</v>
      </c>
      <c r="E44" s="696" t="s">
        <v>1177</v>
      </c>
      <c r="F44" s="711"/>
      <c r="G44" s="711"/>
      <c r="H44" s="701">
        <v>0</v>
      </c>
      <c r="I44" s="711">
        <v>6</v>
      </c>
      <c r="J44" s="711">
        <v>808.98000000000013</v>
      </c>
      <c r="K44" s="701">
        <v>1</v>
      </c>
      <c r="L44" s="711">
        <v>6</v>
      </c>
      <c r="M44" s="712">
        <v>808.98000000000013</v>
      </c>
    </row>
    <row r="45" spans="1:13" ht="14.4" customHeight="1" x14ac:dyDescent="0.3">
      <c r="A45" s="695" t="s">
        <v>2211</v>
      </c>
      <c r="B45" s="696" t="s">
        <v>2119</v>
      </c>
      <c r="C45" s="696" t="s">
        <v>2310</v>
      </c>
      <c r="D45" s="696" t="s">
        <v>1157</v>
      </c>
      <c r="E45" s="696" t="s">
        <v>2240</v>
      </c>
      <c r="F45" s="711"/>
      <c r="G45" s="711"/>
      <c r="H45" s="701">
        <v>0</v>
      </c>
      <c r="I45" s="711">
        <v>1</v>
      </c>
      <c r="J45" s="711">
        <v>33.72</v>
      </c>
      <c r="K45" s="701">
        <v>1</v>
      </c>
      <c r="L45" s="711">
        <v>1</v>
      </c>
      <c r="M45" s="712">
        <v>33.72</v>
      </c>
    </row>
    <row r="46" spans="1:13" ht="14.4" customHeight="1" x14ac:dyDescent="0.3">
      <c r="A46" s="695" t="s">
        <v>2211</v>
      </c>
      <c r="B46" s="696" t="s">
        <v>2119</v>
      </c>
      <c r="C46" s="696" t="s">
        <v>1234</v>
      </c>
      <c r="D46" s="696" t="s">
        <v>2121</v>
      </c>
      <c r="E46" s="696" t="s">
        <v>1300</v>
      </c>
      <c r="F46" s="711"/>
      <c r="G46" s="711"/>
      <c r="H46" s="701">
        <v>0</v>
      </c>
      <c r="I46" s="711">
        <v>8</v>
      </c>
      <c r="J46" s="711">
        <v>539.36</v>
      </c>
      <c r="K46" s="701">
        <v>1</v>
      </c>
      <c r="L46" s="711">
        <v>8</v>
      </c>
      <c r="M46" s="712">
        <v>539.36</v>
      </c>
    </row>
    <row r="47" spans="1:13" ht="14.4" customHeight="1" x14ac:dyDescent="0.3">
      <c r="A47" s="695" t="s">
        <v>2211</v>
      </c>
      <c r="B47" s="696" t="s">
        <v>2123</v>
      </c>
      <c r="C47" s="696" t="s">
        <v>2581</v>
      </c>
      <c r="D47" s="696" t="s">
        <v>2582</v>
      </c>
      <c r="E47" s="696" t="s">
        <v>2583</v>
      </c>
      <c r="F47" s="711"/>
      <c r="G47" s="711"/>
      <c r="H47" s="701">
        <v>0</v>
      </c>
      <c r="I47" s="711">
        <v>1</v>
      </c>
      <c r="J47" s="711">
        <v>431.14</v>
      </c>
      <c r="K47" s="701">
        <v>1</v>
      </c>
      <c r="L47" s="711">
        <v>1</v>
      </c>
      <c r="M47" s="712">
        <v>431.14</v>
      </c>
    </row>
    <row r="48" spans="1:13" ht="14.4" customHeight="1" x14ac:dyDescent="0.3">
      <c r="A48" s="695" t="s">
        <v>2211</v>
      </c>
      <c r="B48" s="696" t="s">
        <v>2961</v>
      </c>
      <c r="C48" s="696" t="s">
        <v>2610</v>
      </c>
      <c r="D48" s="696" t="s">
        <v>2611</v>
      </c>
      <c r="E48" s="696" t="s">
        <v>2612</v>
      </c>
      <c r="F48" s="711"/>
      <c r="G48" s="711"/>
      <c r="H48" s="701">
        <v>0</v>
      </c>
      <c r="I48" s="711">
        <v>3</v>
      </c>
      <c r="J48" s="711">
        <v>431.13</v>
      </c>
      <c r="K48" s="701">
        <v>1</v>
      </c>
      <c r="L48" s="711">
        <v>3</v>
      </c>
      <c r="M48" s="712">
        <v>431.13</v>
      </c>
    </row>
    <row r="49" spans="1:13" ht="14.4" customHeight="1" x14ac:dyDescent="0.3">
      <c r="A49" s="695" t="s">
        <v>2211</v>
      </c>
      <c r="B49" s="696" t="s">
        <v>2961</v>
      </c>
      <c r="C49" s="696" t="s">
        <v>2613</v>
      </c>
      <c r="D49" s="696" t="s">
        <v>2611</v>
      </c>
      <c r="E49" s="696" t="s">
        <v>2614</v>
      </c>
      <c r="F49" s="711"/>
      <c r="G49" s="711"/>
      <c r="H49" s="701">
        <v>0</v>
      </c>
      <c r="I49" s="711">
        <v>1</v>
      </c>
      <c r="J49" s="711">
        <v>479.04</v>
      </c>
      <c r="K49" s="701">
        <v>1</v>
      </c>
      <c r="L49" s="711">
        <v>1</v>
      </c>
      <c r="M49" s="712">
        <v>479.04</v>
      </c>
    </row>
    <row r="50" spans="1:13" ht="14.4" customHeight="1" x14ac:dyDescent="0.3">
      <c r="A50" s="695" t="s">
        <v>2211</v>
      </c>
      <c r="B50" s="696" t="s">
        <v>2124</v>
      </c>
      <c r="C50" s="696" t="s">
        <v>1362</v>
      </c>
      <c r="D50" s="696" t="s">
        <v>1363</v>
      </c>
      <c r="E50" s="696" t="s">
        <v>1085</v>
      </c>
      <c r="F50" s="711"/>
      <c r="G50" s="711"/>
      <c r="H50" s="701">
        <v>0</v>
      </c>
      <c r="I50" s="711">
        <v>1</v>
      </c>
      <c r="J50" s="711">
        <v>81.33</v>
      </c>
      <c r="K50" s="701">
        <v>1</v>
      </c>
      <c r="L50" s="711">
        <v>1</v>
      </c>
      <c r="M50" s="712">
        <v>81.33</v>
      </c>
    </row>
    <row r="51" spans="1:13" ht="14.4" customHeight="1" x14ac:dyDescent="0.3">
      <c r="A51" s="695" t="s">
        <v>2211</v>
      </c>
      <c r="B51" s="696" t="s">
        <v>2962</v>
      </c>
      <c r="C51" s="696" t="s">
        <v>2607</v>
      </c>
      <c r="D51" s="696" t="s">
        <v>2608</v>
      </c>
      <c r="E51" s="696" t="s">
        <v>2609</v>
      </c>
      <c r="F51" s="711"/>
      <c r="G51" s="711"/>
      <c r="H51" s="701">
        <v>0</v>
      </c>
      <c r="I51" s="711">
        <v>1</v>
      </c>
      <c r="J51" s="711">
        <v>108.83</v>
      </c>
      <c r="K51" s="701">
        <v>1</v>
      </c>
      <c r="L51" s="711">
        <v>1</v>
      </c>
      <c r="M51" s="712">
        <v>108.83</v>
      </c>
    </row>
    <row r="52" spans="1:13" ht="14.4" customHeight="1" x14ac:dyDescent="0.3">
      <c r="A52" s="695" t="s">
        <v>2211</v>
      </c>
      <c r="B52" s="696" t="s">
        <v>2125</v>
      </c>
      <c r="C52" s="696" t="s">
        <v>2275</v>
      </c>
      <c r="D52" s="696" t="s">
        <v>2276</v>
      </c>
      <c r="E52" s="696" t="s">
        <v>2277</v>
      </c>
      <c r="F52" s="711"/>
      <c r="G52" s="711"/>
      <c r="H52" s="701">
        <v>0</v>
      </c>
      <c r="I52" s="711">
        <v>1</v>
      </c>
      <c r="J52" s="711">
        <v>312.54000000000002</v>
      </c>
      <c r="K52" s="701">
        <v>1</v>
      </c>
      <c r="L52" s="711">
        <v>1</v>
      </c>
      <c r="M52" s="712">
        <v>312.54000000000002</v>
      </c>
    </row>
    <row r="53" spans="1:13" ht="14.4" customHeight="1" x14ac:dyDescent="0.3">
      <c r="A53" s="695" t="s">
        <v>2211</v>
      </c>
      <c r="B53" s="696" t="s">
        <v>2125</v>
      </c>
      <c r="C53" s="696" t="s">
        <v>1267</v>
      </c>
      <c r="D53" s="696" t="s">
        <v>1272</v>
      </c>
      <c r="E53" s="696" t="s">
        <v>2126</v>
      </c>
      <c r="F53" s="711"/>
      <c r="G53" s="711"/>
      <c r="H53" s="701">
        <v>0</v>
      </c>
      <c r="I53" s="711">
        <v>1</v>
      </c>
      <c r="J53" s="711">
        <v>130.59</v>
      </c>
      <c r="K53" s="701">
        <v>1</v>
      </c>
      <c r="L53" s="711">
        <v>1</v>
      </c>
      <c r="M53" s="712">
        <v>130.59</v>
      </c>
    </row>
    <row r="54" spans="1:13" ht="14.4" customHeight="1" x14ac:dyDescent="0.3">
      <c r="A54" s="695" t="s">
        <v>2211</v>
      </c>
      <c r="B54" s="696" t="s">
        <v>2125</v>
      </c>
      <c r="C54" s="696" t="s">
        <v>1271</v>
      </c>
      <c r="D54" s="696" t="s">
        <v>1272</v>
      </c>
      <c r="E54" s="696" t="s">
        <v>2127</v>
      </c>
      <c r="F54" s="711"/>
      <c r="G54" s="711"/>
      <c r="H54" s="701">
        <v>0</v>
      </c>
      <c r="I54" s="711">
        <v>1</v>
      </c>
      <c r="J54" s="711">
        <v>435.3</v>
      </c>
      <c r="K54" s="701">
        <v>1</v>
      </c>
      <c r="L54" s="711">
        <v>1</v>
      </c>
      <c r="M54" s="712">
        <v>435.3</v>
      </c>
    </row>
    <row r="55" spans="1:13" ht="14.4" customHeight="1" x14ac:dyDescent="0.3">
      <c r="A55" s="695" t="s">
        <v>2211</v>
      </c>
      <c r="B55" s="696" t="s">
        <v>2125</v>
      </c>
      <c r="C55" s="696" t="s">
        <v>1326</v>
      </c>
      <c r="D55" s="696" t="s">
        <v>1331</v>
      </c>
      <c r="E55" s="696" t="s">
        <v>2128</v>
      </c>
      <c r="F55" s="711"/>
      <c r="G55" s="711"/>
      <c r="H55" s="701">
        <v>0</v>
      </c>
      <c r="I55" s="711">
        <v>2</v>
      </c>
      <c r="J55" s="711">
        <v>403.76</v>
      </c>
      <c r="K55" s="701">
        <v>1</v>
      </c>
      <c r="L55" s="711">
        <v>2</v>
      </c>
      <c r="M55" s="712">
        <v>403.76</v>
      </c>
    </row>
    <row r="56" spans="1:13" ht="14.4" customHeight="1" x14ac:dyDescent="0.3">
      <c r="A56" s="695" t="s">
        <v>2211</v>
      </c>
      <c r="B56" s="696" t="s">
        <v>2125</v>
      </c>
      <c r="C56" s="696" t="s">
        <v>1330</v>
      </c>
      <c r="D56" s="696" t="s">
        <v>1331</v>
      </c>
      <c r="E56" s="696" t="s">
        <v>2129</v>
      </c>
      <c r="F56" s="711"/>
      <c r="G56" s="711"/>
      <c r="H56" s="701">
        <v>0</v>
      </c>
      <c r="I56" s="711">
        <v>1</v>
      </c>
      <c r="J56" s="711">
        <v>672.94</v>
      </c>
      <c r="K56" s="701">
        <v>1</v>
      </c>
      <c r="L56" s="711">
        <v>1</v>
      </c>
      <c r="M56" s="712">
        <v>672.94</v>
      </c>
    </row>
    <row r="57" spans="1:13" ht="14.4" customHeight="1" x14ac:dyDescent="0.3">
      <c r="A57" s="695" t="s">
        <v>2211</v>
      </c>
      <c r="B57" s="696" t="s">
        <v>2130</v>
      </c>
      <c r="C57" s="696" t="s">
        <v>2603</v>
      </c>
      <c r="D57" s="696" t="s">
        <v>2440</v>
      </c>
      <c r="E57" s="696" t="s">
        <v>2604</v>
      </c>
      <c r="F57" s="711"/>
      <c r="G57" s="711"/>
      <c r="H57" s="701">
        <v>0</v>
      </c>
      <c r="I57" s="711">
        <v>1</v>
      </c>
      <c r="J57" s="711">
        <v>605.65</v>
      </c>
      <c r="K57" s="701">
        <v>1</v>
      </c>
      <c r="L57" s="711">
        <v>1</v>
      </c>
      <c r="M57" s="712">
        <v>605.65</v>
      </c>
    </row>
    <row r="58" spans="1:13" ht="14.4" customHeight="1" x14ac:dyDescent="0.3">
      <c r="A58" s="695" t="s">
        <v>2211</v>
      </c>
      <c r="B58" s="696" t="s">
        <v>2130</v>
      </c>
      <c r="C58" s="696" t="s">
        <v>2312</v>
      </c>
      <c r="D58" s="696" t="s">
        <v>1335</v>
      </c>
      <c r="E58" s="696" t="s">
        <v>2128</v>
      </c>
      <c r="F58" s="711"/>
      <c r="G58" s="711"/>
      <c r="H58" s="701">
        <v>0</v>
      </c>
      <c r="I58" s="711">
        <v>1</v>
      </c>
      <c r="J58" s="711">
        <v>312.54000000000002</v>
      </c>
      <c r="K58" s="701">
        <v>1</v>
      </c>
      <c r="L58" s="711">
        <v>1</v>
      </c>
      <c r="M58" s="712">
        <v>312.54000000000002</v>
      </c>
    </row>
    <row r="59" spans="1:13" ht="14.4" customHeight="1" x14ac:dyDescent="0.3">
      <c r="A59" s="695" t="s">
        <v>2211</v>
      </c>
      <c r="B59" s="696" t="s">
        <v>2130</v>
      </c>
      <c r="C59" s="696" t="s">
        <v>1334</v>
      </c>
      <c r="D59" s="696" t="s">
        <v>1335</v>
      </c>
      <c r="E59" s="696" t="s">
        <v>1336</v>
      </c>
      <c r="F59" s="711"/>
      <c r="G59" s="711"/>
      <c r="H59" s="701">
        <v>0</v>
      </c>
      <c r="I59" s="711">
        <v>1</v>
      </c>
      <c r="J59" s="711">
        <v>937.62</v>
      </c>
      <c r="K59" s="701">
        <v>1</v>
      </c>
      <c r="L59" s="711">
        <v>1</v>
      </c>
      <c r="M59" s="712">
        <v>937.62</v>
      </c>
    </row>
    <row r="60" spans="1:13" ht="14.4" customHeight="1" x14ac:dyDescent="0.3">
      <c r="A60" s="695" t="s">
        <v>2211</v>
      </c>
      <c r="B60" s="696" t="s">
        <v>2963</v>
      </c>
      <c r="C60" s="696" t="s">
        <v>2558</v>
      </c>
      <c r="D60" s="696" t="s">
        <v>2559</v>
      </c>
      <c r="E60" s="696" t="s">
        <v>2560</v>
      </c>
      <c r="F60" s="711"/>
      <c r="G60" s="711"/>
      <c r="H60" s="701">
        <v>0</v>
      </c>
      <c r="I60" s="711">
        <v>1</v>
      </c>
      <c r="J60" s="711">
        <v>581.30999999999995</v>
      </c>
      <c r="K60" s="701">
        <v>1</v>
      </c>
      <c r="L60" s="711">
        <v>1</v>
      </c>
      <c r="M60" s="712">
        <v>581.30999999999995</v>
      </c>
    </row>
    <row r="61" spans="1:13" ht="14.4" customHeight="1" x14ac:dyDescent="0.3">
      <c r="A61" s="695" t="s">
        <v>2211</v>
      </c>
      <c r="B61" s="696" t="s">
        <v>2180</v>
      </c>
      <c r="C61" s="696" t="s">
        <v>2544</v>
      </c>
      <c r="D61" s="696" t="s">
        <v>1817</v>
      </c>
      <c r="E61" s="696" t="s">
        <v>1085</v>
      </c>
      <c r="F61" s="711"/>
      <c r="G61" s="711"/>
      <c r="H61" s="701"/>
      <c r="I61" s="711">
        <v>1</v>
      </c>
      <c r="J61" s="711">
        <v>0</v>
      </c>
      <c r="K61" s="701"/>
      <c r="L61" s="711">
        <v>1</v>
      </c>
      <c r="M61" s="712">
        <v>0</v>
      </c>
    </row>
    <row r="62" spans="1:13" ht="14.4" customHeight="1" x14ac:dyDescent="0.3">
      <c r="A62" s="695" t="s">
        <v>2211</v>
      </c>
      <c r="B62" s="696" t="s">
        <v>2186</v>
      </c>
      <c r="C62" s="696" t="s">
        <v>2291</v>
      </c>
      <c r="D62" s="696" t="s">
        <v>2292</v>
      </c>
      <c r="E62" s="696" t="s">
        <v>2293</v>
      </c>
      <c r="F62" s="711"/>
      <c r="G62" s="711"/>
      <c r="H62" s="701">
        <v>0</v>
      </c>
      <c r="I62" s="711">
        <v>1</v>
      </c>
      <c r="J62" s="711">
        <v>50.57</v>
      </c>
      <c r="K62" s="701">
        <v>1</v>
      </c>
      <c r="L62" s="711">
        <v>1</v>
      </c>
      <c r="M62" s="712">
        <v>50.57</v>
      </c>
    </row>
    <row r="63" spans="1:13" ht="14.4" customHeight="1" x14ac:dyDescent="0.3">
      <c r="A63" s="695" t="s">
        <v>2211</v>
      </c>
      <c r="B63" s="696" t="s">
        <v>2186</v>
      </c>
      <c r="C63" s="696" t="s">
        <v>2577</v>
      </c>
      <c r="D63" s="696" t="s">
        <v>2578</v>
      </c>
      <c r="E63" s="696" t="s">
        <v>2579</v>
      </c>
      <c r="F63" s="711"/>
      <c r="G63" s="711"/>
      <c r="H63" s="701">
        <v>0</v>
      </c>
      <c r="I63" s="711">
        <v>1</v>
      </c>
      <c r="J63" s="711">
        <v>86.76</v>
      </c>
      <c r="K63" s="701">
        <v>1</v>
      </c>
      <c r="L63" s="711">
        <v>1</v>
      </c>
      <c r="M63" s="712">
        <v>86.76</v>
      </c>
    </row>
    <row r="64" spans="1:13" ht="14.4" customHeight="1" x14ac:dyDescent="0.3">
      <c r="A64" s="695" t="s">
        <v>2211</v>
      </c>
      <c r="B64" s="696" t="s">
        <v>2136</v>
      </c>
      <c r="C64" s="696" t="s">
        <v>1435</v>
      </c>
      <c r="D64" s="696" t="s">
        <v>2137</v>
      </c>
      <c r="E64" s="696" t="s">
        <v>2138</v>
      </c>
      <c r="F64" s="711"/>
      <c r="G64" s="711"/>
      <c r="H64" s="701">
        <v>0</v>
      </c>
      <c r="I64" s="711">
        <v>7</v>
      </c>
      <c r="J64" s="711">
        <v>2333.17</v>
      </c>
      <c r="K64" s="701">
        <v>1</v>
      </c>
      <c r="L64" s="711">
        <v>7</v>
      </c>
      <c r="M64" s="712">
        <v>2333.17</v>
      </c>
    </row>
    <row r="65" spans="1:13" ht="14.4" customHeight="1" x14ac:dyDescent="0.3">
      <c r="A65" s="695" t="s">
        <v>2211</v>
      </c>
      <c r="B65" s="696" t="s">
        <v>2146</v>
      </c>
      <c r="C65" s="696" t="s">
        <v>1453</v>
      </c>
      <c r="D65" s="696" t="s">
        <v>1454</v>
      </c>
      <c r="E65" s="696" t="s">
        <v>2147</v>
      </c>
      <c r="F65" s="711"/>
      <c r="G65" s="711"/>
      <c r="H65" s="701">
        <v>0</v>
      </c>
      <c r="I65" s="711">
        <v>7</v>
      </c>
      <c r="J65" s="711">
        <v>817.59999999999991</v>
      </c>
      <c r="K65" s="701">
        <v>1</v>
      </c>
      <c r="L65" s="711">
        <v>7</v>
      </c>
      <c r="M65" s="712">
        <v>817.59999999999991</v>
      </c>
    </row>
    <row r="66" spans="1:13" ht="14.4" customHeight="1" x14ac:dyDescent="0.3">
      <c r="A66" s="695" t="s">
        <v>2211</v>
      </c>
      <c r="B66" s="696" t="s">
        <v>2159</v>
      </c>
      <c r="C66" s="696" t="s">
        <v>1283</v>
      </c>
      <c r="D66" s="696" t="s">
        <v>1284</v>
      </c>
      <c r="E66" s="696" t="s">
        <v>1285</v>
      </c>
      <c r="F66" s="711"/>
      <c r="G66" s="711"/>
      <c r="H66" s="701">
        <v>0</v>
      </c>
      <c r="I66" s="711">
        <v>1</v>
      </c>
      <c r="J66" s="711">
        <v>95.25</v>
      </c>
      <c r="K66" s="701">
        <v>1</v>
      </c>
      <c r="L66" s="711">
        <v>1</v>
      </c>
      <c r="M66" s="712">
        <v>95.25</v>
      </c>
    </row>
    <row r="67" spans="1:13" ht="14.4" customHeight="1" x14ac:dyDescent="0.3">
      <c r="A67" s="695" t="s">
        <v>2211</v>
      </c>
      <c r="B67" s="696" t="s">
        <v>2964</v>
      </c>
      <c r="C67" s="696" t="s">
        <v>2307</v>
      </c>
      <c r="D67" s="696" t="s">
        <v>2308</v>
      </c>
      <c r="E67" s="696" t="s">
        <v>2309</v>
      </c>
      <c r="F67" s="711"/>
      <c r="G67" s="711"/>
      <c r="H67" s="701">
        <v>0</v>
      </c>
      <c r="I67" s="711">
        <v>1</v>
      </c>
      <c r="J67" s="711">
        <v>448.37</v>
      </c>
      <c r="K67" s="701">
        <v>1</v>
      </c>
      <c r="L67" s="711">
        <v>1</v>
      </c>
      <c r="M67" s="712">
        <v>448.37</v>
      </c>
    </row>
    <row r="68" spans="1:13" ht="14.4" customHeight="1" x14ac:dyDescent="0.3">
      <c r="A68" s="695" t="s">
        <v>2211</v>
      </c>
      <c r="B68" s="696" t="s">
        <v>2162</v>
      </c>
      <c r="C68" s="696" t="s">
        <v>2540</v>
      </c>
      <c r="D68" s="696" t="s">
        <v>2541</v>
      </c>
      <c r="E68" s="696" t="s">
        <v>2164</v>
      </c>
      <c r="F68" s="711">
        <v>6</v>
      </c>
      <c r="G68" s="711">
        <v>32.22</v>
      </c>
      <c r="H68" s="701">
        <v>1</v>
      </c>
      <c r="I68" s="711"/>
      <c r="J68" s="711"/>
      <c r="K68" s="701">
        <v>0</v>
      </c>
      <c r="L68" s="711">
        <v>6</v>
      </c>
      <c r="M68" s="712">
        <v>32.22</v>
      </c>
    </row>
    <row r="69" spans="1:13" ht="14.4" customHeight="1" x14ac:dyDescent="0.3">
      <c r="A69" s="695" t="s">
        <v>2212</v>
      </c>
      <c r="B69" s="696" t="s">
        <v>2084</v>
      </c>
      <c r="C69" s="696" t="s">
        <v>1212</v>
      </c>
      <c r="D69" s="696" t="s">
        <v>1154</v>
      </c>
      <c r="E69" s="696" t="s">
        <v>2086</v>
      </c>
      <c r="F69" s="711"/>
      <c r="G69" s="711"/>
      <c r="H69" s="701">
        <v>0</v>
      </c>
      <c r="I69" s="711">
        <v>1</v>
      </c>
      <c r="J69" s="711">
        <v>48.98</v>
      </c>
      <c r="K69" s="701">
        <v>1</v>
      </c>
      <c r="L69" s="711">
        <v>1</v>
      </c>
      <c r="M69" s="712">
        <v>48.98</v>
      </c>
    </row>
    <row r="70" spans="1:13" ht="14.4" customHeight="1" x14ac:dyDescent="0.3">
      <c r="A70" s="695" t="s">
        <v>2212</v>
      </c>
      <c r="B70" s="696" t="s">
        <v>2102</v>
      </c>
      <c r="C70" s="696" t="s">
        <v>2351</v>
      </c>
      <c r="D70" s="696" t="s">
        <v>2352</v>
      </c>
      <c r="E70" s="696" t="s">
        <v>2353</v>
      </c>
      <c r="F70" s="711"/>
      <c r="G70" s="711"/>
      <c r="H70" s="701">
        <v>0</v>
      </c>
      <c r="I70" s="711">
        <v>1</v>
      </c>
      <c r="J70" s="711">
        <v>156.25</v>
      </c>
      <c r="K70" s="701">
        <v>1</v>
      </c>
      <c r="L70" s="711">
        <v>1</v>
      </c>
      <c r="M70" s="712">
        <v>156.25</v>
      </c>
    </row>
    <row r="71" spans="1:13" ht="14.4" customHeight="1" x14ac:dyDescent="0.3">
      <c r="A71" s="695" t="s">
        <v>2212</v>
      </c>
      <c r="B71" s="696" t="s">
        <v>2102</v>
      </c>
      <c r="C71" s="696" t="s">
        <v>1275</v>
      </c>
      <c r="D71" s="696" t="s">
        <v>2103</v>
      </c>
      <c r="E71" s="696" t="s">
        <v>1781</v>
      </c>
      <c r="F71" s="711"/>
      <c r="G71" s="711"/>
      <c r="H71" s="701">
        <v>0</v>
      </c>
      <c r="I71" s="711">
        <v>1</v>
      </c>
      <c r="J71" s="711">
        <v>193.14</v>
      </c>
      <c r="K71" s="701">
        <v>1</v>
      </c>
      <c r="L71" s="711">
        <v>1</v>
      </c>
      <c r="M71" s="712">
        <v>193.14</v>
      </c>
    </row>
    <row r="72" spans="1:13" ht="14.4" customHeight="1" x14ac:dyDescent="0.3">
      <c r="A72" s="695" t="s">
        <v>2212</v>
      </c>
      <c r="B72" s="696" t="s">
        <v>2105</v>
      </c>
      <c r="C72" s="696" t="s">
        <v>945</v>
      </c>
      <c r="D72" s="696" t="s">
        <v>946</v>
      </c>
      <c r="E72" s="696" t="s">
        <v>947</v>
      </c>
      <c r="F72" s="711"/>
      <c r="G72" s="711"/>
      <c r="H72" s="701">
        <v>0</v>
      </c>
      <c r="I72" s="711">
        <v>4</v>
      </c>
      <c r="J72" s="711">
        <v>418.64</v>
      </c>
      <c r="K72" s="701">
        <v>1</v>
      </c>
      <c r="L72" s="711">
        <v>4</v>
      </c>
      <c r="M72" s="712">
        <v>418.64</v>
      </c>
    </row>
    <row r="73" spans="1:13" ht="14.4" customHeight="1" x14ac:dyDescent="0.3">
      <c r="A73" s="695" t="s">
        <v>2212</v>
      </c>
      <c r="B73" s="696" t="s">
        <v>2108</v>
      </c>
      <c r="C73" s="696" t="s">
        <v>1168</v>
      </c>
      <c r="D73" s="696" t="s">
        <v>1169</v>
      </c>
      <c r="E73" s="696" t="s">
        <v>2109</v>
      </c>
      <c r="F73" s="711"/>
      <c r="G73" s="711"/>
      <c r="H73" s="701">
        <v>0</v>
      </c>
      <c r="I73" s="711">
        <v>3</v>
      </c>
      <c r="J73" s="711">
        <v>225.84</v>
      </c>
      <c r="K73" s="701">
        <v>1</v>
      </c>
      <c r="L73" s="711">
        <v>3</v>
      </c>
      <c r="M73" s="712">
        <v>225.84</v>
      </c>
    </row>
    <row r="74" spans="1:13" ht="14.4" customHeight="1" x14ac:dyDescent="0.3">
      <c r="A74" s="695" t="s">
        <v>2212</v>
      </c>
      <c r="B74" s="696" t="s">
        <v>2113</v>
      </c>
      <c r="C74" s="696" t="s">
        <v>1219</v>
      </c>
      <c r="D74" s="696" t="s">
        <v>1220</v>
      </c>
      <c r="E74" s="696" t="s">
        <v>1221</v>
      </c>
      <c r="F74" s="711"/>
      <c r="G74" s="711"/>
      <c r="H74" s="701">
        <v>0</v>
      </c>
      <c r="I74" s="711">
        <v>1</v>
      </c>
      <c r="J74" s="711">
        <v>41.89</v>
      </c>
      <c r="K74" s="701">
        <v>1</v>
      </c>
      <c r="L74" s="711">
        <v>1</v>
      </c>
      <c r="M74" s="712">
        <v>41.89</v>
      </c>
    </row>
    <row r="75" spans="1:13" ht="14.4" customHeight="1" x14ac:dyDescent="0.3">
      <c r="A75" s="695" t="s">
        <v>2212</v>
      </c>
      <c r="B75" s="696" t="s">
        <v>2114</v>
      </c>
      <c r="C75" s="696" t="s">
        <v>1208</v>
      </c>
      <c r="D75" s="696" t="s">
        <v>1209</v>
      </c>
      <c r="E75" s="696" t="s">
        <v>1210</v>
      </c>
      <c r="F75" s="711"/>
      <c r="G75" s="711"/>
      <c r="H75" s="701">
        <v>0</v>
      </c>
      <c r="I75" s="711">
        <v>7</v>
      </c>
      <c r="J75" s="711">
        <v>314.23</v>
      </c>
      <c r="K75" s="701">
        <v>1</v>
      </c>
      <c r="L75" s="711">
        <v>7</v>
      </c>
      <c r="M75" s="712">
        <v>314.23</v>
      </c>
    </row>
    <row r="76" spans="1:13" ht="14.4" customHeight="1" x14ac:dyDescent="0.3">
      <c r="A76" s="695" t="s">
        <v>2212</v>
      </c>
      <c r="B76" s="696" t="s">
        <v>2114</v>
      </c>
      <c r="C76" s="696" t="s">
        <v>1772</v>
      </c>
      <c r="D76" s="696" t="s">
        <v>1773</v>
      </c>
      <c r="E76" s="696" t="s">
        <v>1774</v>
      </c>
      <c r="F76" s="711"/>
      <c r="G76" s="711"/>
      <c r="H76" s="701">
        <v>0</v>
      </c>
      <c r="I76" s="711">
        <v>1</v>
      </c>
      <c r="J76" s="711">
        <v>60.02</v>
      </c>
      <c r="K76" s="701">
        <v>1</v>
      </c>
      <c r="L76" s="711">
        <v>1</v>
      </c>
      <c r="M76" s="712">
        <v>60.02</v>
      </c>
    </row>
    <row r="77" spans="1:13" ht="14.4" customHeight="1" x14ac:dyDescent="0.3">
      <c r="A77" s="695" t="s">
        <v>2212</v>
      </c>
      <c r="B77" s="696" t="s">
        <v>2115</v>
      </c>
      <c r="C77" s="696" t="s">
        <v>2323</v>
      </c>
      <c r="D77" s="696" t="s">
        <v>1784</v>
      </c>
      <c r="E77" s="696" t="s">
        <v>1177</v>
      </c>
      <c r="F77" s="711"/>
      <c r="G77" s="711"/>
      <c r="H77" s="701">
        <v>0</v>
      </c>
      <c r="I77" s="711">
        <v>1</v>
      </c>
      <c r="J77" s="711">
        <v>81.209999999999994</v>
      </c>
      <c r="K77" s="701">
        <v>1</v>
      </c>
      <c r="L77" s="711">
        <v>1</v>
      </c>
      <c r="M77" s="712">
        <v>81.209999999999994</v>
      </c>
    </row>
    <row r="78" spans="1:13" ht="14.4" customHeight="1" x14ac:dyDescent="0.3">
      <c r="A78" s="695" t="s">
        <v>2212</v>
      </c>
      <c r="B78" s="696" t="s">
        <v>2116</v>
      </c>
      <c r="C78" s="696" t="s">
        <v>1338</v>
      </c>
      <c r="D78" s="696" t="s">
        <v>1339</v>
      </c>
      <c r="E78" s="696" t="s">
        <v>1340</v>
      </c>
      <c r="F78" s="711"/>
      <c r="G78" s="711"/>
      <c r="H78" s="701">
        <v>0</v>
      </c>
      <c r="I78" s="711">
        <v>3</v>
      </c>
      <c r="J78" s="711">
        <v>166.14000000000001</v>
      </c>
      <c r="K78" s="701">
        <v>1</v>
      </c>
      <c r="L78" s="711">
        <v>3</v>
      </c>
      <c r="M78" s="712">
        <v>166.14000000000001</v>
      </c>
    </row>
    <row r="79" spans="1:13" ht="14.4" customHeight="1" x14ac:dyDescent="0.3">
      <c r="A79" s="695" t="s">
        <v>2212</v>
      </c>
      <c r="B79" s="696" t="s">
        <v>2958</v>
      </c>
      <c r="C79" s="696" t="s">
        <v>2343</v>
      </c>
      <c r="D79" s="696" t="s">
        <v>2344</v>
      </c>
      <c r="E79" s="696" t="s">
        <v>587</v>
      </c>
      <c r="F79" s="711"/>
      <c r="G79" s="711"/>
      <c r="H79" s="701">
        <v>0</v>
      </c>
      <c r="I79" s="711">
        <v>1</v>
      </c>
      <c r="J79" s="711">
        <v>67.42</v>
      </c>
      <c r="K79" s="701">
        <v>1</v>
      </c>
      <c r="L79" s="711">
        <v>1</v>
      </c>
      <c r="M79" s="712">
        <v>67.42</v>
      </c>
    </row>
    <row r="80" spans="1:13" ht="14.4" customHeight="1" x14ac:dyDescent="0.3">
      <c r="A80" s="695" t="s">
        <v>2212</v>
      </c>
      <c r="B80" s="696" t="s">
        <v>2119</v>
      </c>
      <c r="C80" s="696" t="s">
        <v>1175</v>
      </c>
      <c r="D80" s="696" t="s">
        <v>2120</v>
      </c>
      <c r="E80" s="696" t="s">
        <v>1177</v>
      </c>
      <c r="F80" s="711"/>
      <c r="G80" s="711"/>
      <c r="H80" s="701">
        <v>0</v>
      </c>
      <c r="I80" s="711">
        <v>3</v>
      </c>
      <c r="J80" s="711">
        <v>404.49</v>
      </c>
      <c r="K80" s="701">
        <v>1</v>
      </c>
      <c r="L80" s="711">
        <v>3</v>
      </c>
      <c r="M80" s="712">
        <v>404.49</v>
      </c>
    </row>
    <row r="81" spans="1:13" ht="14.4" customHeight="1" x14ac:dyDescent="0.3">
      <c r="A81" s="695" t="s">
        <v>2212</v>
      </c>
      <c r="B81" s="696" t="s">
        <v>2119</v>
      </c>
      <c r="C81" s="696" t="s">
        <v>1156</v>
      </c>
      <c r="D81" s="696" t="s">
        <v>1157</v>
      </c>
      <c r="E81" s="696" t="s">
        <v>1158</v>
      </c>
      <c r="F81" s="711"/>
      <c r="G81" s="711"/>
      <c r="H81" s="701">
        <v>0</v>
      </c>
      <c r="I81" s="711">
        <v>2</v>
      </c>
      <c r="J81" s="711">
        <v>44.94</v>
      </c>
      <c r="K81" s="701">
        <v>1</v>
      </c>
      <c r="L81" s="711">
        <v>2</v>
      </c>
      <c r="M81" s="712">
        <v>44.94</v>
      </c>
    </row>
    <row r="82" spans="1:13" ht="14.4" customHeight="1" x14ac:dyDescent="0.3">
      <c r="A82" s="695" t="s">
        <v>2212</v>
      </c>
      <c r="B82" s="696" t="s">
        <v>2119</v>
      </c>
      <c r="C82" s="696" t="s">
        <v>1234</v>
      </c>
      <c r="D82" s="696" t="s">
        <v>2121</v>
      </c>
      <c r="E82" s="696" t="s">
        <v>1300</v>
      </c>
      <c r="F82" s="711"/>
      <c r="G82" s="711"/>
      <c r="H82" s="701">
        <v>0</v>
      </c>
      <c r="I82" s="711">
        <v>1</v>
      </c>
      <c r="J82" s="711">
        <v>67.42</v>
      </c>
      <c r="K82" s="701">
        <v>1</v>
      </c>
      <c r="L82" s="711">
        <v>1</v>
      </c>
      <c r="M82" s="712">
        <v>67.42</v>
      </c>
    </row>
    <row r="83" spans="1:13" ht="14.4" customHeight="1" x14ac:dyDescent="0.3">
      <c r="A83" s="695" t="s">
        <v>2212</v>
      </c>
      <c r="B83" s="696" t="s">
        <v>2125</v>
      </c>
      <c r="C83" s="696" t="s">
        <v>1267</v>
      </c>
      <c r="D83" s="696" t="s">
        <v>1272</v>
      </c>
      <c r="E83" s="696" t="s">
        <v>2126</v>
      </c>
      <c r="F83" s="711"/>
      <c r="G83" s="711"/>
      <c r="H83" s="701">
        <v>0</v>
      </c>
      <c r="I83" s="711">
        <v>2</v>
      </c>
      <c r="J83" s="711">
        <v>261.18</v>
      </c>
      <c r="K83" s="701">
        <v>1</v>
      </c>
      <c r="L83" s="711">
        <v>2</v>
      </c>
      <c r="M83" s="712">
        <v>261.18</v>
      </c>
    </row>
    <row r="84" spans="1:13" ht="14.4" customHeight="1" x14ac:dyDescent="0.3">
      <c r="A84" s="695" t="s">
        <v>2212</v>
      </c>
      <c r="B84" s="696" t="s">
        <v>2125</v>
      </c>
      <c r="C84" s="696" t="s">
        <v>1271</v>
      </c>
      <c r="D84" s="696" t="s">
        <v>1272</v>
      </c>
      <c r="E84" s="696" t="s">
        <v>2127</v>
      </c>
      <c r="F84" s="711"/>
      <c r="G84" s="711"/>
      <c r="H84" s="701">
        <v>0</v>
      </c>
      <c r="I84" s="711">
        <v>1</v>
      </c>
      <c r="J84" s="711">
        <v>435.3</v>
      </c>
      <c r="K84" s="701">
        <v>1</v>
      </c>
      <c r="L84" s="711">
        <v>1</v>
      </c>
      <c r="M84" s="712">
        <v>435.3</v>
      </c>
    </row>
    <row r="85" spans="1:13" ht="14.4" customHeight="1" x14ac:dyDescent="0.3">
      <c r="A85" s="695" t="s">
        <v>2212</v>
      </c>
      <c r="B85" s="696" t="s">
        <v>2125</v>
      </c>
      <c r="C85" s="696" t="s">
        <v>1330</v>
      </c>
      <c r="D85" s="696" t="s">
        <v>1331</v>
      </c>
      <c r="E85" s="696" t="s">
        <v>2129</v>
      </c>
      <c r="F85" s="711"/>
      <c r="G85" s="711"/>
      <c r="H85" s="701">
        <v>0</v>
      </c>
      <c r="I85" s="711">
        <v>1</v>
      </c>
      <c r="J85" s="711">
        <v>672.94</v>
      </c>
      <c r="K85" s="701">
        <v>1</v>
      </c>
      <c r="L85" s="711">
        <v>1</v>
      </c>
      <c r="M85" s="712">
        <v>672.94</v>
      </c>
    </row>
    <row r="86" spans="1:13" ht="14.4" customHeight="1" x14ac:dyDescent="0.3">
      <c r="A86" s="695" t="s">
        <v>2212</v>
      </c>
      <c r="B86" s="696" t="s">
        <v>2965</v>
      </c>
      <c r="C86" s="696" t="s">
        <v>2635</v>
      </c>
      <c r="D86" s="696" t="s">
        <v>2636</v>
      </c>
      <c r="E86" s="696" t="s">
        <v>2637</v>
      </c>
      <c r="F86" s="711"/>
      <c r="G86" s="711"/>
      <c r="H86" s="701">
        <v>0</v>
      </c>
      <c r="I86" s="711">
        <v>1</v>
      </c>
      <c r="J86" s="711">
        <v>41.55</v>
      </c>
      <c r="K86" s="701">
        <v>1</v>
      </c>
      <c r="L86" s="711">
        <v>1</v>
      </c>
      <c r="M86" s="712">
        <v>41.55</v>
      </c>
    </row>
    <row r="87" spans="1:13" ht="14.4" customHeight="1" x14ac:dyDescent="0.3">
      <c r="A87" s="695" t="s">
        <v>2212</v>
      </c>
      <c r="B87" s="696" t="s">
        <v>2136</v>
      </c>
      <c r="C87" s="696" t="s">
        <v>1435</v>
      </c>
      <c r="D87" s="696" t="s">
        <v>2137</v>
      </c>
      <c r="E87" s="696" t="s">
        <v>2138</v>
      </c>
      <c r="F87" s="711"/>
      <c r="G87" s="711"/>
      <c r="H87" s="701">
        <v>0</v>
      </c>
      <c r="I87" s="711">
        <v>1</v>
      </c>
      <c r="J87" s="711">
        <v>333.31</v>
      </c>
      <c r="K87" s="701">
        <v>1</v>
      </c>
      <c r="L87" s="711">
        <v>1</v>
      </c>
      <c r="M87" s="712">
        <v>333.31</v>
      </c>
    </row>
    <row r="88" spans="1:13" ht="14.4" customHeight="1" x14ac:dyDescent="0.3">
      <c r="A88" s="695" t="s">
        <v>2212</v>
      </c>
      <c r="B88" s="696" t="s">
        <v>2151</v>
      </c>
      <c r="C88" s="696" t="s">
        <v>1450</v>
      </c>
      <c r="D88" s="696" t="s">
        <v>1451</v>
      </c>
      <c r="E88" s="696" t="s">
        <v>2144</v>
      </c>
      <c r="F88" s="711"/>
      <c r="G88" s="711"/>
      <c r="H88" s="701">
        <v>0</v>
      </c>
      <c r="I88" s="711">
        <v>2</v>
      </c>
      <c r="J88" s="711">
        <v>139.72</v>
      </c>
      <c r="K88" s="701">
        <v>1</v>
      </c>
      <c r="L88" s="711">
        <v>2</v>
      </c>
      <c r="M88" s="712">
        <v>139.72</v>
      </c>
    </row>
    <row r="89" spans="1:13" ht="14.4" customHeight="1" x14ac:dyDescent="0.3">
      <c r="A89" s="695" t="s">
        <v>2213</v>
      </c>
      <c r="B89" s="696" t="s">
        <v>2084</v>
      </c>
      <c r="C89" s="696" t="s">
        <v>2423</v>
      </c>
      <c r="D89" s="696" t="s">
        <v>1154</v>
      </c>
      <c r="E89" s="696" t="s">
        <v>2424</v>
      </c>
      <c r="F89" s="711"/>
      <c r="G89" s="711"/>
      <c r="H89" s="701"/>
      <c r="I89" s="711">
        <v>1</v>
      </c>
      <c r="J89" s="711">
        <v>0</v>
      </c>
      <c r="K89" s="701"/>
      <c r="L89" s="711">
        <v>1</v>
      </c>
      <c r="M89" s="712">
        <v>0</v>
      </c>
    </row>
    <row r="90" spans="1:13" ht="14.4" customHeight="1" x14ac:dyDescent="0.3">
      <c r="A90" s="695" t="s">
        <v>2213</v>
      </c>
      <c r="B90" s="696" t="s">
        <v>2084</v>
      </c>
      <c r="C90" s="696" t="s">
        <v>2425</v>
      </c>
      <c r="D90" s="696" t="s">
        <v>1216</v>
      </c>
      <c r="E90" s="696" t="s">
        <v>2426</v>
      </c>
      <c r="F90" s="711"/>
      <c r="G90" s="711"/>
      <c r="H90" s="701"/>
      <c r="I90" s="711">
        <v>1</v>
      </c>
      <c r="J90" s="711">
        <v>0</v>
      </c>
      <c r="K90" s="701"/>
      <c r="L90" s="711">
        <v>1</v>
      </c>
      <c r="M90" s="712">
        <v>0</v>
      </c>
    </row>
    <row r="91" spans="1:13" ht="14.4" customHeight="1" x14ac:dyDescent="0.3">
      <c r="A91" s="695" t="s">
        <v>2213</v>
      </c>
      <c r="B91" s="696" t="s">
        <v>2084</v>
      </c>
      <c r="C91" s="696" t="s">
        <v>2427</v>
      </c>
      <c r="D91" s="696" t="s">
        <v>1216</v>
      </c>
      <c r="E91" s="696" t="s">
        <v>2428</v>
      </c>
      <c r="F91" s="711"/>
      <c r="G91" s="711"/>
      <c r="H91" s="701"/>
      <c r="I91" s="711">
        <v>1</v>
      </c>
      <c r="J91" s="711">
        <v>0</v>
      </c>
      <c r="K91" s="701"/>
      <c r="L91" s="711">
        <v>1</v>
      </c>
      <c r="M91" s="712">
        <v>0</v>
      </c>
    </row>
    <row r="92" spans="1:13" ht="14.4" customHeight="1" x14ac:dyDescent="0.3">
      <c r="A92" s="695" t="s">
        <v>2213</v>
      </c>
      <c r="B92" s="696" t="s">
        <v>2098</v>
      </c>
      <c r="C92" s="696" t="s">
        <v>2407</v>
      </c>
      <c r="D92" s="696" t="s">
        <v>2408</v>
      </c>
      <c r="E92" s="696" t="s">
        <v>2409</v>
      </c>
      <c r="F92" s="711">
        <v>1</v>
      </c>
      <c r="G92" s="711">
        <v>0</v>
      </c>
      <c r="H92" s="701"/>
      <c r="I92" s="711"/>
      <c r="J92" s="711"/>
      <c r="K92" s="701"/>
      <c r="L92" s="711">
        <v>1</v>
      </c>
      <c r="M92" s="712">
        <v>0</v>
      </c>
    </row>
    <row r="93" spans="1:13" ht="14.4" customHeight="1" x14ac:dyDescent="0.3">
      <c r="A93" s="695" t="s">
        <v>2213</v>
      </c>
      <c r="B93" s="696" t="s">
        <v>2102</v>
      </c>
      <c r="C93" s="696" t="s">
        <v>2351</v>
      </c>
      <c r="D93" s="696" t="s">
        <v>2352</v>
      </c>
      <c r="E93" s="696" t="s">
        <v>2353</v>
      </c>
      <c r="F93" s="711"/>
      <c r="G93" s="711"/>
      <c r="H93" s="701">
        <v>0</v>
      </c>
      <c r="I93" s="711">
        <v>3</v>
      </c>
      <c r="J93" s="711">
        <v>468.75</v>
      </c>
      <c r="K93" s="701">
        <v>1</v>
      </c>
      <c r="L93" s="711">
        <v>3</v>
      </c>
      <c r="M93" s="712">
        <v>468.75</v>
      </c>
    </row>
    <row r="94" spans="1:13" ht="14.4" customHeight="1" x14ac:dyDescent="0.3">
      <c r="A94" s="695" t="s">
        <v>2213</v>
      </c>
      <c r="B94" s="696" t="s">
        <v>2102</v>
      </c>
      <c r="C94" s="696" t="s">
        <v>1275</v>
      </c>
      <c r="D94" s="696" t="s">
        <v>2103</v>
      </c>
      <c r="E94" s="696" t="s">
        <v>1781</v>
      </c>
      <c r="F94" s="711"/>
      <c r="G94" s="711"/>
      <c r="H94" s="701">
        <v>0</v>
      </c>
      <c r="I94" s="711">
        <v>5</v>
      </c>
      <c r="J94" s="711">
        <v>965.69999999999993</v>
      </c>
      <c r="K94" s="701">
        <v>1</v>
      </c>
      <c r="L94" s="711">
        <v>5</v>
      </c>
      <c r="M94" s="712">
        <v>965.69999999999993</v>
      </c>
    </row>
    <row r="95" spans="1:13" ht="14.4" customHeight="1" x14ac:dyDescent="0.3">
      <c r="A95" s="695" t="s">
        <v>2213</v>
      </c>
      <c r="B95" s="696" t="s">
        <v>2104</v>
      </c>
      <c r="C95" s="696" t="s">
        <v>2415</v>
      </c>
      <c r="D95" s="696" t="s">
        <v>1243</v>
      </c>
      <c r="E95" s="696" t="s">
        <v>2416</v>
      </c>
      <c r="F95" s="711"/>
      <c r="G95" s="711"/>
      <c r="H95" s="701">
        <v>0</v>
      </c>
      <c r="I95" s="711">
        <v>1</v>
      </c>
      <c r="J95" s="711">
        <v>349.94</v>
      </c>
      <c r="K95" s="701">
        <v>1</v>
      </c>
      <c r="L95" s="711">
        <v>1</v>
      </c>
      <c r="M95" s="712">
        <v>349.94</v>
      </c>
    </row>
    <row r="96" spans="1:13" ht="14.4" customHeight="1" x14ac:dyDescent="0.3">
      <c r="A96" s="695" t="s">
        <v>2213</v>
      </c>
      <c r="B96" s="696" t="s">
        <v>2105</v>
      </c>
      <c r="C96" s="696" t="s">
        <v>945</v>
      </c>
      <c r="D96" s="696" t="s">
        <v>946</v>
      </c>
      <c r="E96" s="696" t="s">
        <v>947</v>
      </c>
      <c r="F96" s="711"/>
      <c r="G96" s="711"/>
      <c r="H96" s="701">
        <v>0</v>
      </c>
      <c r="I96" s="711">
        <v>5</v>
      </c>
      <c r="J96" s="711">
        <v>523.29999999999995</v>
      </c>
      <c r="K96" s="701">
        <v>1</v>
      </c>
      <c r="L96" s="711">
        <v>5</v>
      </c>
      <c r="M96" s="712">
        <v>523.29999999999995</v>
      </c>
    </row>
    <row r="97" spans="1:13" ht="14.4" customHeight="1" x14ac:dyDescent="0.3">
      <c r="A97" s="695" t="s">
        <v>2213</v>
      </c>
      <c r="B97" s="696" t="s">
        <v>2105</v>
      </c>
      <c r="C97" s="696" t="s">
        <v>2400</v>
      </c>
      <c r="D97" s="696" t="s">
        <v>2519</v>
      </c>
      <c r="E97" s="696"/>
      <c r="F97" s="711">
        <v>1</v>
      </c>
      <c r="G97" s="711">
        <v>0</v>
      </c>
      <c r="H97" s="701"/>
      <c r="I97" s="711"/>
      <c r="J97" s="711"/>
      <c r="K97" s="701"/>
      <c r="L97" s="711">
        <v>1</v>
      </c>
      <c r="M97" s="712">
        <v>0</v>
      </c>
    </row>
    <row r="98" spans="1:13" ht="14.4" customHeight="1" x14ac:dyDescent="0.3">
      <c r="A98" s="695" t="s">
        <v>2213</v>
      </c>
      <c r="B98" s="696" t="s">
        <v>2108</v>
      </c>
      <c r="C98" s="696" t="s">
        <v>1168</v>
      </c>
      <c r="D98" s="696" t="s">
        <v>1169</v>
      </c>
      <c r="E98" s="696" t="s">
        <v>2109</v>
      </c>
      <c r="F98" s="711"/>
      <c r="G98" s="711"/>
      <c r="H98" s="701">
        <v>0</v>
      </c>
      <c r="I98" s="711">
        <v>1</v>
      </c>
      <c r="J98" s="711">
        <v>75.28</v>
      </c>
      <c r="K98" s="701">
        <v>1</v>
      </c>
      <c r="L98" s="711">
        <v>1</v>
      </c>
      <c r="M98" s="712">
        <v>75.28</v>
      </c>
    </row>
    <row r="99" spans="1:13" ht="14.4" customHeight="1" x14ac:dyDescent="0.3">
      <c r="A99" s="695" t="s">
        <v>2213</v>
      </c>
      <c r="B99" s="696" t="s">
        <v>2108</v>
      </c>
      <c r="C99" s="696" t="s">
        <v>2354</v>
      </c>
      <c r="D99" s="696" t="s">
        <v>2355</v>
      </c>
      <c r="E99" s="696" t="s">
        <v>2109</v>
      </c>
      <c r="F99" s="711">
        <v>2</v>
      </c>
      <c r="G99" s="711">
        <v>0</v>
      </c>
      <c r="H99" s="701"/>
      <c r="I99" s="711"/>
      <c r="J99" s="711"/>
      <c r="K99" s="701"/>
      <c r="L99" s="711">
        <v>2</v>
      </c>
      <c r="M99" s="712">
        <v>0</v>
      </c>
    </row>
    <row r="100" spans="1:13" ht="14.4" customHeight="1" x14ac:dyDescent="0.3">
      <c r="A100" s="695" t="s">
        <v>2213</v>
      </c>
      <c r="B100" s="696" t="s">
        <v>2108</v>
      </c>
      <c r="C100" s="696" t="s">
        <v>2356</v>
      </c>
      <c r="D100" s="696" t="s">
        <v>2355</v>
      </c>
      <c r="E100" s="696" t="s">
        <v>2110</v>
      </c>
      <c r="F100" s="711">
        <v>1</v>
      </c>
      <c r="G100" s="711">
        <v>0</v>
      </c>
      <c r="H100" s="701"/>
      <c r="I100" s="711"/>
      <c r="J100" s="711"/>
      <c r="K100" s="701"/>
      <c r="L100" s="711">
        <v>1</v>
      </c>
      <c r="M100" s="712">
        <v>0</v>
      </c>
    </row>
    <row r="101" spans="1:13" ht="14.4" customHeight="1" x14ac:dyDescent="0.3">
      <c r="A101" s="695" t="s">
        <v>2213</v>
      </c>
      <c r="B101" s="696" t="s">
        <v>2112</v>
      </c>
      <c r="C101" s="696" t="s">
        <v>2383</v>
      </c>
      <c r="D101" s="696" t="s">
        <v>2384</v>
      </c>
      <c r="E101" s="696" t="s">
        <v>935</v>
      </c>
      <c r="F101" s="711">
        <v>1</v>
      </c>
      <c r="G101" s="711">
        <v>0</v>
      </c>
      <c r="H101" s="701"/>
      <c r="I101" s="711"/>
      <c r="J101" s="711"/>
      <c r="K101" s="701"/>
      <c r="L101" s="711">
        <v>1</v>
      </c>
      <c r="M101" s="712">
        <v>0</v>
      </c>
    </row>
    <row r="102" spans="1:13" ht="14.4" customHeight="1" x14ac:dyDescent="0.3">
      <c r="A102" s="695" t="s">
        <v>2213</v>
      </c>
      <c r="B102" s="696" t="s">
        <v>2112</v>
      </c>
      <c r="C102" s="696" t="s">
        <v>2385</v>
      </c>
      <c r="D102" s="696" t="s">
        <v>2384</v>
      </c>
      <c r="E102" s="696" t="s">
        <v>745</v>
      </c>
      <c r="F102" s="711">
        <v>1</v>
      </c>
      <c r="G102" s="711">
        <v>56.23</v>
      </c>
      <c r="H102" s="701">
        <v>1</v>
      </c>
      <c r="I102" s="711"/>
      <c r="J102" s="711"/>
      <c r="K102" s="701">
        <v>0</v>
      </c>
      <c r="L102" s="711">
        <v>1</v>
      </c>
      <c r="M102" s="712">
        <v>56.23</v>
      </c>
    </row>
    <row r="103" spans="1:13" ht="14.4" customHeight="1" x14ac:dyDescent="0.3">
      <c r="A103" s="695" t="s">
        <v>2213</v>
      </c>
      <c r="B103" s="696" t="s">
        <v>2112</v>
      </c>
      <c r="C103" s="696" t="s">
        <v>743</v>
      </c>
      <c r="D103" s="696" t="s">
        <v>744</v>
      </c>
      <c r="E103" s="696" t="s">
        <v>745</v>
      </c>
      <c r="F103" s="711">
        <v>1</v>
      </c>
      <c r="G103" s="711">
        <v>42.18</v>
      </c>
      <c r="H103" s="701">
        <v>1</v>
      </c>
      <c r="I103" s="711"/>
      <c r="J103" s="711"/>
      <c r="K103" s="701">
        <v>0</v>
      </c>
      <c r="L103" s="711">
        <v>1</v>
      </c>
      <c r="M103" s="712">
        <v>42.18</v>
      </c>
    </row>
    <row r="104" spans="1:13" ht="14.4" customHeight="1" x14ac:dyDescent="0.3">
      <c r="A104" s="695" t="s">
        <v>2213</v>
      </c>
      <c r="B104" s="696" t="s">
        <v>2113</v>
      </c>
      <c r="C104" s="696" t="s">
        <v>1219</v>
      </c>
      <c r="D104" s="696" t="s">
        <v>1220</v>
      </c>
      <c r="E104" s="696" t="s">
        <v>1221</v>
      </c>
      <c r="F104" s="711"/>
      <c r="G104" s="711"/>
      <c r="H104" s="701">
        <v>0</v>
      </c>
      <c r="I104" s="711">
        <v>1</v>
      </c>
      <c r="J104" s="711">
        <v>41.89</v>
      </c>
      <c r="K104" s="701">
        <v>1</v>
      </c>
      <c r="L104" s="711">
        <v>1</v>
      </c>
      <c r="M104" s="712">
        <v>41.89</v>
      </c>
    </row>
    <row r="105" spans="1:13" ht="14.4" customHeight="1" x14ac:dyDescent="0.3">
      <c r="A105" s="695" t="s">
        <v>2213</v>
      </c>
      <c r="B105" s="696" t="s">
        <v>2114</v>
      </c>
      <c r="C105" s="696" t="s">
        <v>2364</v>
      </c>
      <c r="D105" s="696" t="s">
        <v>2365</v>
      </c>
      <c r="E105" s="696" t="s">
        <v>2366</v>
      </c>
      <c r="F105" s="711">
        <v>2</v>
      </c>
      <c r="G105" s="711">
        <v>62.86</v>
      </c>
      <c r="H105" s="701">
        <v>1</v>
      </c>
      <c r="I105" s="711"/>
      <c r="J105" s="711"/>
      <c r="K105" s="701">
        <v>0</v>
      </c>
      <c r="L105" s="711">
        <v>2</v>
      </c>
      <c r="M105" s="712">
        <v>62.86</v>
      </c>
    </row>
    <row r="106" spans="1:13" ht="14.4" customHeight="1" x14ac:dyDescent="0.3">
      <c r="A106" s="695" t="s">
        <v>2213</v>
      </c>
      <c r="B106" s="696" t="s">
        <v>2114</v>
      </c>
      <c r="C106" s="696" t="s">
        <v>1208</v>
      </c>
      <c r="D106" s="696" t="s">
        <v>1209</v>
      </c>
      <c r="E106" s="696" t="s">
        <v>1210</v>
      </c>
      <c r="F106" s="711"/>
      <c r="G106" s="711"/>
      <c r="H106" s="701">
        <v>0</v>
      </c>
      <c r="I106" s="711">
        <v>7</v>
      </c>
      <c r="J106" s="711">
        <v>314.23</v>
      </c>
      <c r="K106" s="701">
        <v>1</v>
      </c>
      <c r="L106" s="711">
        <v>7</v>
      </c>
      <c r="M106" s="712">
        <v>314.23</v>
      </c>
    </row>
    <row r="107" spans="1:13" ht="14.4" customHeight="1" x14ac:dyDescent="0.3">
      <c r="A107" s="695" t="s">
        <v>2213</v>
      </c>
      <c r="B107" s="696" t="s">
        <v>2114</v>
      </c>
      <c r="C107" s="696" t="s">
        <v>2367</v>
      </c>
      <c r="D107" s="696" t="s">
        <v>2368</v>
      </c>
      <c r="E107" s="696" t="s">
        <v>1210</v>
      </c>
      <c r="F107" s="711">
        <v>1</v>
      </c>
      <c r="G107" s="711">
        <v>44.89</v>
      </c>
      <c r="H107" s="701">
        <v>1</v>
      </c>
      <c r="I107" s="711"/>
      <c r="J107" s="711"/>
      <c r="K107" s="701">
        <v>0</v>
      </c>
      <c r="L107" s="711">
        <v>1</v>
      </c>
      <c r="M107" s="712">
        <v>44.89</v>
      </c>
    </row>
    <row r="108" spans="1:13" ht="14.4" customHeight="1" x14ac:dyDescent="0.3">
      <c r="A108" s="695" t="s">
        <v>2213</v>
      </c>
      <c r="B108" s="696" t="s">
        <v>2179</v>
      </c>
      <c r="C108" s="696" t="s">
        <v>1789</v>
      </c>
      <c r="D108" s="696" t="s">
        <v>1790</v>
      </c>
      <c r="E108" s="696" t="s">
        <v>1791</v>
      </c>
      <c r="F108" s="711"/>
      <c r="G108" s="711"/>
      <c r="H108" s="701">
        <v>0</v>
      </c>
      <c r="I108" s="711">
        <v>1</v>
      </c>
      <c r="J108" s="711">
        <v>25.07</v>
      </c>
      <c r="K108" s="701">
        <v>1</v>
      </c>
      <c r="L108" s="711">
        <v>1</v>
      </c>
      <c r="M108" s="712">
        <v>25.07</v>
      </c>
    </row>
    <row r="109" spans="1:13" ht="14.4" customHeight="1" x14ac:dyDescent="0.3">
      <c r="A109" s="695" t="s">
        <v>2213</v>
      </c>
      <c r="B109" s="696" t="s">
        <v>2179</v>
      </c>
      <c r="C109" s="696" t="s">
        <v>2395</v>
      </c>
      <c r="D109" s="696" t="s">
        <v>2396</v>
      </c>
      <c r="E109" s="696" t="s">
        <v>2397</v>
      </c>
      <c r="F109" s="711">
        <v>1</v>
      </c>
      <c r="G109" s="711">
        <v>25.07</v>
      </c>
      <c r="H109" s="701">
        <v>1</v>
      </c>
      <c r="I109" s="711"/>
      <c r="J109" s="711"/>
      <c r="K109" s="701">
        <v>0</v>
      </c>
      <c r="L109" s="711">
        <v>1</v>
      </c>
      <c r="M109" s="712">
        <v>25.07</v>
      </c>
    </row>
    <row r="110" spans="1:13" ht="14.4" customHeight="1" x14ac:dyDescent="0.3">
      <c r="A110" s="695" t="s">
        <v>2213</v>
      </c>
      <c r="B110" s="696" t="s">
        <v>2115</v>
      </c>
      <c r="C110" s="696" t="s">
        <v>2323</v>
      </c>
      <c r="D110" s="696" t="s">
        <v>1784</v>
      </c>
      <c r="E110" s="696" t="s">
        <v>1177</v>
      </c>
      <c r="F110" s="711"/>
      <c r="G110" s="711"/>
      <c r="H110" s="701">
        <v>0</v>
      </c>
      <c r="I110" s="711">
        <v>1</v>
      </c>
      <c r="J110" s="711">
        <v>81.209999999999994</v>
      </c>
      <c r="K110" s="701">
        <v>1</v>
      </c>
      <c r="L110" s="711">
        <v>1</v>
      </c>
      <c r="M110" s="712">
        <v>81.209999999999994</v>
      </c>
    </row>
    <row r="111" spans="1:13" ht="14.4" customHeight="1" x14ac:dyDescent="0.3">
      <c r="A111" s="695" t="s">
        <v>2213</v>
      </c>
      <c r="B111" s="696" t="s">
        <v>2115</v>
      </c>
      <c r="C111" s="696" t="s">
        <v>2357</v>
      </c>
      <c r="D111" s="696" t="s">
        <v>2358</v>
      </c>
      <c r="E111" s="696" t="s">
        <v>1177</v>
      </c>
      <c r="F111" s="711">
        <v>1</v>
      </c>
      <c r="G111" s="711">
        <v>81.209999999999994</v>
      </c>
      <c r="H111" s="701">
        <v>1</v>
      </c>
      <c r="I111" s="711"/>
      <c r="J111" s="711"/>
      <c r="K111" s="701">
        <v>0</v>
      </c>
      <c r="L111" s="711">
        <v>1</v>
      </c>
      <c r="M111" s="712">
        <v>81.209999999999994</v>
      </c>
    </row>
    <row r="112" spans="1:13" ht="14.4" customHeight="1" x14ac:dyDescent="0.3">
      <c r="A112" s="695" t="s">
        <v>2213</v>
      </c>
      <c r="B112" s="696" t="s">
        <v>2116</v>
      </c>
      <c r="C112" s="696" t="s">
        <v>1338</v>
      </c>
      <c r="D112" s="696" t="s">
        <v>1339</v>
      </c>
      <c r="E112" s="696" t="s">
        <v>1340</v>
      </c>
      <c r="F112" s="711"/>
      <c r="G112" s="711"/>
      <c r="H112" s="701">
        <v>0</v>
      </c>
      <c r="I112" s="711">
        <v>3</v>
      </c>
      <c r="J112" s="711">
        <v>166.14000000000001</v>
      </c>
      <c r="K112" s="701">
        <v>1</v>
      </c>
      <c r="L112" s="711">
        <v>3</v>
      </c>
      <c r="M112" s="712">
        <v>166.14000000000001</v>
      </c>
    </row>
    <row r="113" spans="1:13" ht="14.4" customHeight="1" x14ac:dyDescent="0.3">
      <c r="A113" s="695" t="s">
        <v>2213</v>
      </c>
      <c r="B113" s="696" t="s">
        <v>2116</v>
      </c>
      <c r="C113" s="696" t="s">
        <v>2417</v>
      </c>
      <c r="D113" s="696" t="s">
        <v>2418</v>
      </c>
      <c r="E113" s="696" t="s">
        <v>2419</v>
      </c>
      <c r="F113" s="711">
        <v>1</v>
      </c>
      <c r="G113" s="711">
        <v>51.69</v>
      </c>
      <c r="H113" s="701">
        <v>1</v>
      </c>
      <c r="I113" s="711"/>
      <c r="J113" s="711"/>
      <c r="K113" s="701">
        <v>0</v>
      </c>
      <c r="L113" s="711">
        <v>1</v>
      </c>
      <c r="M113" s="712">
        <v>51.69</v>
      </c>
    </row>
    <row r="114" spans="1:13" ht="14.4" customHeight="1" x14ac:dyDescent="0.3">
      <c r="A114" s="695" t="s">
        <v>2213</v>
      </c>
      <c r="B114" s="696" t="s">
        <v>2958</v>
      </c>
      <c r="C114" s="696" t="s">
        <v>2429</v>
      </c>
      <c r="D114" s="696" t="s">
        <v>2430</v>
      </c>
      <c r="E114" s="696" t="s">
        <v>587</v>
      </c>
      <c r="F114" s="711">
        <v>1</v>
      </c>
      <c r="G114" s="711">
        <v>67.42</v>
      </c>
      <c r="H114" s="701">
        <v>1</v>
      </c>
      <c r="I114" s="711"/>
      <c r="J114" s="711"/>
      <c r="K114" s="701">
        <v>0</v>
      </c>
      <c r="L114" s="711">
        <v>1</v>
      </c>
      <c r="M114" s="712">
        <v>67.42</v>
      </c>
    </row>
    <row r="115" spans="1:13" ht="14.4" customHeight="1" x14ac:dyDescent="0.3">
      <c r="A115" s="695" t="s">
        <v>2213</v>
      </c>
      <c r="B115" s="696" t="s">
        <v>2119</v>
      </c>
      <c r="C115" s="696" t="s">
        <v>1175</v>
      </c>
      <c r="D115" s="696" t="s">
        <v>2120</v>
      </c>
      <c r="E115" s="696" t="s">
        <v>1177</v>
      </c>
      <c r="F115" s="711"/>
      <c r="G115" s="711"/>
      <c r="H115" s="701">
        <v>0</v>
      </c>
      <c r="I115" s="711">
        <v>2</v>
      </c>
      <c r="J115" s="711">
        <v>269.66000000000003</v>
      </c>
      <c r="K115" s="701">
        <v>1</v>
      </c>
      <c r="L115" s="711">
        <v>2</v>
      </c>
      <c r="M115" s="712">
        <v>269.66000000000003</v>
      </c>
    </row>
    <row r="116" spans="1:13" ht="14.4" customHeight="1" x14ac:dyDescent="0.3">
      <c r="A116" s="695" t="s">
        <v>2213</v>
      </c>
      <c r="B116" s="696" t="s">
        <v>2119</v>
      </c>
      <c r="C116" s="696" t="s">
        <v>2436</v>
      </c>
      <c r="D116" s="696" t="s">
        <v>2437</v>
      </c>
      <c r="E116" s="696" t="s">
        <v>2438</v>
      </c>
      <c r="F116" s="711"/>
      <c r="G116" s="711"/>
      <c r="H116" s="701">
        <v>0</v>
      </c>
      <c r="I116" s="711">
        <v>2</v>
      </c>
      <c r="J116" s="711">
        <v>43.84</v>
      </c>
      <c r="K116" s="701">
        <v>1</v>
      </c>
      <c r="L116" s="711">
        <v>2</v>
      </c>
      <c r="M116" s="712">
        <v>43.84</v>
      </c>
    </row>
    <row r="117" spans="1:13" ht="14.4" customHeight="1" x14ac:dyDescent="0.3">
      <c r="A117" s="695" t="s">
        <v>2213</v>
      </c>
      <c r="B117" s="696" t="s">
        <v>2119</v>
      </c>
      <c r="C117" s="696" t="s">
        <v>2310</v>
      </c>
      <c r="D117" s="696" t="s">
        <v>1157</v>
      </c>
      <c r="E117" s="696" t="s">
        <v>2240</v>
      </c>
      <c r="F117" s="711"/>
      <c r="G117" s="711"/>
      <c r="H117" s="701">
        <v>0</v>
      </c>
      <c r="I117" s="711">
        <v>3</v>
      </c>
      <c r="J117" s="711">
        <v>101.16</v>
      </c>
      <c r="K117" s="701">
        <v>1</v>
      </c>
      <c r="L117" s="711">
        <v>3</v>
      </c>
      <c r="M117" s="712">
        <v>101.16</v>
      </c>
    </row>
    <row r="118" spans="1:13" ht="14.4" customHeight="1" x14ac:dyDescent="0.3">
      <c r="A118" s="695" t="s">
        <v>2213</v>
      </c>
      <c r="B118" s="696" t="s">
        <v>2119</v>
      </c>
      <c r="C118" s="696" t="s">
        <v>1234</v>
      </c>
      <c r="D118" s="696" t="s">
        <v>2121</v>
      </c>
      <c r="E118" s="696" t="s">
        <v>1300</v>
      </c>
      <c r="F118" s="711"/>
      <c r="G118" s="711"/>
      <c r="H118" s="701">
        <v>0</v>
      </c>
      <c r="I118" s="711">
        <v>4</v>
      </c>
      <c r="J118" s="711">
        <v>269.68</v>
      </c>
      <c r="K118" s="701">
        <v>1</v>
      </c>
      <c r="L118" s="711">
        <v>4</v>
      </c>
      <c r="M118" s="712">
        <v>269.68</v>
      </c>
    </row>
    <row r="119" spans="1:13" ht="14.4" customHeight="1" x14ac:dyDescent="0.3">
      <c r="A119" s="695" t="s">
        <v>2213</v>
      </c>
      <c r="B119" s="696" t="s">
        <v>2125</v>
      </c>
      <c r="C119" s="696" t="s">
        <v>2359</v>
      </c>
      <c r="D119" s="696" t="s">
        <v>2360</v>
      </c>
      <c r="E119" s="696" t="s">
        <v>2126</v>
      </c>
      <c r="F119" s="711">
        <v>1</v>
      </c>
      <c r="G119" s="711">
        <v>130.59</v>
      </c>
      <c r="H119" s="701">
        <v>1</v>
      </c>
      <c r="I119" s="711"/>
      <c r="J119" s="711"/>
      <c r="K119" s="701">
        <v>0</v>
      </c>
      <c r="L119" s="711">
        <v>1</v>
      </c>
      <c r="M119" s="712">
        <v>130.59</v>
      </c>
    </row>
    <row r="120" spans="1:13" ht="14.4" customHeight="1" x14ac:dyDescent="0.3">
      <c r="A120" s="695" t="s">
        <v>2213</v>
      </c>
      <c r="B120" s="696" t="s">
        <v>2125</v>
      </c>
      <c r="C120" s="696" t="s">
        <v>2362</v>
      </c>
      <c r="D120" s="696" t="s">
        <v>2360</v>
      </c>
      <c r="E120" s="696" t="s">
        <v>2363</v>
      </c>
      <c r="F120" s="711">
        <v>2</v>
      </c>
      <c r="G120" s="711">
        <v>0</v>
      </c>
      <c r="H120" s="701"/>
      <c r="I120" s="711"/>
      <c r="J120" s="711"/>
      <c r="K120" s="701"/>
      <c r="L120" s="711">
        <v>2</v>
      </c>
      <c r="M120" s="712">
        <v>0</v>
      </c>
    </row>
    <row r="121" spans="1:13" ht="14.4" customHeight="1" x14ac:dyDescent="0.3">
      <c r="A121" s="695" t="s">
        <v>2213</v>
      </c>
      <c r="B121" s="696" t="s">
        <v>2125</v>
      </c>
      <c r="C121" s="696" t="s">
        <v>1267</v>
      </c>
      <c r="D121" s="696" t="s">
        <v>1272</v>
      </c>
      <c r="E121" s="696" t="s">
        <v>2126</v>
      </c>
      <c r="F121" s="711"/>
      <c r="G121" s="711"/>
      <c r="H121" s="701">
        <v>0</v>
      </c>
      <c r="I121" s="711">
        <v>6</v>
      </c>
      <c r="J121" s="711">
        <v>783.54</v>
      </c>
      <c r="K121" s="701">
        <v>1</v>
      </c>
      <c r="L121" s="711">
        <v>6</v>
      </c>
      <c r="M121" s="712">
        <v>783.54</v>
      </c>
    </row>
    <row r="122" spans="1:13" ht="14.4" customHeight="1" x14ac:dyDescent="0.3">
      <c r="A122" s="695" t="s">
        <v>2213</v>
      </c>
      <c r="B122" s="696" t="s">
        <v>2125</v>
      </c>
      <c r="C122" s="696" t="s">
        <v>1326</v>
      </c>
      <c r="D122" s="696" t="s">
        <v>1331</v>
      </c>
      <c r="E122" s="696" t="s">
        <v>2128</v>
      </c>
      <c r="F122" s="711"/>
      <c r="G122" s="711"/>
      <c r="H122" s="701">
        <v>0</v>
      </c>
      <c r="I122" s="711">
        <v>7</v>
      </c>
      <c r="J122" s="711">
        <v>1413.1599999999999</v>
      </c>
      <c r="K122" s="701">
        <v>1</v>
      </c>
      <c r="L122" s="711">
        <v>7</v>
      </c>
      <c r="M122" s="712">
        <v>1413.1599999999999</v>
      </c>
    </row>
    <row r="123" spans="1:13" ht="14.4" customHeight="1" x14ac:dyDescent="0.3">
      <c r="A123" s="695" t="s">
        <v>2213</v>
      </c>
      <c r="B123" s="696" t="s">
        <v>2125</v>
      </c>
      <c r="C123" s="696" t="s">
        <v>1330</v>
      </c>
      <c r="D123" s="696" t="s">
        <v>1331</v>
      </c>
      <c r="E123" s="696" t="s">
        <v>2129</v>
      </c>
      <c r="F123" s="711"/>
      <c r="G123" s="711"/>
      <c r="H123" s="701">
        <v>0</v>
      </c>
      <c r="I123" s="711">
        <v>1</v>
      </c>
      <c r="J123" s="711">
        <v>672.94</v>
      </c>
      <c r="K123" s="701">
        <v>1</v>
      </c>
      <c r="L123" s="711">
        <v>1</v>
      </c>
      <c r="M123" s="712">
        <v>672.94</v>
      </c>
    </row>
    <row r="124" spans="1:13" ht="14.4" customHeight="1" x14ac:dyDescent="0.3">
      <c r="A124" s="695" t="s">
        <v>2213</v>
      </c>
      <c r="B124" s="696" t="s">
        <v>2125</v>
      </c>
      <c r="C124" s="696" t="s">
        <v>2361</v>
      </c>
      <c r="D124" s="696" t="s">
        <v>2276</v>
      </c>
      <c r="E124" s="696" t="s">
        <v>2277</v>
      </c>
      <c r="F124" s="711"/>
      <c r="G124" s="711"/>
      <c r="H124" s="701">
        <v>0</v>
      </c>
      <c r="I124" s="711">
        <v>1</v>
      </c>
      <c r="J124" s="711">
        <v>312.54000000000002</v>
      </c>
      <c r="K124" s="701">
        <v>1</v>
      </c>
      <c r="L124" s="711">
        <v>1</v>
      </c>
      <c r="M124" s="712">
        <v>312.54000000000002</v>
      </c>
    </row>
    <row r="125" spans="1:13" ht="14.4" customHeight="1" x14ac:dyDescent="0.3">
      <c r="A125" s="695" t="s">
        <v>2213</v>
      </c>
      <c r="B125" s="696" t="s">
        <v>2130</v>
      </c>
      <c r="C125" s="696" t="s">
        <v>2439</v>
      </c>
      <c r="D125" s="696" t="s">
        <v>2440</v>
      </c>
      <c r="E125" s="696" t="s">
        <v>2126</v>
      </c>
      <c r="F125" s="711"/>
      <c r="G125" s="711"/>
      <c r="H125" s="701">
        <v>0</v>
      </c>
      <c r="I125" s="711">
        <v>1</v>
      </c>
      <c r="J125" s="711">
        <v>201.88</v>
      </c>
      <c r="K125" s="701">
        <v>1</v>
      </c>
      <c r="L125" s="711">
        <v>1</v>
      </c>
      <c r="M125" s="712">
        <v>201.88</v>
      </c>
    </row>
    <row r="126" spans="1:13" ht="14.4" customHeight="1" x14ac:dyDescent="0.3">
      <c r="A126" s="695" t="s">
        <v>2213</v>
      </c>
      <c r="B126" s="696" t="s">
        <v>2130</v>
      </c>
      <c r="C126" s="696" t="s">
        <v>2312</v>
      </c>
      <c r="D126" s="696" t="s">
        <v>1335</v>
      </c>
      <c r="E126" s="696" t="s">
        <v>2128</v>
      </c>
      <c r="F126" s="711"/>
      <c r="G126" s="711"/>
      <c r="H126" s="701">
        <v>0</v>
      </c>
      <c r="I126" s="711">
        <v>1</v>
      </c>
      <c r="J126" s="711">
        <v>312.54000000000002</v>
      </c>
      <c r="K126" s="701">
        <v>1</v>
      </c>
      <c r="L126" s="711">
        <v>1</v>
      </c>
      <c r="M126" s="712">
        <v>312.54000000000002</v>
      </c>
    </row>
    <row r="127" spans="1:13" ht="14.4" customHeight="1" x14ac:dyDescent="0.3">
      <c r="A127" s="695" t="s">
        <v>2213</v>
      </c>
      <c r="B127" s="696" t="s">
        <v>2131</v>
      </c>
      <c r="C127" s="696" t="s">
        <v>1318</v>
      </c>
      <c r="D127" s="696" t="s">
        <v>1319</v>
      </c>
      <c r="E127" s="696" t="s">
        <v>1320</v>
      </c>
      <c r="F127" s="711"/>
      <c r="G127" s="711"/>
      <c r="H127" s="701">
        <v>0</v>
      </c>
      <c r="I127" s="711">
        <v>1</v>
      </c>
      <c r="J127" s="711">
        <v>492.45</v>
      </c>
      <c r="K127" s="701">
        <v>1</v>
      </c>
      <c r="L127" s="711">
        <v>1</v>
      </c>
      <c r="M127" s="712">
        <v>492.45</v>
      </c>
    </row>
    <row r="128" spans="1:13" ht="14.4" customHeight="1" x14ac:dyDescent="0.3">
      <c r="A128" s="695" t="s">
        <v>2213</v>
      </c>
      <c r="B128" s="696" t="s">
        <v>2131</v>
      </c>
      <c r="C128" s="696" t="s">
        <v>2442</v>
      </c>
      <c r="D128" s="696" t="s">
        <v>2443</v>
      </c>
      <c r="E128" s="696" t="s">
        <v>2444</v>
      </c>
      <c r="F128" s="711">
        <v>1</v>
      </c>
      <c r="G128" s="711">
        <v>0</v>
      </c>
      <c r="H128" s="701"/>
      <c r="I128" s="711"/>
      <c r="J128" s="711"/>
      <c r="K128" s="701"/>
      <c r="L128" s="711">
        <v>1</v>
      </c>
      <c r="M128" s="712">
        <v>0</v>
      </c>
    </row>
    <row r="129" spans="1:13" ht="14.4" customHeight="1" x14ac:dyDescent="0.3">
      <c r="A129" s="695" t="s">
        <v>2213</v>
      </c>
      <c r="B129" s="696" t="s">
        <v>2966</v>
      </c>
      <c r="C129" s="696" t="s">
        <v>2378</v>
      </c>
      <c r="D129" s="696" t="s">
        <v>2379</v>
      </c>
      <c r="E129" s="696" t="s">
        <v>1210</v>
      </c>
      <c r="F129" s="711">
        <v>1</v>
      </c>
      <c r="G129" s="711">
        <v>273.48</v>
      </c>
      <c r="H129" s="701">
        <v>1</v>
      </c>
      <c r="I129" s="711"/>
      <c r="J129" s="711"/>
      <c r="K129" s="701">
        <v>0</v>
      </c>
      <c r="L129" s="711">
        <v>1</v>
      </c>
      <c r="M129" s="712">
        <v>273.48</v>
      </c>
    </row>
    <row r="130" spans="1:13" ht="14.4" customHeight="1" x14ac:dyDescent="0.3">
      <c r="A130" s="695" t="s">
        <v>2213</v>
      </c>
      <c r="B130" s="696" t="s">
        <v>2186</v>
      </c>
      <c r="C130" s="696" t="s">
        <v>2291</v>
      </c>
      <c r="D130" s="696" t="s">
        <v>2292</v>
      </c>
      <c r="E130" s="696" t="s">
        <v>2293</v>
      </c>
      <c r="F130" s="711"/>
      <c r="G130" s="711"/>
      <c r="H130" s="701">
        <v>0</v>
      </c>
      <c r="I130" s="711">
        <v>1</v>
      </c>
      <c r="J130" s="711">
        <v>50.57</v>
      </c>
      <c r="K130" s="701">
        <v>1</v>
      </c>
      <c r="L130" s="711">
        <v>1</v>
      </c>
      <c r="M130" s="712">
        <v>50.57</v>
      </c>
    </row>
    <row r="131" spans="1:13" ht="14.4" customHeight="1" x14ac:dyDescent="0.3">
      <c r="A131" s="695" t="s">
        <v>2213</v>
      </c>
      <c r="B131" s="696" t="s">
        <v>2965</v>
      </c>
      <c r="C131" s="696" t="s">
        <v>2635</v>
      </c>
      <c r="D131" s="696" t="s">
        <v>2636</v>
      </c>
      <c r="E131" s="696" t="s">
        <v>2637</v>
      </c>
      <c r="F131" s="711"/>
      <c r="G131" s="711"/>
      <c r="H131" s="701">
        <v>0</v>
      </c>
      <c r="I131" s="711">
        <v>2</v>
      </c>
      <c r="J131" s="711">
        <v>83.1</v>
      </c>
      <c r="K131" s="701">
        <v>1</v>
      </c>
      <c r="L131" s="711">
        <v>2</v>
      </c>
      <c r="M131" s="712">
        <v>83.1</v>
      </c>
    </row>
    <row r="132" spans="1:13" ht="14.4" customHeight="1" x14ac:dyDescent="0.3">
      <c r="A132" s="695" t="s">
        <v>2213</v>
      </c>
      <c r="B132" s="696" t="s">
        <v>2136</v>
      </c>
      <c r="C132" s="696" t="s">
        <v>1435</v>
      </c>
      <c r="D132" s="696" t="s">
        <v>2137</v>
      </c>
      <c r="E132" s="696" t="s">
        <v>2138</v>
      </c>
      <c r="F132" s="711"/>
      <c r="G132" s="711"/>
      <c r="H132" s="701">
        <v>0</v>
      </c>
      <c r="I132" s="711">
        <v>1</v>
      </c>
      <c r="J132" s="711">
        <v>333.31</v>
      </c>
      <c r="K132" s="701">
        <v>1</v>
      </c>
      <c r="L132" s="711">
        <v>1</v>
      </c>
      <c r="M132" s="712">
        <v>333.31</v>
      </c>
    </row>
    <row r="133" spans="1:13" ht="14.4" customHeight="1" x14ac:dyDescent="0.3">
      <c r="A133" s="695" t="s">
        <v>2213</v>
      </c>
      <c r="B133" s="696" t="s">
        <v>2151</v>
      </c>
      <c r="C133" s="696" t="s">
        <v>2640</v>
      </c>
      <c r="D133" s="696" t="s">
        <v>2641</v>
      </c>
      <c r="E133" s="696" t="s">
        <v>2144</v>
      </c>
      <c r="F133" s="711">
        <v>1</v>
      </c>
      <c r="G133" s="711">
        <v>69.86</v>
      </c>
      <c r="H133" s="701">
        <v>1</v>
      </c>
      <c r="I133" s="711"/>
      <c r="J133" s="711"/>
      <c r="K133" s="701">
        <v>0</v>
      </c>
      <c r="L133" s="711">
        <v>1</v>
      </c>
      <c r="M133" s="712">
        <v>69.86</v>
      </c>
    </row>
    <row r="134" spans="1:13" ht="14.4" customHeight="1" x14ac:dyDescent="0.3">
      <c r="A134" s="695" t="s">
        <v>2213</v>
      </c>
      <c r="B134" s="696" t="s">
        <v>2964</v>
      </c>
      <c r="C134" s="696" t="s">
        <v>2433</v>
      </c>
      <c r="D134" s="696" t="s">
        <v>2434</v>
      </c>
      <c r="E134" s="696" t="s">
        <v>2435</v>
      </c>
      <c r="F134" s="711"/>
      <c r="G134" s="711"/>
      <c r="H134" s="701">
        <v>0</v>
      </c>
      <c r="I134" s="711">
        <v>1</v>
      </c>
      <c r="J134" s="711">
        <v>1344.66</v>
      </c>
      <c r="K134" s="701">
        <v>1</v>
      </c>
      <c r="L134" s="711">
        <v>1</v>
      </c>
      <c r="M134" s="712">
        <v>1344.66</v>
      </c>
    </row>
    <row r="135" spans="1:13" ht="14.4" customHeight="1" x14ac:dyDescent="0.3">
      <c r="A135" s="695" t="s">
        <v>2214</v>
      </c>
      <c r="B135" s="696" t="s">
        <v>2143</v>
      </c>
      <c r="C135" s="696" t="s">
        <v>1446</v>
      </c>
      <c r="D135" s="696" t="s">
        <v>1447</v>
      </c>
      <c r="E135" s="696" t="s">
        <v>2144</v>
      </c>
      <c r="F135" s="711"/>
      <c r="G135" s="711"/>
      <c r="H135" s="701">
        <v>0</v>
      </c>
      <c r="I135" s="711">
        <v>1</v>
      </c>
      <c r="J135" s="711">
        <v>184.22</v>
      </c>
      <c r="K135" s="701">
        <v>1</v>
      </c>
      <c r="L135" s="711">
        <v>1</v>
      </c>
      <c r="M135" s="712">
        <v>184.22</v>
      </c>
    </row>
    <row r="136" spans="1:13" ht="14.4" customHeight="1" x14ac:dyDescent="0.3">
      <c r="A136" s="695" t="s">
        <v>2214</v>
      </c>
      <c r="B136" s="696" t="s">
        <v>2146</v>
      </c>
      <c r="C136" s="696" t="s">
        <v>2645</v>
      </c>
      <c r="D136" s="696" t="s">
        <v>2646</v>
      </c>
      <c r="E136" s="696" t="s">
        <v>2647</v>
      </c>
      <c r="F136" s="711"/>
      <c r="G136" s="711"/>
      <c r="H136" s="701">
        <v>0</v>
      </c>
      <c r="I136" s="711">
        <v>2</v>
      </c>
      <c r="J136" s="711">
        <v>175.2</v>
      </c>
      <c r="K136" s="701">
        <v>1</v>
      </c>
      <c r="L136" s="711">
        <v>2</v>
      </c>
      <c r="M136" s="712">
        <v>175.2</v>
      </c>
    </row>
    <row r="137" spans="1:13" ht="14.4" customHeight="1" x14ac:dyDescent="0.3">
      <c r="A137" s="695" t="s">
        <v>2214</v>
      </c>
      <c r="B137" s="696" t="s">
        <v>2165</v>
      </c>
      <c r="C137" s="696" t="s">
        <v>2649</v>
      </c>
      <c r="D137" s="696" t="s">
        <v>2650</v>
      </c>
      <c r="E137" s="696" t="s">
        <v>2651</v>
      </c>
      <c r="F137" s="711"/>
      <c r="G137" s="711"/>
      <c r="H137" s="701"/>
      <c r="I137" s="711">
        <v>5</v>
      </c>
      <c r="J137" s="711">
        <v>0</v>
      </c>
      <c r="K137" s="701"/>
      <c r="L137" s="711">
        <v>5</v>
      </c>
      <c r="M137" s="712">
        <v>0</v>
      </c>
    </row>
    <row r="138" spans="1:13" ht="14.4" customHeight="1" x14ac:dyDescent="0.3">
      <c r="A138" s="695" t="s">
        <v>2215</v>
      </c>
      <c r="B138" s="696" t="s">
        <v>2084</v>
      </c>
      <c r="C138" s="696" t="s">
        <v>1352</v>
      </c>
      <c r="D138" s="696" t="s">
        <v>1216</v>
      </c>
      <c r="E138" s="696" t="s">
        <v>2085</v>
      </c>
      <c r="F138" s="711"/>
      <c r="G138" s="711"/>
      <c r="H138" s="701">
        <v>0</v>
      </c>
      <c r="I138" s="711">
        <v>1</v>
      </c>
      <c r="J138" s="711">
        <v>349.88</v>
      </c>
      <c r="K138" s="701">
        <v>1</v>
      </c>
      <c r="L138" s="711">
        <v>1</v>
      </c>
      <c r="M138" s="712">
        <v>349.88</v>
      </c>
    </row>
    <row r="139" spans="1:13" ht="14.4" customHeight="1" x14ac:dyDescent="0.3">
      <c r="A139" s="695" t="s">
        <v>2215</v>
      </c>
      <c r="B139" s="696" t="s">
        <v>2084</v>
      </c>
      <c r="C139" s="696" t="s">
        <v>1215</v>
      </c>
      <c r="D139" s="696" t="s">
        <v>1216</v>
      </c>
      <c r="E139" s="696" t="s">
        <v>2087</v>
      </c>
      <c r="F139" s="711"/>
      <c r="G139" s="711"/>
      <c r="H139" s="701">
        <v>0</v>
      </c>
      <c r="I139" s="711">
        <v>1</v>
      </c>
      <c r="J139" s="711">
        <v>97.97</v>
      </c>
      <c r="K139" s="701">
        <v>1</v>
      </c>
      <c r="L139" s="711">
        <v>1</v>
      </c>
      <c r="M139" s="712">
        <v>97.97</v>
      </c>
    </row>
    <row r="140" spans="1:13" ht="14.4" customHeight="1" x14ac:dyDescent="0.3">
      <c r="A140" s="695" t="s">
        <v>2215</v>
      </c>
      <c r="B140" s="696" t="s">
        <v>2084</v>
      </c>
      <c r="C140" s="696" t="s">
        <v>2451</v>
      </c>
      <c r="D140" s="696" t="s">
        <v>1216</v>
      </c>
      <c r="E140" s="696" t="s">
        <v>1217</v>
      </c>
      <c r="F140" s="711"/>
      <c r="G140" s="711"/>
      <c r="H140" s="701"/>
      <c r="I140" s="711">
        <v>1</v>
      </c>
      <c r="J140" s="711">
        <v>0</v>
      </c>
      <c r="K140" s="701"/>
      <c r="L140" s="711">
        <v>1</v>
      </c>
      <c r="M140" s="712">
        <v>0</v>
      </c>
    </row>
    <row r="141" spans="1:13" ht="14.4" customHeight="1" x14ac:dyDescent="0.3">
      <c r="A141" s="695" t="s">
        <v>2215</v>
      </c>
      <c r="B141" s="696" t="s">
        <v>2084</v>
      </c>
      <c r="C141" s="696" t="s">
        <v>2764</v>
      </c>
      <c r="D141" s="696" t="s">
        <v>1216</v>
      </c>
      <c r="E141" s="696" t="s">
        <v>2765</v>
      </c>
      <c r="F141" s="711"/>
      <c r="G141" s="711"/>
      <c r="H141" s="701"/>
      <c r="I141" s="711">
        <v>2</v>
      </c>
      <c r="J141" s="711">
        <v>0</v>
      </c>
      <c r="K141" s="701"/>
      <c r="L141" s="711">
        <v>2</v>
      </c>
      <c r="M141" s="712">
        <v>0</v>
      </c>
    </row>
    <row r="142" spans="1:13" ht="14.4" customHeight="1" x14ac:dyDescent="0.3">
      <c r="A142" s="695" t="s">
        <v>2215</v>
      </c>
      <c r="B142" s="696" t="s">
        <v>2084</v>
      </c>
      <c r="C142" s="696" t="s">
        <v>2766</v>
      </c>
      <c r="D142" s="696" t="s">
        <v>1216</v>
      </c>
      <c r="E142" s="696" t="s">
        <v>2767</v>
      </c>
      <c r="F142" s="711"/>
      <c r="G142" s="711"/>
      <c r="H142" s="701"/>
      <c r="I142" s="711">
        <v>5</v>
      </c>
      <c r="J142" s="711">
        <v>0</v>
      </c>
      <c r="K142" s="701"/>
      <c r="L142" s="711">
        <v>5</v>
      </c>
      <c r="M142" s="712">
        <v>0</v>
      </c>
    </row>
    <row r="143" spans="1:13" ht="14.4" customHeight="1" x14ac:dyDescent="0.3">
      <c r="A143" s="695" t="s">
        <v>2215</v>
      </c>
      <c r="B143" s="696" t="s">
        <v>2092</v>
      </c>
      <c r="C143" s="696" t="s">
        <v>2454</v>
      </c>
      <c r="D143" s="696" t="s">
        <v>1359</v>
      </c>
      <c r="E143" s="696" t="s">
        <v>2455</v>
      </c>
      <c r="F143" s="711"/>
      <c r="G143" s="711"/>
      <c r="H143" s="701">
        <v>0</v>
      </c>
      <c r="I143" s="711">
        <v>1</v>
      </c>
      <c r="J143" s="711">
        <v>56.01</v>
      </c>
      <c r="K143" s="701">
        <v>1</v>
      </c>
      <c r="L143" s="711">
        <v>1</v>
      </c>
      <c r="M143" s="712">
        <v>56.01</v>
      </c>
    </row>
    <row r="144" spans="1:13" ht="14.4" customHeight="1" x14ac:dyDescent="0.3">
      <c r="A144" s="695" t="s">
        <v>2215</v>
      </c>
      <c r="B144" s="696" t="s">
        <v>2092</v>
      </c>
      <c r="C144" s="696" t="s">
        <v>1358</v>
      </c>
      <c r="D144" s="696" t="s">
        <v>1359</v>
      </c>
      <c r="E144" s="696" t="s">
        <v>1360</v>
      </c>
      <c r="F144" s="711"/>
      <c r="G144" s="711"/>
      <c r="H144" s="701">
        <v>0</v>
      </c>
      <c r="I144" s="711">
        <v>12</v>
      </c>
      <c r="J144" s="711">
        <v>1680.3600000000001</v>
      </c>
      <c r="K144" s="701">
        <v>1</v>
      </c>
      <c r="L144" s="711">
        <v>12</v>
      </c>
      <c r="M144" s="712">
        <v>1680.3600000000001</v>
      </c>
    </row>
    <row r="145" spans="1:13" ht="14.4" customHeight="1" x14ac:dyDescent="0.3">
      <c r="A145" s="695" t="s">
        <v>2215</v>
      </c>
      <c r="B145" s="696" t="s">
        <v>2096</v>
      </c>
      <c r="C145" s="696" t="s">
        <v>2720</v>
      </c>
      <c r="D145" s="696" t="s">
        <v>2721</v>
      </c>
      <c r="E145" s="696" t="s">
        <v>2722</v>
      </c>
      <c r="F145" s="711"/>
      <c r="G145" s="711"/>
      <c r="H145" s="701">
        <v>0</v>
      </c>
      <c r="I145" s="711">
        <v>1</v>
      </c>
      <c r="J145" s="711">
        <v>886.91</v>
      </c>
      <c r="K145" s="701">
        <v>1</v>
      </c>
      <c r="L145" s="711">
        <v>1</v>
      </c>
      <c r="M145" s="712">
        <v>886.91</v>
      </c>
    </row>
    <row r="146" spans="1:13" ht="14.4" customHeight="1" x14ac:dyDescent="0.3">
      <c r="A146" s="695" t="s">
        <v>2215</v>
      </c>
      <c r="B146" s="696" t="s">
        <v>2102</v>
      </c>
      <c r="C146" s="696" t="s">
        <v>2351</v>
      </c>
      <c r="D146" s="696" t="s">
        <v>2352</v>
      </c>
      <c r="E146" s="696" t="s">
        <v>2353</v>
      </c>
      <c r="F146" s="711"/>
      <c r="G146" s="711"/>
      <c r="H146" s="701">
        <v>0</v>
      </c>
      <c r="I146" s="711">
        <v>2</v>
      </c>
      <c r="J146" s="711">
        <v>312.5</v>
      </c>
      <c r="K146" s="701">
        <v>1</v>
      </c>
      <c r="L146" s="711">
        <v>2</v>
      </c>
      <c r="M146" s="712">
        <v>312.5</v>
      </c>
    </row>
    <row r="147" spans="1:13" ht="14.4" customHeight="1" x14ac:dyDescent="0.3">
      <c r="A147" s="695" t="s">
        <v>2215</v>
      </c>
      <c r="B147" s="696" t="s">
        <v>2102</v>
      </c>
      <c r="C147" s="696" t="s">
        <v>1275</v>
      </c>
      <c r="D147" s="696" t="s">
        <v>2103</v>
      </c>
      <c r="E147" s="696" t="s">
        <v>1781</v>
      </c>
      <c r="F147" s="711"/>
      <c r="G147" s="711"/>
      <c r="H147" s="701">
        <v>0</v>
      </c>
      <c r="I147" s="711">
        <v>2</v>
      </c>
      <c r="J147" s="711">
        <v>386.28</v>
      </c>
      <c r="K147" s="701">
        <v>1</v>
      </c>
      <c r="L147" s="711">
        <v>2</v>
      </c>
      <c r="M147" s="712">
        <v>386.28</v>
      </c>
    </row>
    <row r="148" spans="1:13" ht="14.4" customHeight="1" x14ac:dyDescent="0.3">
      <c r="A148" s="695" t="s">
        <v>2215</v>
      </c>
      <c r="B148" s="696" t="s">
        <v>2104</v>
      </c>
      <c r="C148" s="696" t="s">
        <v>1242</v>
      </c>
      <c r="D148" s="696" t="s">
        <v>1243</v>
      </c>
      <c r="E148" s="696" t="s">
        <v>1200</v>
      </c>
      <c r="F148" s="711"/>
      <c r="G148" s="711"/>
      <c r="H148" s="701">
        <v>0</v>
      </c>
      <c r="I148" s="711">
        <v>2</v>
      </c>
      <c r="J148" s="711">
        <v>3499.38</v>
      </c>
      <c r="K148" s="701">
        <v>1</v>
      </c>
      <c r="L148" s="711">
        <v>2</v>
      </c>
      <c r="M148" s="712">
        <v>3499.38</v>
      </c>
    </row>
    <row r="149" spans="1:13" ht="14.4" customHeight="1" x14ac:dyDescent="0.3">
      <c r="A149" s="695" t="s">
        <v>2215</v>
      </c>
      <c r="B149" s="696" t="s">
        <v>2104</v>
      </c>
      <c r="C149" s="696" t="s">
        <v>1246</v>
      </c>
      <c r="D149" s="696" t="s">
        <v>1243</v>
      </c>
      <c r="E149" s="696" t="s">
        <v>1203</v>
      </c>
      <c r="F149" s="711"/>
      <c r="G149" s="711"/>
      <c r="H149" s="701">
        <v>0</v>
      </c>
      <c r="I149" s="711">
        <v>3</v>
      </c>
      <c r="J149" s="711">
        <v>6998.76</v>
      </c>
      <c r="K149" s="701">
        <v>1</v>
      </c>
      <c r="L149" s="711">
        <v>3</v>
      </c>
      <c r="M149" s="712">
        <v>6998.76</v>
      </c>
    </row>
    <row r="150" spans="1:13" ht="14.4" customHeight="1" x14ac:dyDescent="0.3">
      <c r="A150" s="695" t="s">
        <v>2215</v>
      </c>
      <c r="B150" s="696" t="s">
        <v>2104</v>
      </c>
      <c r="C150" s="696" t="s">
        <v>1249</v>
      </c>
      <c r="D150" s="696" t="s">
        <v>1243</v>
      </c>
      <c r="E150" s="696" t="s">
        <v>1206</v>
      </c>
      <c r="F150" s="711"/>
      <c r="G150" s="711"/>
      <c r="H150" s="701">
        <v>0</v>
      </c>
      <c r="I150" s="711">
        <v>3</v>
      </c>
      <c r="J150" s="711">
        <v>8748.48</v>
      </c>
      <c r="K150" s="701">
        <v>1</v>
      </c>
      <c r="L150" s="711">
        <v>3</v>
      </c>
      <c r="M150" s="712">
        <v>8748.48</v>
      </c>
    </row>
    <row r="151" spans="1:13" ht="14.4" customHeight="1" x14ac:dyDescent="0.3">
      <c r="A151" s="695" t="s">
        <v>2215</v>
      </c>
      <c r="B151" s="696" t="s">
        <v>2105</v>
      </c>
      <c r="C151" s="696" t="s">
        <v>945</v>
      </c>
      <c r="D151" s="696" t="s">
        <v>946</v>
      </c>
      <c r="E151" s="696" t="s">
        <v>947</v>
      </c>
      <c r="F151" s="711"/>
      <c r="G151" s="711"/>
      <c r="H151" s="701">
        <v>0</v>
      </c>
      <c r="I151" s="711">
        <v>4</v>
      </c>
      <c r="J151" s="711">
        <v>418.64</v>
      </c>
      <c r="K151" s="701">
        <v>1</v>
      </c>
      <c r="L151" s="711">
        <v>4</v>
      </c>
      <c r="M151" s="712">
        <v>418.64</v>
      </c>
    </row>
    <row r="152" spans="1:13" ht="14.4" customHeight="1" x14ac:dyDescent="0.3">
      <c r="A152" s="695" t="s">
        <v>2215</v>
      </c>
      <c r="B152" s="696" t="s">
        <v>2959</v>
      </c>
      <c r="C152" s="696" t="s">
        <v>2550</v>
      </c>
      <c r="D152" s="696" t="s">
        <v>2551</v>
      </c>
      <c r="E152" s="696" t="s">
        <v>2552</v>
      </c>
      <c r="F152" s="711"/>
      <c r="G152" s="711"/>
      <c r="H152" s="701">
        <v>0</v>
      </c>
      <c r="I152" s="711">
        <v>5</v>
      </c>
      <c r="J152" s="711">
        <v>10592.1</v>
      </c>
      <c r="K152" s="701">
        <v>1</v>
      </c>
      <c r="L152" s="711">
        <v>5</v>
      </c>
      <c r="M152" s="712">
        <v>10592.1</v>
      </c>
    </row>
    <row r="153" spans="1:13" ht="14.4" customHeight="1" x14ac:dyDescent="0.3">
      <c r="A153" s="695" t="s">
        <v>2215</v>
      </c>
      <c r="B153" s="696" t="s">
        <v>2108</v>
      </c>
      <c r="C153" s="696" t="s">
        <v>1168</v>
      </c>
      <c r="D153" s="696" t="s">
        <v>1169</v>
      </c>
      <c r="E153" s="696" t="s">
        <v>2109</v>
      </c>
      <c r="F153" s="711"/>
      <c r="G153" s="711"/>
      <c r="H153" s="701">
        <v>0</v>
      </c>
      <c r="I153" s="711">
        <v>4</v>
      </c>
      <c r="J153" s="711">
        <v>301.12</v>
      </c>
      <c r="K153" s="701">
        <v>1</v>
      </c>
      <c r="L153" s="711">
        <v>4</v>
      </c>
      <c r="M153" s="712">
        <v>301.12</v>
      </c>
    </row>
    <row r="154" spans="1:13" ht="14.4" customHeight="1" x14ac:dyDescent="0.3">
      <c r="A154" s="695" t="s">
        <v>2215</v>
      </c>
      <c r="B154" s="696" t="s">
        <v>2108</v>
      </c>
      <c r="C154" s="696" t="s">
        <v>1172</v>
      </c>
      <c r="D154" s="696" t="s">
        <v>1169</v>
      </c>
      <c r="E154" s="696" t="s">
        <v>2110</v>
      </c>
      <c r="F154" s="711"/>
      <c r="G154" s="711"/>
      <c r="H154" s="701">
        <v>0</v>
      </c>
      <c r="I154" s="711">
        <v>8</v>
      </c>
      <c r="J154" s="711">
        <v>1204.4000000000001</v>
      </c>
      <c r="K154" s="701">
        <v>1</v>
      </c>
      <c r="L154" s="711">
        <v>8</v>
      </c>
      <c r="M154" s="712">
        <v>1204.4000000000001</v>
      </c>
    </row>
    <row r="155" spans="1:13" ht="14.4" customHeight="1" x14ac:dyDescent="0.3">
      <c r="A155" s="695" t="s">
        <v>2215</v>
      </c>
      <c r="B155" s="696" t="s">
        <v>2967</v>
      </c>
      <c r="C155" s="696" t="s">
        <v>2755</v>
      </c>
      <c r="D155" s="696" t="s">
        <v>2756</v>
      </c>
      <c r="E155" s="696" t="s">
        <v>2757</v>
      </c>
      <c r="F155" s="711">
        <v>1</v>
      </c>
      <c r="G155" s="711">
        <v>480.18</v>
      </c>
      <c r="H155" s="701">
        <v>1</v>
      </c>
      <c r="I155" s="711"/>
      <c r="J155" s="711"/>
      <c r="K155" s="701">
        <v>0</v>
      </c>
      <c r="L155" s="711">
        <v>1</v>
      </c>
      <c r="M155" s="712">
        <v>480.18</v>
      </c>
    </row>
    <row r="156" spans="1:13" ht="14.4" customHeight="1" x14ac:dyDescent="0.3">
      <c r="A156" s="695" t="s">
        <v>2215</v>
      </c>
      <c r="B156" s="696" t="s">
        <v>2112</v>
      </c>
      <c r="C156" s="696" t="s">
        <v>2287</v>
      </c>
      <c r="D156" s="696" t="s">
        <v>744</v>
      </c>
      <c r="E156" s="696" t="s">
        <v>935</v>
      </c>
      <c r="F156" s="711">
        <v>1</v>
      </c>
      <c r="G156" s="711">
        <v>0</v>
      </c>
      <c r="H156" s="701"/>
      <c r="I156" s="711"/>
      <c r="J156" s="711"/>
      <c r="K156" s="701"/>
      <c r="L156" s="711">
        <v>1</v>
      </c>
      <c r="M156" s="712">
        <v>0</v>
      </c>
    </row>
    <row r="157" spans="1:13" ht="14.4" customHeight="1" x14ac:dyDescent="0.3">
      <c r="A157" s="695" t="s">
        <v>2215</v>
      </c>
      <c r="B157" s="696" t="s">
        <v>2968</v>
      </c>
      <c r="C157" s="696" t="s">
        <v>2752</v>
      </c>
      <c r="D157" s="696" t="s">
        <v>2411</v>
      </c>
      <c r="E157" s="696" t="s">
        <v>2753</v>
      </c>
      <c r="F157" s="711">
        <v>4</v>
      </c>
      <c r="G157" s="711">
        <v>800.28</v>
      </c>
      <c r="H157" s="701">
        <v>1</v>
      </c>
      <c r="I157" s="711"/>
      <c r="J157" s="711"/>
      <c r="K157" s="701">
        <v>0</v>
      </c>
      <c r="L157" s="711">
        <v>4</v>
      </c>
      <c r="M157" s="712">
        <v>800.28</v>
      </c>
    </row>
    <row r="158" spans="1:13" ht="14.4" customHeight="1" x14ac:dyDescent="0.3">
      <c r="A158" s="695" t="s">
        <v>2215</v>
      </c>
      <c r="B158" s="696" t="s">
        <v>2968</v>
      </c>
      <c r="C158" s="696" t="s">
        <v>2410</v>
      </c>
      <c r="D158" s="696" t="s">
        <v>2411</v>
      </c>
      <c r="E158" s="696" t="s">
        <v>776</v>
      </c>
      <c r="F158" s="711">
        <v>3</v>
      </c>
      <c r="G158" s="711">
        <v>180.06</v>
      </c>
      <c r="H158" s="701">
        <v>1</v>
      </c>
      <c r="I158" s="711"/>
      <c r="J158" s="711"/>
      <c r="K158" s="701">
        <v>0</v>
      </c>
      <c r="L158" s="711">
        <v>3</v>
      </c>
      <c r="M158" s="712">
        <v>180.06</v>
      </c>
    </row>
    <row r="159" spans="1:13" ht="14.4" customHeight="1" x14ac:dyDescent="0.3">
      <c r="A159" s="695" t="s">
        <v>2215</v>
      </c>
      <c r="B159" s="696" t="s">
        <v>2113</v>
      </c>
      <c r="C159" s="696" t="s">
        <v>1219</v>
      </c>
      <c r="D159" s="696" t="s">
        <v>1220</v>
      </c>
      <c r="E159" s="696" t="s">
        <v>1221</v>
      </c>
      <c r="F159" s="711"/>
      <c r="G159" s="711"/>
      <c r="H159" s="701">
        <v>0</v>
      </c>
      <c r="I159" s="711">
        <v>2</v>
      </c>
      <c r="J159" s="711">
        <v>83.78</v>
      </c>
      <c r="K159" s="701">
        <v>1</v>
      </c>
      <c r="L159" s="711">
        <v>2</v>
      </c>
      <c r="M159" s="712">
        <v>83.78</v>
      </c>
    </row>
    <row r="160" spans="1:13" ht="14.4" customHeight="1" x14ac:dyDescent="0.3">
      <c r="A160" s="695" t="s">
        <v>2215</v>
      </c>
      <c r="B160" s="696" t="s">
        <v>2113</v>
      </c>
      <c r="C160" s="696" t="s">
        <v>1223</v>
      </c>
      <c r="D160" s="696" t="s">
        <v>1220</v>
      </c>
      <c r="E160" s="696" t="s">
        <v>1224</v>
      </c>
      <c r="F160" s="711"/>
      <c r="G160" s="711"/>
      <c r="H160" s="701">
        <v>0</v>
      </c>
      <c r="I160" s="711">
        <v>2</v>
      </c>
      <c r="J160" s="711">
        <v>293.26</v>
      </c>
      <c r="K160" s="701">
        <v>1</v>
      </c>
      <c r="L160" s="711">
        <v>2</v>
      </c>
      <c r="M160" s="712">
        <v>293.26</v>
      </c>
    </row>
    <row r="161" spans="1:13" ht="14.4" customHeight="1" x14ac:dyDescent="0.3">
      <c r="A161" s="695" t="s">
        <v>2215</v>
      </c>
      <c r="B161" s="696" t="s">
        <v>2114</v>
      </c>
      <c r="C161" s="696" t="s">
        <v>2669</v>
      </c>
      <c r="D161" s="696" t="s">
        <v>1209</v>
      </c>
      <c r="E161" s="696" t="s">
        <v>886</v>
      </c>
      <c r="F161" s="711">
        <v>1</v>
      </c>
      <c r="G161" s="711">
        <v>134.66</v>
      </c>
      <c r="H161" s="701">
        <v>1</v>
      </c>
      <c r="I161" s="711"/>
      <c r="J161" s="711"/>
      <c r="K161" s="701">
        <v>0</v>
      </c>
      <c r="L161" s="711">
        <v>1</v>
      </c>
      <c r="M161" s="712">
        <v>134.66</v>
      </c>
    </row>
    <row r="162" spans="1:13" ht="14.4" customHeight="1" x14ac:dyDescent="0.3">
      <c r="A162" s="695" t="s">
        <v>2215</v>
      </c>
      <c r="B162" s="696" t="s">
        <v>2114</v>
      </c>
      <c r="C162" s="696" t="s">
        <v>2670</v>
      </c>
      <c r="D162" s="696" t="s">
        <v>1773</v>
      </c>
      <c r="E162" s="696" t="s">
        <v>1804</v>
      </c>
      <c r="F162" s="711">
        <v>1</v>
      </c>
      <c r="G162" s="711">
        <v>180.02</v>
      </c>
      <c r="H162" s="701">
        <v>1</v>
      </c>
      <c r="I162" s="711"/>
      <c r="J162" s="711"/>
      <c r="K162" s="701">
        <v>0</v>
      </c>
      <c r="L162" s="711">
        <v>1</v>
      </c>
      <c r="M162" s="712">
        <v>180.02</v>
      </c>
    </row>
    <row r="163" spans="1:13" ht="14.4" customHeight="1" x14ac:dyDescent="0.3">
      <c r="A163" s="695" t="s">
        <v>2215</v>
      </c>
      <c r="B163" s="696" t="s">
        <v>2114</v>
      </c>
      <c r="C163" s="696" t="s">
        <v>2671</v>
      </c>
      <c r="D163" s="696" t="s">
        <v>2672</v>
      </c>
      <c r="E163" s="696" t="s">
        <v>2673</v>
      </c>
      <c r="F163" s="711">
        <v>2</v>
      </c>
      <c r="G163" s="711">
        <v>83.78</v>
      </c>
      <c r="H163" s="701">
        <v>1</v>
      </c>
      <c r="I163" s="711"/>
      <c r="J163" s="711"/>
      <c r="K163" s="701">
        <v>0</v>
      </c>
      <c r="L163" s="711">
        <v>2</v>
      </c>
      <c r="M163" s="712">
        <v>83.78</v>
      </c>
    </row>
    <row r="164" spans="1:13" ht="14.4" customHeight="1" x14ac:dyDescent="0.3">
      <c r="A164" s="695" t="s">
        <v>2215</v>
      </c>
      <c r="B164" s="696" t="s">
        <v>2114</v>
      </c>
      <c r="C164" s="696" t="s">
        <v>2674</v>
      </c>
      <c r="D164" s="696" t="s">
        <v>2675</v>
      </c>
      <c r="E164" s="696" t="s">
        <v>1826</v>
      </c>
      <c r="F164" s="711">
        <v>2</v>
      </c>
      <c r="G164" s="711">
        <v>112.04</v>
      </c>
      <c r="H164" s="701">
        <v>1</v>
      </c>
      <c r="I164" s="711"/>
      <c r="J164" s="711"/>
      <c r="K164" s="701">
        <v>0</v>
      </c>
      <c r="L164" s="711">
        <v>2</v>
      </c>
      <c r="M164" s="712">
        <v>112.04</v>
      </c>
    </row>
    <row r="165" spans="1:13" ht="14.4" customHeight="1" x14ac:dyDescent="0.3">
      <c r="A165" s="695" t="s">
        <v>2215</v>
      </c>
      <c r="B165" s="696" t="s">
        <v>2114</v>
      </c>
      <c r="C165" s="696" t="s">
        <v>1208</v>
      </c>
      <c r="D165" s="696" t="s">
        <v>1209</v>
      </c>
      <c r="E165" s="696" t="s">
        <v>1210</v>
      </c>
      <c r="F165" s="711"/>
      <c r="G165" s="711"/>
      <c r="H165" s="701">
        <v>0</v>
      </c>
      <c r="I165" s="711">
        <v>15</v>
      </c>
      <c r="J165" s="711">
        <v>673.35000000000014</v>
      </c>
      <c r="K165" s="701">
        <v>1</v>
      </c>
      <c r="L165" s="711">
        <v>15</v>
      </c>
      <c r="M165" s="712">
        <v>673.35000000000014</v>
      </c>
    </row>
    <row r="166" spans="1:13" ht="14.4" customHeight="1" x14ac:dyDescent="0.3">
      <c r="A166" s="695" t="s">
        <v>2215</v>
      </c>
      <c r="B166" s="696" t="s">
        <v>2114</v>
      </c>
      <c r="C166" s="696" t="s">
        <v>2367</v>
      </c>
      <c r="D166" s="696" t="s">
        <v>2368</v>
      </c>
      <c r="E166" s="696" t="s">
        <v>1210</v>
      </c>
      <c r="F166" s="711">
        <v>2</v>
      </c>
      <c r="G166" s="711">
        <v>89.78</v>
      </c>
      <c r="H166" s="701">
        <v>1</v>
      </c>
      <c r="I166" s="711"/>
      <c r="J166" s="711"/>
      <c r="K166" s="701">
        <v>0</v>
      </c>
      <c r="L166" s="711">
        <v>2</v>
      </c>
      <c r="M166" s="712">
        <v>89.78</v>
      </c>
    </row>
    <row r="167" spans="1:13" ht="14.4" customHeight="1" x14ac:dyDescent="0.3">
      <c r="A167" s="695" t="s">
        <v>2215</v>
      </c>
      <c r="B167" s="696" t="s">
        <v>2115</v>
      </c>
      <c r="C167" s="696" t="s">
        <v>2542</v>
      </c>
      <c r="D167" s="696" t="s">
        <v>1784</v>
      </c>
      <c r="E167" s="696" t="s">
        <v>1785</v>
      </c>
      <c r="F167" s="711"/>
      <c r="G167" s="711"/>
      <c r="H167" s="701">
        <v>0</v>
      </c>
      <c r="I167" s="711">
        <v>1</v>
      </c>
      <c r="J167" s="711">
        <v>270.69</v>
      </c>
      <c r="K167" s="701">
        <v>1</v>
      </c>
      <c r="L167" s="711">
        <v>1</v>
      </c>
      <c r="M167" s="712">
        <v>270.69</v>
      </c>
    </row>
    <row r="168" spans="1:13" ht="14.4" customHeight="1" x14ac:dyDescent="0.3">
      <c r="A168" s="695" t="s">
        <v>2215</v>
      </c>
      <c r="B168" s="696" t="s">
        <v>2115</v>
      </c>
      <c r="C168" s="696" t="s">
        <v>2660</v>
      </c>
      <c r="D168" s="696" t="s">
        <v>1299</v>
      </c>
      <c r="E168" s="696" t="s">
        <v>1781</v>
      </c>
      <c r="F168" s="711"/>
      <c r="G168" s="711"/>
      <c r="H168" s="701"/>
      <c r="I168" s="711">
        <v>1</v>
      </c>
      <c r="J168" s="711">
        <v>0</v>
      </c>
      <c r="K168" s="701"/>
      <c r="L168" s="711">
        <v>1</v>
      </c>
      <c r="M168" s="712">
        <v>0</v>
      </c>
    </row>
    <row r="169" spans="1:13" ht="14.4" customHeight="1" x14ac:dyDescent="0.3">
      <c r="A169" s="695" t="s">
        <v>2215</v>
      </c>
      <c r="B169" s="696" t="s">
        <v>2115</v>
      </c>
      <c r="C169" s="696" t="s">
        <v>2661</v>
      </c>
      <c r="D169" s="696" t="s">
        <v>2662</v>
      </c>
      <c r="E169" s="696" t="s">
        <v>1785</v>
      </c>
      <c r="F169" s="711">
        <v>2</v>
      </c>
      <c r="G169" s="711">
        <v>541.38</v>
      </c>
      <c r="H169" s="701">
        <v>1</v>
      </c>
      <c r="I169" s="711"/>
      <c r="J169" s="711"/>
      <c r="K169" s="701">
        <v>0</v>
      </c>
      <c r="L169" s="711">
        <v>2</v>
      </c>
      <c r="M169" s="712">
        <v>541.38</v>
      </c>
    </row>
    <row r="170" spans="1:13" ht="14.4" customHeight="1" x14ac:dyDescent="0.3">
      <c r="A170" s="695" t="s">
        <v>2215</v>
      </c>
      <c r="B170" s="696" t="s">
        <v>2116</v>
      </c>
      <c r="C170" s="696" t="s">
        <v>1338</v>
      </c>
      <c r="D170" s="696" t="s">
        <v>1339</v>
      </c>
      <c r="E170" s="696" t="s">
        <v>1340</v>
      </c>
      <c r="F170" s="711"/>
      <c r="G170" s="711"/>
      <c r="H170" s="701">
        <v>0</v>
      </c>
      <c r="I170" s="711">
        <v>1</v>
      </c>
      <c r="J170" s="711">
        <v>55.38</v>
      </c>
      <c r="K170" s="701">
        <v>1</v>
      </c>
      <c r="L170" s="711">
        <v>1</v>
      </c>
      <c r="M170" s="712">
        <v>55.38</v>
      </c>
    </row>
    <row r="171" spans="1:13" ht="14.4" customHeight="1" x14ac:dyDescent="0.3">
      <c r="A171" s="695" t="s">
        <v>2215</v>
      </c>
      <c r="B171" s="696" t="s">
        <v>2960</v>
      </c>
      <c r="C171" s="696" t="s">
        <v>2513</v>
      </c>
      <c r="D171" s="696" t="s">
        <v>2514</v>
      </c>
      <c r="E171" s="696" t="s">
        <v>2515</v>
      </c>
      <c r="F171" s="711">
        <v>2</v>
      </c>
      <c r="G171" s="711">
        <v>315.52</v>
      </c>
      <c r="H171" s="701">
        <v>1</v>
      </c>
      <c r="I171" s="711"/>
      <c r="J171" s="711"/>
      <c r="K171" s="701">
        <v>0</v>
      </c>
      <c r="L171" s="711">
        <v>2</v>
      </c>
      <c r="M171" s="712">
        <v>315.52</v>
      </c>
    </row>
    <row r="172" spans="1:13" ht="14.4" customHeight="1" x14ac:dyDescent="0.3">
      <c r="A172" s="695" t="s">
        <v>2215</v>
      </c>
      <c r="B172" s="696" t="s">
        <v>2960</v>
      </c>
      <c r="C172" s="696" t="s">
        <v>2822</v>
      </c>
      <c r="D172" s="696" t="s">
        <v>2514</v>
      </c>
      <c r="E172" s="696" t="s">
        <v>2823</v>
      </c>
      <c r="F172" s="711">
        <v>1</v>
      </c>
      <c r="G172" s="711">
        <v>525.88</v>
      </c>
      <c r="H172" s="701">
        <v>1</v>
      </c>
      <c r="I172" s="711"/>
      <c r="J172" s="711"/>
      <c r="K172" s="701">
        <v>0</v>
      </c>
      <c r="L172" s="711">
        <v>1</v>
      </c>
      <c r="M172" s="712">
        <v>525.88</v>
      </c>
    </row>
    <row r="173" spans="1:13" ht="14.4" customHeight="1" x14ac:dyDescent="0.3">
      <c r="A173" s="695" t="s">
        <v>2215</v>
      </c>
      <c r="B173" s="696" t="s">
        <v>2958</v>
      </c>
      <c r="C173" s="696" t="s">
        <v>2771</v>
      </c>
      <c r="D173" s="696" t="s">
        <v>2344</v>
      </c>
      <c r="E173" s="696" t="s">
        <v>2772</v>
      </c>
      <c r="F173" s="711"/>
      <c r="G173" s="711"/>
      <c r="H173" s="701">
        <v>0</v>
      </c>
      <c r="I173" s="711">
        <v>2</v>
      </c>
      <c r="J173" s="711">
        <v>449.42</v>
      </c>
      <c r="K173" s="701">
        <v>1</v>
      </c>
      <c r="L173" s="711">
        <v>2</v>
      </c>
      <c r="M173" s="712">
        <v>449.42</v>
      </c>
    </row>
    <row r="174" spans="1:13" ht="14.4" customHeight="1" x14ac:dyDescent="0.3">
      <c r="A174" s="695" t="s">
        <v>2215</v>
      </c>
      <c r="B174" s="696" t="s">
        <v>2958</v>
      </c>
      <c r="C174" s="696" t="s">
        <v>2773</v>
      </c>
      <c r="D174" s="696" t="s">
        <v>2774</v>
      </c>
      <c r="E174" s="696" t="s">
        <v>2775</v>
      </c>
      <c r="F174" s="711"/>
      <c r="G174" s="711"/>
      <c r="H174" s="701">
        <v>0</v>
      </c>
      <c r="I174" s="711">
        <v>2</v>
      </c>
      <c r="J174" s="711">
        <v>898.86</v>
      </c>
      <c r="K174" s="701">
        <v>1</v>
      </c>
      <c r="L174" s="711">
        <v>2</v>
      </c>
      <c r="M174" s="712">
        <v>898.86</v>
      </c>
    </row>
    <row r="175" spans="1:13" ht="14.4" customHeight="1" x14ac:dyDescent="0.3">
      <c r="A175" s="695" t="s">
        <v>2215</v>
      </c>
      <c r="B175" s="696" t="s">
        <v>2119</v>
      </c>
      <c r="C175" s="696" t="s">
        <v>1175</v>
      </c>
      <c r="D175" s="696" t="s">
        <v>2120</v>
      </c>
      <c r="E175" s="696" t="s">
        <v>1177</v>
      </c>
      <c r="F175" s="711"/>
      <c r="G175" s="711"/>
      <c r="H175" s="701">
        <v>0</v>
      </c>
      <c r="I175" s="711">
        <v>7</v>
      </c>
      <c r="J175" s="711">
        <v>943.81000000000006</v>
      </c>
      <c r="K175" s="701">
        <v>1</v>
      </c>
      <c r="L175" s="711">
        <v>7</v>
      </c>
      <c r="M175" s="712">
        <v>943.81000000000006</v>
      </c>
    </row>
    <row r="176" spans="1:13" ht="14.4" customHeight="1" x14ac:dyDescent="0.3">
      <c r="A176" s="695" t="s">
        <v>2215</v>
      </c>
      <c r="B176" s="696" t="s">
        <v>2119</v>
      </c>
      <c r="C176" s="696" t="s">
        <v>2785</v>
      </c>
      <c r="D176" s="696" t="s">
        <v>2786</v>
      </c>
      <c r="E176" s="696" t="s">
        <v>1300</v>
      </c>
      <c r="F176" s="711">
        <v>3</v>
      </c>
      <c r="G176" s="711">
        <v>202.26</v>
      </c>
      <c r="H176" s="701">
        <v>1</v>
      </c>
      <c r="I176" s="711"/>
      <c r="J176" s="711"/>
      <c r="K176" s="701">
        <v>0</v>
      </c>
      <c r="L176" s="711">
        <v>3</v>
      </c>
      <c r="M176" s="712">
        <v>202.26</v>
      </c>
    </row>
    <row r="177" spans="1:13" ht="14.4" customHeight="1" x14ac:dyDescent="0.3">
      <c r="A177" s="695" t="s">
        <v>2215</v>
      </c>
      <c r="B177" s="696" t="s">
        <v>2119</v>
      </c>
      <c r="C177" s="696" t="s">
        <v>2787</v>
      </c>
      <c r="D177" s="696" t="s">
        <v>2437</v>
      </c>
      <c r="E177" s="696" t="s">
        <v>2788</v>
      </c>
      <c r="F177" s="711"/>
      <c r="G177" s="711"/>
      <c r="H177" s="701">
        <v>0</v>
      </c>
      <c r="I177" s="711">
        <v>5</v>
      </c>
      <c r="J177" s="711">
        <v>73</v>
      </c>
      <c r="K177" s="701">
        <v>1</v>
      </c>
      <c r="L177" s="711">
        <v>5</v>
      </c>
      <c r="M177" s="712">
        <v>73</v>
      </c>
    </row>
    <row r="178" spans="1:13" ht="14.4" customHeight="1" x14ac:dyDescent="0.3">
      <c r="A178" s="695" t="s">
        <v>2215</v>
      </c>
      <c r="B178" s="696" t="s">
        <v>2119</v>
      </c>
      <c r="C178" s="696" t="s">
        <v>2789</v>
      </c>
      <c r="D178" s="696" t="s">
        <v>2121</v>
      </c>
      <c r="E178" s="696" t="s">
        <v>1781</v>
      </c>
      <c r="F178" s="711">
        <v>1</v>
      </c>
      <c r="G178" s="711">
        <v>224.71</v>
      </c>
      <c r="H178" s="701">
        <v>1</v>
      </c>
      <c r="I178" s="711"/>
      <c r="J178" s="711"/>
      <c r="K178" s="701">
        <v>0</v>
      </c>
      <c r="L178" s="711">
        <v>1</v>
      </c>
      <c r="M178" s="712">
        <v>224.71</v>
      </c>
    </row>
    <row r="179" spans="1:13" ht="14.4" customHeight="1" x14ac:dyDescent="0.3">
      <c r="A179" s="695" t="s">
        <v>2215</v>
      </c>
      <c r="B179" s="696" t="s">
        <v>2969</v>
      </c>
      <c r="C179" s="696" t="s">
        <v>2714</v>
      </c>
      <c r="D179" s="696" t="s">
        <v>2715</v>
      </c>
      <c r="E179" s="696" t="s">
        <v>2716</v>
      </c>
      <c r="F179" s="711"/>
      <c r="G179" s="711"/>
      <c r="H179" s="701">
        <v>0</v>
      </c>
      <c r="I179" s="711">
        <v>1</v>
      </c>
      <c r="J179" s="711">
        <v>301.05</v>
      </c>
      <c r="K179" s="701">
        <v>1</v>
      </c>
      <c r="L179" s="711">
        <v>1</v>
      </c>
      <c r="M179" s="712">
        <v>301.05</v>
      </c>
    </row>
    <row r="180" spans="1:13" ht="14.4" customHeight="1" x14ac:dyDescent="0.3">
      <c r="A180" s="695" t="s">
        <v>2215</v>
      </c>
      <c r="B180" s="696" t="s">
        <v>2969</v>
      </c>
      <c r="C180" s="696" t="s">
        <v>2717</v>
      </c>
      <c r="D180" s="696" t="s">
        <v>2718</v>
      </c>
      <c r="E180" s="696" t="s">
        <v>2716</v>
      </c>
      <c r="F180" s="711"/>
      <c r="G180" s="711"/>
      <c r="H180" s="701">
        <v>0</v>
      </c>
      <c r="I180" s="711">
        <v>1</v>
      </c>
      <c r="J180" s="711">
        <v>249.54</v>
      </c>
      <c r="K180" s="701">
        <v>1</v>
      </c>
      <c r="L180" s="711">
        <v>1</v>
      </c>
      <c r="M180" s="712">
        <v>249.54</v>
      </c>
    </row>
    <row r="181" spans="1:13" ht="14.4" customHeight="1" x14ac:dyDescent="0.3">
      <c r="A181" s="695" t="s">
        <v>2215</v>
      </c>
      <c r="B181" s="696" t="s">
        <v>2123</v>
      </c>
      <c r="C181" s="696" t="s">
        <v>2746</v>
      </c>
      <c r="D181" s="696" t="s">
        <v>1280</v>
      </c>
      <c r="E181" s="696" t="s">
        <v>2747</v>
      </c>
      <c r="F181" s="711"/>
      <c r="G181" s="711"/>
      <c r="H181" s="701"/>
      <c r="I181" s="711">
        <v>1</v>
      </c>
      <c r="J181" s="711">
        <v>0</v>
      </c>
      <c r="K181" s="701"/>
      <c r="L181" s="711">
        <v>1</v>
      </c>
      <c r="M181" s="712">
        <v>0</v>
      </c>
    </row>
    <row r="182" spans="1:13" ht="14.4" customHeight="1" x14ac:dyDescent="0.3">
      <c r="A182" s="695" t="s">
        <v>2215</v>
      </c>
      <c r="B182" s="696" t="s">
        <v>2961</v>
      </c>
      <c r="C182" s="696" t="s">
        <v>2613</v>
      </c>
      <c r="D182" s="696" t="s">
        <v>2611</v>
      </c>
      <c r="E182" s="696" t="s">
        <v>2614</v>
      </c>
      <c r="F182" s="711"/>
      <c r="G182" s="711"/>
      <c r="H182" s="701">
        <v>0</v>
      </c>
      <c r="I182" s="711">
        <v>2</v>
      </c>
      <c r="J182" s="711">
        <v>958.08</v>
      </c>
      <c r="K182" s="701">
        <v>1</v>
      </c>
      <c r="L182" s="711">
        <v>2</v>
      </c>
      <c r="M182" s="712">
        <v>958.08</v>
      </c>
    </row>
    <row r="183" spans="1:13" ht="14.4" customHeight="1" x14ac:dyDescent="0.3">
      <c r="A183" s="695" t="s">
        <v>2215</v>
      </c>
      <c r="B183" s="696" t="s">
        <v>2961</v>
      </c>
      <c r="C183" s="696" t="s">
        <v>2802</v>
      </c>
      <c r="D183" s="696" t="s">
        <v>2803</v>
      </c>
      <c r="E183" s="696" t="s">
        <v>2804</v>
      </c>
      <c r="F183" s="711">
        <v>2</v>
      </c>
      <c r="G183" s="711">
        <v>938.94</v>
      </c>
      <c r="H183" s="701">
        <v>1</v>
      </c>
      <c r="I183" s="711"/>
      <c r="J183" s="711"/>
      <c r="K183" s="701">
        <v>0</v>
      </c>
      <c r="L183" s="711">
        <v>2</v>
      </c>
      <c r="M183" s="712">
        <v>938.94</v>
      </c>
    </row>
    <row r="184" spans="1:13" ht="14.4" customHeight="1" x14ac:dyDescent="0.3">
      <c r="A184" s="695" t="s">
        <v>2215</v>
      </c>
      <c r="B184" s="696" t="s">
        <v>2125</v>
      </c>
      <c r="C184" s="696" t="s">
        <v>2275</v>
      </c>
      <c r="D184" s="696" t="s">
        <v>2276</v>
      </c>
      <c r="E184" s="696" t="s">
        <v>2277</v>
      </c>
      <c r="F184" s="711"/>
      <c r="G184" s="711"/>
      <c r="H184" s="701">
        <v>0</v>
      </c>
      <c r="I184" s="711">
        <v>3</v>
      </c>
      <c r="J184" s="711">
        <v>937.62000000000012</v>
      </c>
      <c r="K184" s="701">
        <v>1</v>
      </c>
      <c r="L184" s="711">
        <v>3</v>
      </c>
      <c r="M184" s="712">
        <v>937.62000000000012</v>
      </c>
    </row>
    <row r="185" spans="1:13" ht="14.4" customHeight="1" x14ac:dyDescent="0.3">
      <c r="A185" s="695" t="s">
        <v>2215</v>
      </c>
      <c r="B185" s="696" t="s">
        <v>2125</v>
      </c>
      <c r="C185" s="696" t="s">
        <v>1271</v>
      </c>
      <c r="D185" s="696" t="s">
        <v>1272</v>
      </c>
      <c r="E185" s="696" t="s">
        <v>2127</v>
      </c>
      <c r="F185" s="711"/>
      <c r="G185" s="711"/>
      <c r="H185" s="701">
        <v>0</v>
      </c>
      <c r="I185" s="711">
        <v>6</v>
      </c>
      <c r="J185" s="711">
        <v>2611.8000000000002</v>
      </c>
      <c r="K185" s="701">
        <v>1</v>
      </c>
      <c r="L185" s="711">
        <v>6</v>
      </c>
      <c r="M185" s="712">
        <v>2611.8000000000002</v>
      </c>
    </row>
    <row r="186" spans="1:13" ht="14.4" customHeight="1" x14ac:dyDescent="0.3">
      <c r="A186" s="695" t="s">
        <v>2215</v>
      </c>
      <c r="B186" s="696" t="s">
        <v>2125</v>
      </c>
      <c r="C186" s="696" t="s">
        <v>1326</v>
      </c>
      <c r="D186" s="696" t="s">
        <v>1331</v>
      </c>
      <c r="E186" s="696" t="s">
        <v>2128</v>
      </c>
      <c r="F186" s="711"/>
      <c r="G186" s="711"/>
      <c r="H186" s="701">
        <v>0</v>
      </c>
      <c r="I186" s="711">
        <v>1</v>
      </c>
      <c r="J186" s="711">
        <v>201.88</v>
      </c>
      <c r="K186" s="701">
        <v>1</v>
      </c>
      <c r="L186" s="711">
        <v>1</v>
      </c>
      <c r="M186" s="712">
        <v>201.88</v>
      </c>
    </row>
    <row r="187" spans="1:13" ht="14.4" customHeight="1" x14ac:dyDescent="0.3">
      <c r="A187" s="695" t="s">
        <v>2215</v>
      </c>
      <c r="B187" s="696" t="s">
        <v>2125</v>
      </c>
      <c r="C187" s="696" t="s">
        <v>1330</v>
      </c>
      <c r="D187" s="696" t="s">
        <v>1331</v>
      </c>
      <c r="E187" s="696" t="s">
        <v>2129</v>
      </c>
      <c r="F187" s="711"/>
      <c r="G187" s="711"/>
      <c r="H187" s="701">
        <v>0</v>
      </c>
      <c r="I187" s="711">
        <v>5</v>
      </c>
      <c r="J187" s="711">
        <v>3364.7000000000003</v>
      </c>
      <c r="K187" s="701">
        <v>1</v>
      </c>
      <c r="L187" s="711">
        <v>5</v>
      </c>
      <c r="M187" s="712">
        <v>3364.7000000000003</v>
      </c>
    </row>
    <row r="188" spans="1:13" ht="14.4" customHeight="1" x14ac:dyDescent="0.3">
      <c r="A188" s="695" t="s">
        <v>2215</v>
      </c>
      <c r="B188" s="696" t="s">
        <v>2130</v>
      </c>
      <c r="C188" s="696" t="s">
        <v>2790</v>
      </c>
      <c r="D188" s="696" t="s">
        <v>2504</v>
      </c>
      <c r="E188" s="696" t="s">
        <v>1804</v>
      </c>
      <c r="F188" s="711"/>
      <c r="G188" s="711"/>
      <c r="H188" s="701">
        <v>0</v>
      </c>
      <c r="I188" s="711">
        <v>2</v>
      </c>
      <c r="J188" s="711">
        <v>783.54</v>
      </c>
      <c r="K188" s="701">
        <v>1</v>
      </c>
      <c r="L188" s="711">
        <v>2</v>
      </c>
      <c r="M188" s="712">
        <v>783.54</v>
      </c>
    </row>
    <row r="189" spans="1:13" ht="14.4" customHeight="1" x14ac:dyDescent="0.3">
      <c r="A189" s="695" t="s">
        <v>2215</v>
      </c>
      <c r="B189" s="696" t="s">
        <v>2130</v>
      </c>
      <c r="C189" s="696" t="s">
        <v>2439</v>
      </c>
      <c r="D189" s="696" t="s">
        <v>2440</v>
      </c>
      <c r="E189" s="696" t="s">
        <v>2126</v>
      </c>
      <c r="F189" s="711"/>
      <c r="G189" s="711"/>
      <c r="H189" s="701">
        <v>0</v>
      </c>
      <c r="I189" s="711">
        <v>1</v>
      </c>
      <c r="J189" s="711">
        <v>201.88</v>
      </c>
      <c r="K189" s="701">
        <v>1</v>
      </c>
      <c r="L189" s="711">
        <v>1</v>
      </c>
      <c r="M189" s="712">
        <v>201.88</v>
      </c>
    </row>
    <row r="190" spans="1:13" ht="14.4" customHeight="1" x14ac:dyDescent="0.3">
      <c r="A190" s="695" t="s">
        <v>2215</v>
      </c>
      <c r="B190" s="696" t="s">
        <v>2130</v>
      </c>
      <c r="C190" s="696" t="s">
        <v>2603</v>
      </c>
      <c r="D190" s="696" t="s">
        <v>2440</v>
      </c>
      <c r="E190" s="696" t="s">
        <v>2604</v>
      </c>
      <c r="F190" s="711"/>
      <c r="G190" s="711"/>
      <c r="H190" s="701">
        <v>0</v>
      </c>
      <c r="I190" s="711">
        <v>4</v>
      </c>
      <c r="J190" s="711">
        <v>2422.6</v>
      </c>
      <c r="K190" s="701">
        <v>1</v>
      </c>
      <c r="L190" s="711">
        <v>4</v>
      </c>
      <c r="M190" s="712">
        <v>2422.6</v>
      </c>
    </row>
    <row r="191" spans="1:13" ht="14.4" customHeight="1" x14ac:dyDescent="0.3">
      <c r="A191" s="695" t="s">
        <v>2215</v>
      </c>
      <c r="B191" s="696" t="s">
        <v>2180</v>
      </c>
      <c r="C191" s="696" t="s">
        <v>2665</v>
      </c>
      <c r="D191" s="696" t="s">
        <v>2666</v>
      </c>
      <c r="E191" s="696" t="s">
        <v>1085</v>
      </c>
      <c r="F191" s="711"/>
      <c r="G191" s="711"/>
      <c r="H191" s="701">
        <v>0</v>
      </c>
      <c r="I191" s="711">
        <v>3</v>
      </c>
      <c r="J191" s="711">
        <v>2318.79</v>
      </c>
      <c r="K191" s="701">
        <v>1</v>
      </c>
      <c r="L191" s="711">
        <v>3</v>
      </c>
      <c r="M191" s="712">
        <v>2318.79</v>
      </c>
    </row>
    <row r="192" spans="1:13" ht="14.4" customHeight="1" x14ac:dyDescent="0.3">
      <c r="A192" s="695" t="s">
        <v>2215</v>
      </c>
      <c r="B192" s="696" t="s">
        <v>2180</v>
      </c>
      <c r="C192" s="696" t="s">
        <v>2667</v>
      </c>
      <c r="D192" s="696" t="s">
        <v>2666</v>
      </c>
      <c r="E192" s="696" t="s">
        <v>1085</v>
      </c>
      <c r="F192" s="711"/>
      <c r="G192" s="711"/>
      <c r="H192" s="701"/>
      <c r="I192" s="711">
        <v>1</v>
      </c>
      <c r="J192" s="711">
        <v>0</v>
      </c>
      <c r="K192" s="701"/>
      <c r="L192" s="711">
        <v>1</v>
      </c>
      <c r="M192" s="712">
        <v>0</v>
      </c>
    </row>
    <row r="193" spans="1:13" ht="14.4" customHeight="1" x14ac:dyDescent="0.3">
      <c r="A193" s="695" t="s">
        <v>2215</v>
      </c>
      <c r="B193" s="696" t="s">
        <v>2180</v>
      </c>
      <c r="C193" s="696" t="s">
        <v>2544</v>
      </c>
      <c r="D193" s="696" t="s">
        <v>1817</v>
      </c>
      <c r="E193" s="696" t="s">
        <v>1085</v>
      </c>
      <c r="F193" s="711"/>
      <c r="G193" s="711"/>
      <c r="H193" s="701"/>
      <c r="I193" s="711">
        <v>1</v>
      </c>
      <c r="J193" s="711">
        <v>0</v>
      </c>
      <c r="K193" s="701"/>
      <c r="L193" s="711">
        <v>1</v>
      </c>
      <c r="M193" s="712">
        <v>0</v>
      </c>
    </row>
    <row r="194" spans="1:13" ht="14.4" customHeight="1" x14ac:dyDescent="0.3">
      <c r="A194" s="695" t="s">
        <v>2215</v>
      </c>
      <c r="B194" s="696" t="s">
        <v>2186</v>
      </c>
      <c r="C194" s="696" t="s">
        <v>1765</v>
      </c>
      <c r="D194" s="696" t="s">
        <v>1766</v>
      </c>
      <c r="E194" s="696" t="s">
        <v>2187</v>
      </c>
      <c r="F194" s="711"/>
      <c r="G194" s="711"/>
      <c r="H194" s="701">
        <v>0</v>
      </c>
      <c r="I194" s="711">
        <v>1</v>
      </c>
      <c r="J194" s="711">
        <v>65.069999999999993</v>
      </c>
      <c r="K194" s="701">
        <v>1</v>
      </c>
      <c r="L194" s="711">
        <v>1</v>
      </c>
      <c r="M194" s="712">
        <v>65.069999999999993</v>
      </c>
    </row>
    <row r="195" spans="1:13" ht="14.4" customHeight="1" x14ac:dyDescent="0.3">
      <c r="A195" s="695" t="s">
        <v>2215</v>
      </c>
      <c r="B195" s="696" t="s">
        <v>2190</v>
      </c>
      <c r="C195" s="696" t="s">
        <v>1910</v>
      </c>
      <c r="D195" s="696" t="s">
        <v>1911</v>
      </c>
      <c r="E195" s="696" t="s">
        <v>1912</v>
      </c>
      <c r="F195" s="711"/>
      <c r="G195" s="711"/>
      <c r="H195" s="701">
        <v>0</v>
      </c>
      <c r="I195" s="711">
        <v>2</v>
      </c>
      <c r="J195" s="711">
        <v>444.5</v>
      </c>
      <c r="K195" s="701">
        <v>1</v>
      </c>
      <c r="L195" s="711">
        <v>2</v>
      </c>
      <c r="M195" s="712">
        <v>444.5</v>
      </c>
    </row>
    <row r="196" spans="1:13" ht="14.4" customHeight="1" x14ac:dyDescent="0.3">
      <c r="A196" s="695" t="s">
        <v>2215</v>
      </c>
      <c r="B196" s="696" t="s">
        <v>2159</v>
      </c>
      <c r="C196" s="696" t="s">
        <v>1283</v>
      </c>
      <c r="D196" s="696" t="s">
        <v>1284</v>
      </c>
      <c r="E196" s="696" t="s">
        <v>1285</v>
      </c>
      <c r="F196" s="711"/>
      <c r="G196" s="711"/>
      <c r="H196" s="701">
        <v>0</v>
      </c>
      <c r="I196" s="711">
        <v>4</v>
      </c>
      <c r="J196" s="711">
        <v>381</v>
      </c>
      <c r="K196" s="701">
        <v>1</v>
      </c>
      <c r="L196" s="711">
        <v>4</v>
      </c>
      <c r="M196" s="712">
        <v>381</v>
      </c>
    </row>
    <row r="197" spans="1:13" ht="14.4" customHeight="1" x14ac:dyDescent="0.3">
      <c r="A197" s="695" t="s">
        <v>2215</v>
      </c>
      <c r="B197" s="696" t="s">
        <v>2970</v>
      </c>
      <c r="C197" s="696" t="s">
        <v>2810</v>
      </c>
      <c r="D197" s="696" t="s">
        <v>2811</v>
      </c>
      <c r="E197" s="696" t="s">
        <v>2812</v>
      </c>
      <c r="F197" s="711">
        <v>2</v>
      </c>
      <c r="G197" s="711">
        <v>628.67999999999995</v>
      </c>
      <c r="H197" s="701">
        <v>1</v>
      </c>
      <c r="I197" s="711"/>
      <c r="J197" s="711"/>
      <c r="K197" s="701">
        <v>0</v>
      </c>
      <c r="L197" s="711">
        <v>2</v>
      </c>
      <c r="M197" s="712">
        <v>628.67999999999995</v>
      </c>
    </row>
    <row r="198" spans="1:13" ht="14.4" customHeight="1" x14ac:dyDescent="0.3">
      <c r="A198" s="695" t="s">
        <v>2215</v>
      </c>
      <c r="B198" s="696" t="s">
        <v>2970</v>
      </c>
      <c r="C198" s="696" t="s">
        <v>2813</v>
      </c>
      <c r="D198" s="696" t="s">
        <v>2814</v>
      </c>
      <c r="E198" s="696" t="s">
        <v>2815</v>
      </c>
      <c r="F198" s="711"/>
      <c r="G198" s="711"/>
      <c r="H198" s="701">
        <v>0</v>
      </c>
      <c r="I198" s="711">
        <v>2</v>
      </c>
      <c r="J198" s="711">
        <v>327.45999999999998</v>
      </c>
      <c r="K198" s="701">
        <v>1</v>
      </c>
      <c r="L198" s="711">
        <v>2</v>
      </c>
      <c r="M198" s="712">
        <v>327.45999999999998</v>
      </c>
    </row>
    <row r="199" spans="1:13" ht="14.4" customHeight="1" x14ac:dyDescent="0.3">
      <c r="A199" s="695" t="s">
        <v>2215</v>
      </c>
      <c r="B199" s="696" t="s">
        <v>2970</v>
      </c>
      <c r="C199" s="696" t="s">
        <v>2816</v>
      </c>
      <c r="D199" s="696" t="s">
        <v>2817</v>
      </c>
      <c r="E199" s="696" t="s">
        <v>2254</v>
      </c>
      <c r="F199" s="711">
        <v>1</v>
      </c>
      <c r="G199" s="711">
        <v>98.23</v>
      </c>
      <c r="H199" s="701">
        <v>1</v>
      </c>
      <c r="I199" s="711"/>
      <c r="J199" s="711"/>
      <c r="K199" s="701">
        <v>0</v>
      </c>
      <c r="L199" s="711">
        <v>1</v>
      </c>
      <c r="M199" s="712">
        <v>98.23</v>
      </c>
    </row>
    <row r="200" spans="1:13" ht="14.4" customHeight="1" x14ac:dyDescent="0.3">
      <c r="A200" s="695" t="s">
        <v>2215</v>
      </c>
      <c r="B200" s="696" t="s">
        <v>2971</v>
      </c>
      <c r="C200" s="696" t="s">
        <v>2799</v>
      </c>
      <c r="D200" s="696" t="s">
        <v>2800</v>
      </c>
      <c r="E200" s="696" t="s">
        <v>2801</v>
      </c>
      <c r="F200" s="711">
        <v>1</v>
      </c>
      <c r="G200" s="711">
        <v>0</v>
      </c>
      <c r="H200" s="701"/>
      <c r="I200" s="711"/>
      <c r="J200" s="711"/>
      <c r="K200" s="701"/>
      <c r="L200" s="711">
        <v>1</v>
      </c>
      <c r="M200" s="712">
        <v>0</v>
      </c>
    </row>
    <row r="201" spans="1:13" ht="14.4" customHeight="1" x14ac:dyDescent="0.3">
      <c r="A201" s="695" t="s">
        <v>2215</v>
      </c>
      <c r="B201" s="696" t="s">
        <v>2162</v>
      </c>
      <c r="C201" s="696" t="s">
        <v>2655</v>
      </c>
      <c r="D201" s="696" t="s">
        <v>2656</v>
      </c>
      <c r="E201" s="696" t="s">
        <v>2657</v>
      </c>
      <c r="F201" s="711"/>
      <c r="G201" s="711"/>
      <c r="H201" s="701">
        <v>0</v>
      </c>
      <c r="I201" s="711">
        <v>3</v>
      </c>
      <c r="J201" s="711">
        <v>32.19</v>
      </c>
      <c r="K201" s="701">
        <v>1</v>
      </c>
      <c r="L201" s="711">
        <v>3</v>
      </c>
      <c r="M201" s="712">
        <v>32.19</v>
      </c>
    </row>
    <row r="202" spans="1:13" ht="14.4" customHeight="1" x14ac:dyDescent="0.3">
      <c r="A202" s="695" t="s">
        <v>2215</v>
      </c>
      <c r="B202" s="696" t="s">
        <v>2162</v>
      </c>
      <c r="C202" s="696" t="s">
        <v>2658</v>
      </c>
      <c r="D202" s="696" t="s">
        <v>2659</v>
      </c>
      <c r="E202" s="696" t="s">
        <v>2502</v>
      </c>
      <c r="F202" s="711"/>
      <c r="G202" s="711"/>
      <c r="H202" s="701">
        <v>0</v>
      </c>
      <c r="I202" s="711">
        <v>4</v>
      </c>
      <c r="J202" s="711">
        <v>70.760000000000005</v>
      </c>
      <c r="K202" s="701">
        <v>1</v>
      </c>
      <c r="L202" s="711">
        <v>4</v>
      </c>
      <c r="M202" s="712">
        <v>70.760000000000005</v>
      </c>
    </row>
    <row r="203" spans="1:13" ht="14.4" customHeight="1" x14ac:dyDescent="0.3">
      <c r="A203" s="695" t="s">
        <v>2215</v>
      </c>
      <c r="B203" s="696" t="s">
        <v>2167</v>
      </c>
      <c r="C203" s="696" t="s">
        <v>2684</v>
      </c>
      <c r="D203" s="696" t="s">
        <v>2685</v>
      </c>
      <c r="E203" s="696" t="s">
        <v>2126</v>
      </c>
      <c r="F203" s="711">
        <v>3</v>
      </c>
      <c r="G203" s="711">
        <v>648.48</v>
      </c>
      <c r="H203" s="701">
        <v>1</v>
      </c>
      <c r="I203" s="711"/>
      <c r="J203" s="711"/>
      <c r="K203" s="701">
        <v>0</v>
      </c>
      <c r="L203" s="711">
        <v>3</v>
      </c>
      <c r="M203" s="712">
        <v>648.48</v>
      </c>
    </row>
    <row r="204" spans="1:13" ht="14.4" customHeight="1" x14ac:dyDescent="0.3">
      <c r="A204" s="695" t="s">
        <v>2215</v>
      </c>
      <c r="B204" s="696" t="s">
        <v>2169</v>
      </c>
      <c r="C204" s="696" t="s">
        <v>1355</v>
      </c>
      <c r="D204" s="696" t="s">
        <v>2170</v>
      </c>
      <c r="E204" s="696" t="s">
        <v>2171</v>
      </c>
      <c r="F204" s="711"/>
      <c r="G204" s="711"/>
      <c r="H204" s="701">
        <v>0</v>
      </c>
      <c r="I204" s="711">
        <v>2</v>
      </c>
      <c r="J204" s="711">
        <v>403.5</v>
      </c>
      <c r="K204" s="701">
        <v>1</v>
      </c>
      <c r="L204" s="711">
        <v>2</v>
      </c>
      <c r="M204" s="712">
        <v>403.5</v>
      </c>
    </row>
    <row r="205" spans="1:13" ht="14.4" customHeight="1" x14ac:dyDescent="0.3">
      <c r="A205" s="695" t="s">
        <v>2215</v>
      </c>
      <c r="B205" s="696" t="s">
        <v>2972</v>
      </c>
      <c r="C205" s="696" t="s">
        <v>2694</v>
      </c>
      <c r="D205" s="696" t="s">
        <v>2695</v>
      </c>
      <c r="E205" s="696" t="s">
        <v>2696</v>
      </c>
      <c r="F205" s="711">
        <v>1</v>
      </c>
      <c r="G205" s="711">
        <v>0</v>
      </c>
      <c r="H205" s="701"/>
      <c r="I205" s="711"/>
      <c r="J205" s="711"/>
      <c r="K205" s="701"/>
      <c r="L205" s="711">
        <v>1</v>
      </c>
      <c r="M205" s="712">
        <v>0</v>
      </c>
    </row>
    <row r="206" spans="1:13" ht="14.4" customHeight="1" x14ac:dyDescent="0.3">
      <c r="A206" s="695" t="s">
        <v>2215</v>
      </c>
      <c r="B206" s="696" t="s">
        <v>2972</v>
      </c>
      <c r="C206" s="696" t="s">
        <v>2697</v>
      </c>
      <c r="D206" s="696" t="s">
        <v>2698</v>
      </c>
      <c r="E206" s="696" t="s">
        <v>1774</v>
      </c>
      <c r="F206" s="711"/>
      <c r="G206" s="711"/>
      <c r="H206" s="701">
        <v>0</v>
      </c>
      <c r="I206" s="711">
        <v>2</v>
      </c>
      <c r="J206" s="711">
        <v>464.88</v>
      </c>
      <c r="K206" s="701">
        <v>1</v>
      </c>
      <c r="L206" s="711">
        <v>2</v>
      </c>
      <c r="M206" s="712">
        <v>464.88</v>
      </c>
    </row>
    <row r="207" spans="1:13" ht="14.4" customHeight="1" x14ac:dyDescent="0.3">
      <c r="A207" s="695" t="s">
        <v>2215</v>
      </c>
      <c r="B207" s="696" t="s">
        <v>2972</v>
      </c>
      <c r="C207" s="696" t="s">
        <v>2699</v>
      </c>
      <c r="D207" s="696" t="s">
        <v>2695</v>
      </c>
      <c r="E207" s="696" t="s">
        <v>2700</v>
      </c>
      <c r="F207" s="711">
        <v>4</v>
      </c>
      <c r="G207" s="711">
        <v>807</v>
      </c>
      <c r="H207" s="701">
        <v>1</v>
      </c>
      <c r="I207" s="711"/>
      <c r="J207" s="711"/>
      <c r="K207" s="701">
        <v>0</v>
      </c>
      <c r="L207" s="711">
        <v>4</v>
      </c>
      <c r="M207" s="712">
        <v>807</v>
      </c>
    </row>
    <row r="208" spans="1:13" ht="14.4" customHeight="1" x14ac:dyDescent="0.3">
      <c r="A208" s="695" t="s">
        <v>2215</v>
      </c>
      <c r="B208" s="696" t="s">
        <v>2972</v>
      </c>
      <c r="C208" s="696" t="s">
        <v>2449</v>
      </c>
      <c r="D208" s="696" t="s">
        <v>2450</v>
      </c>
      <c r="E208" s="696" t="s">
        <v>1826</v>
      </c>
      <c r="F208" s="711">
        <v>1</v>
      </c>
      <c r="G208" s="711">
        <v>216.94</v>
      </c>
      <c r="H208" s="701">
        <v>1</v>
      </c>
      <c r="I208" s="711"/>
      <c r="J208" s="711"/>
      <c r="K208" s="701">
        <v>0</v>
      </c>
      <c r="L208" s="711">
        <v>1</v>
      </c>
      <c r="M208" s="712">
        <v>216.94</v>
      </c>
    </row>
    <row r="209" spans="1:13" ht="14.4" customHeight="1" x14ac:dyDescent="0.3">
      <c r="A209" s="695" t="s">
        <v>2215</v>
      </c>
      <c r="B209" s="696" t="s">
        <v>2973</v>
      </c>
      <c r="C209" s="696" t="s">
        <v>2836</v>
      </c>
      <c r="D209" s="696" t="s">
        <v>2837</v>
      </c>
      <c r="E209" s="696" t="s">
        <v>2838</v>
      </c>
      <c r="F209" s="711"/>
      <c r="G209" s="711"/>
      <c r="H209" s="701">
        <v>0</v>
      </c>
      <c r="I209" s="711">
        <v>1</v>
      </c>
      <c r="J209" s="711">
        <v>1309.48</v>
      </c>
      <c r="K209" s="701">
        <v>1</v>
      </c>
      <c r="L209" s="711">
        <v>1</v>
      </c>
      <c r="M209" s="712">
        <v>1309.48</v>
      </c>
    </row>
    <row r="210" spans="1:13" ht="14.4" customHeight="1" x14ac:dyDescent="0.3">
      <c r="A210" s="695" t="s">
        <v>2215</v>
      </c>
      <c r="B210" s="696" t="s">
        <v>2174</v>
      </c>
      <c r="C210" s="696" t="s">
        <v>2677</v>
      </c>
      <c r="D210" s="696" t="s">
        <v>2678</v>
      </c>
      <c r="E210" s="696" t="s">
        <v>2679</v>
      </c>
      <c r="F210" s="711">
        <v>1</v>
      </c>
      <c r="G210" s="711">
        <v>0</v>
      </c>
      <c r="H210" s="701"/>
      <c r="I210" s="711"/>
      <c r="J210" s="711"/>
      <c r="K210" s="701"/>
      <c r="L210" s="711">
        <v>1</v>
      </c>
      <c r="M210" s="712">
        <v>0</v>
      </c>
    </row>
    <row r="211" spans="1:13" ht="14.4" customHeight="1" x14ac:dyDescent="0.3">
      <c r="A211" s="695" t="s">
        <v>2216</v>
      </c>
      <c r="B211" s="696" t="s">
        <v>2102</v>
      </c>
      <c r="C211" s="696" t="s">
        <v>2536</v>
      </c>
      <c r="D211" s="696" t="s">
        <v>2537</v>
      </c>
      <c r="E211" s="696" t="s">
        <v>1781</v>
      </c>
      <c r="F211" s="711"/>
      <c r="G211" s="711"/>
      <c r="H211" s="701">
        <v>0</v>
      </c>
      <c r="I211" s="711">
        <v>1</v>
      </c>
      <c r="J211" s="711">
        <v>193.14</v>
      </c>
      <c r="K211" s="701">
        <v>1</v>
      </c>
      <c r="L211" s="711">
        <v>1</v>
      </c>
      <c r="M211" s="712">
        <v>193.14</v>
      </c>
    </row>
    <row r="212" spans="1:13" ht="14.4" customHeight="1" x14ac:dyDescent="0.3">
      <c r="A212" s="695" t="s">
        <v>2216</v>
      </c>
      <c r="B212" s="696" t="s">
        <v>2108</v>
      </c>
      <c r="C212" s="696" t="s">
        <v>1168</v>
      </c>
      <c r="D212" s="696" t="s">
        <v>1169</v>
      </c>
      <c r="E212" s="696" t="s">
        <v>2109</v>
      </c>
      <c r="F212" s="711"/>
      <c r="G212" s="711"/>
      <c r="H212" s="701">
        <v>0</v>
      </c>
      <c r="I212" s="711">
        <v>3</v>
      </c>
      <c r="J212" s="711">
        <v>225.84</v>
      </c>
      <c r="K212" s="701">
        <v>1</v>
      </c>
      <c r="L212" s="711">
        <v>3</v>
      </c>
      <c r="M212" s="712">
        <v>225.84</v>
      </c>
    </row>
    <row r="213" spans="1:13" ht="14.4" customHeight="1" x14ac:dyDescent="0.3">
      <c r="A213" s="695" t="s">
        <v>2216</v>
      </c>
      <c r="B213" s="696" t="s">
        <v>2119</v>
      </c>
      <c r="C213" s="696" t="s">
        <v>1175</v>
      </c>
      <c r="D213" s="696" t="s">
        <v>2120</v>
      </c>
      <c r="E213" s="696" t="s">
        <v>1177</v>
      </c>
      <c r="F213" s="711"/>
      <c r="G213" s="711"/>
      <c r="H213" s="701">
        <v>0</v>
      </c>
      <c r="I213" s="711">
        <v>1</v>
      </c>
      <c r="J213" s="711">
        <v>134.83000000000001</v>
      </c>
      <c r="K213" s="701">
        <v>1</v>
      </c>
      <c r="L213" s="711">
        <v>1</v>
      </c>
      <c r="M213" s="712">
        <v>134.83000000000001</v>
      </c>
    </row>
    <row r="214" spans="1:13" ht="14.4" customHeight="1" x14ac:dyDescent="0.3">
      <c r="A214" s="695" t="s">
        <v>2216</v>
      </c>
      <c r="B214" s="696" t="s">
        <v>2125</v>
      </c>
      <c r="C214" s="696" t="s">
        <v>1271</v>
      </c>
      <c r="D214" s="696" t="s">
        <v>1272</v>
      </c>
      <c r="E214" s="696" t="s">
        <v>2127</v>
      </c>
      <c r="F214" s="711"/>
      <c r="G214" s="711"/>
      <c r="H214" s="701">
        <v>0</v>
      </c>
      <c r="I214" s="711">
        <v>1</v>
      </c>
      <c r="J214" s="711">
        <v>435.3</v>
      </c>
      <c r="K214" s="701">
        <v>1</v>
      </c>
      <c r="L214" s="711">
        <v>1</v>
      </c>
      <c r="M214" s="712">
        <v>435.3</v>
      </c>
    </row>
    <row r="215" spans="1:13" ht="14.4" customHeight="1" x14ac:dyDescent="0.3">
      <c r="A215" s="695" t="s">
        <v>2217</v>
      </c>
      <c r="B215" s="696" t="s">
        <v>2084</v>
      </c>
      <c r="C215" s="696" t="s">
        <v>2494</v>
      </c>
      <c r="D215" s="696" t="s">
        <v>1154</v>
      </c>
      <c r="E215" s="696" t="s">
        <v>2495</v>
      </c>
      <c r="F215" s="711"/>
      <c r="G215" s="711"/>
      <c r="H215" s="701"/>
      <c r="I215" s="711">
        <v>1</v>
      </c>
      <c r="J215" s="711">
        <v>0</v>
      </c>
      <c r="K215" s="701"/>
      <c r="L215" s="711">
        <v>1</v>
      </c>
      <c r="M215" s="712">
        <v>0</v>
      </c>
    </row>
    <row r="216" spans="1:13" ht="14.4" customHeight="1" x14ac:dyDescent="0.3">
      <c r="A216" s="695" t="s">
        <v>2217</v>
      </c>
      <c r="B216" s="696" t="s">
        <v>2088</v>
      </c>
      <c r="C216" s="696" t="s">
        <v>2479</v>
      </c>
      <c r="D216" s="696" t="s">
        <v>2480</v>
      </c>
      <c r="E216" s="696" t="s">
        <v>2481</v>
      </c>
      <c r="F216" s="711"/>
      <c r="G216" s="711"/>
      <c r="H216" s="701">
        <v>0</v>
      </c>
      <c r="I216" s="711">
        <v>1</v>
      </c>
      <c r="J216" s="711">
        <v>48.98</v>
      </c>
      <c r="K216" s="701">
        <v>1</v>
      </c>
      <c r="L216" s="711">
        <v>1</v>
      </c>
      <c r="M216" s="712">
        <v>48.98</v>
      </c>
    </row>
    <row r="217" spans="1:13" ht="14.4" customHeight="1" x14ac:dyDescent="0.3">
      <c r="A217" s="695" t="s">
        <v>2217</v>
      </c>
      <c r="B217" s="696" t="s">
        <v>2102</v>
      </c>
      <c r="C217" s="696" t="s">
        <v>2351</v>
      </c>
      <c r="D217" s="696" t="s">
        <v>2352</v>
      </c>
      <c r="E217" s="696" t="s">
        <v>2353</v>
      </c>
      <c r="F217" s="711"/>
      <c r="G217" s="711"/>
      <c r="H217" s="701">
        <v>0</v>
      </c>
      <c r="I217" s="711">
        <v>2</v>
      </c>
      <c r="J217" s="711">
        <v>312.5</v>
      </c>
      <c r="K217" s="701">
        <v>1</v>
      </c>
      <c r="L217" s="711">
        <v>2</v>
      </c>
      <c r="M217" s="712">
        <v>312.5</v>
      </c>
    </row>
    <row r="218" spans="1:13" ht="14.4" customHeight="1" x14ac:dyDescent="0.3">
      <c r="A218" s="695" t="s">
        <v>2217</v>
      </c>
      <c r="B218" s="696" t="s">
        <v>2102</v>
      </c>
      <c r="C218" s="696" t="s">
        <v>1275</v>
      </c>
      <c r="D218" s="696" t="s">
        <v>2103</v>
      </c>
      <c r="E218" s="696" t="s">
        <v>1781</v>
      </c>
      <c r="F218" s="711"/>
      <c r="G218" s="711"/>
      <c r="H218" s="701">
        <v>0</v>
      </c>
      <c r="I218" s="711">
        <v>6</v>
      </c>
      <c r="J218" s="711">
        <v>1158.8399999999999</v>
      </c>
      <c r="K218" s="701">
        <v>1</v>
      </c>
      <c r="L218" s="711">
        <v>6</v>
      </c>
      <c r="M218" s="712">
        <v>1158.8399999999999</v>
      </c>
    </row>
    <row r="219" spans="1:13" ht="14.4" customHeight="1" x14ac:dyDescent="0.3">
      <c r="A219" s="695" t="s">
        <v>2217</v>
      </c>
      <c r="B219" s="696" t="s">
        <v>2105</v>
      </c>
      <c r="C219" s="696" t="s">
        <v>945</v>
      </c>
      <c r="D219" s="696" t="s">
        <v>946</v>
      </c>
      <c r="E219" s="696" t="s">
        <v>947</v>
      </c>
      <c r="F219" s="711"/>
      <c r="G219" s="711"/>
      <c r="H219" s="701">
        <v>0</v>
      </c>
      <c r="I219" s="711">
        <v>5</v>
      </c>
      <c r="J219" s="711">
        <v>523.29999999999995</v>
      </c>
      <c r="K219" s="701">
        <v>1</v>
      </c>
      <c r="L219" s="711">
        <v>5</v>
      </c>
      <c r="M219" s="712">
        <v>523.29999999999995</v>
      </c>
    </row>
    <row r="220" spans="1:13" ht="14.4" customHeight="1" x14ac:dyDescent="0.3">
      <c r="A220" s="695" t="s">
        <v>2217</v>
      </c>
      <c r="B220" s="696" t="s">
        <v>2974</v>
      </c>
      <c r="C220" s="696" t="s">
        <v>2498</v>
      </c>
      <c r="D220" s="696" t="s">
        <v>2499</v>
      </c>
      <c r="E220" s="696" t="s">
        <v>2500</v>
      </c>
      <c r="F220" s="711"/>
      <c r="G220" s="711"/>
      <c r="H220" s="701">
        <v>0</v>
      </c>
      <c r="I220" s="711">
        <v>1</v>
      </c>
      <c r="J220" s="711">
        <v>167.38</v>
      </c>
      <c r="K220" s="701">
        <v>1</v>
      </c>
      <c r="L220" s="711">
        <v>1</v>
      </c>
      <c r="M220" s="712">
        <v>167.38</v>
      </c>
    </row>
    <row r="221" spans="1:13" ht="14.4" customHeight="1" x14ac:dyDescent="0.3">
      <c r="A221" s="695" t="s">
        <v>2217</v>
      </c>
      <c r="B221" s="696" t="s">
        <v>2108</v>
      </c>
      <c r="C221" s="696" t="s">
        <v>1168</v>
      </c>
      <c r="D221" s="696" t="s">
        <v>1169</v>
      </c>
      <c r="E221" s="696" t="s">
        <v>2109</v>
      </c>
      <c r="F221" s="711"/>
      <c r="G221" s="711"/>
      <c r="H221" s="701">
        <v>0</v>
      </c>
      <c r="I221" s="711">
        <v>2</v>
      </c>
      <c r="J221" s="711">
        <v>150.56</v>
      </c>
      <c r="K221" s="701">
        <v>1</v>
      </c>
      <c r="L221" s="711">
        <v>2</v>
      </c>
      <c r="M221" s="712">
        <v>150.56</v>
      </c>
    </row>
    <row r="222" spans="1:13" ht="14.4" customHeight="1" x14ac:dyDescent="0.3">
      <c r="A222" s="695" t="s">
        <v>2217</v>
      </c>
      <c r="B222" s="696" t="s">
        <v>2114</v>
      </c>
      <c r="C222" s="696" t="s">
        <v>2364</v>
      </c>
      <c r="D222" s="696" t="s">
        <v>2365</v>
      </c>
      <c r="E222" s="696" t="s">
        <v>2366</v>
      </c>
      <c r="F222" s="711">
        <v>1</v>
      </c>
      <c r="G222" s="711">
        <v>31.43</v>
      </c>
      <c r="H222" s="701">
        <v>1</v>
      </c>
      <c r="I222" s="711"/>
      <c r="J222" s="711"/>
      <c r="K222" s="701">
        <v>0</v>
      </c>
      <c r="L222" s="711">
        <v>1</v>
      </c>
      <c r="M222" s="712">
        <v>31.43</v>
      </c>
    </row>
    <row r="223" spans="1:13" ht="14.4" customHeight="1" x14ac:dyDescent="0.3">
      <c r="A223" s="695" t="s">
        <v>2217</v>
      </c>
      <c r="B223" s="696" t="s">
        <v>2114</v>
      </c>
      <c r="C223" s="696" t="s">
        <v>1208</v>
      </c>
      <c r="D223" s="696" t="s">
        <v>1209</v>
      </c>
      <c r="E223" s="696" t="s">
        <v>1210</v>
      </c>
      <c r="F223" s="711"/>
      <c r="G223" s="711"/>
      <c r="H223" s="701">
        <v>0</v>
      </c>
      <c r="I223" s="711">
        <v>8</v>
      </c>
      <c r="J223" s="711">
        <v>359.12</v>
      </c>
      <c r="K223" s="701">
        <v>1</v>
      </c>
      <c r="L223" s="711">
        <v>8</v>
      </c>
      <c r="M223" s="712">
        <v>359.12</v>
      </c>
    </row>
    <row r="224" spans="1:13" ht="14.4" customHeight="1" x14ac:dyDescent="0.3">
      <c r="A224" s="695" t="s">
        <v>2217</v>
      </c>
      <c r="B224" s="696" t="s">
        <v>2116</v>
      </c>
      <c r="C224" s="696" t="s">
        <v>2489</v>
      </c>
      <c r="D224" s="696" t="s">
        <v>2490</v>
      </c>
      <c r="E224" s="696" t="s">
        <v>1177</v>
      </c>
      <c r="F224" s="711"/>
      <c r="G224" s="711"/>
      <c r="H224" s="701">
        <v>0</v>
      </c>
      <c r="I224" s="711">
        <v>1</v>
      </c>
      <c r="J224" s="711">
        <v>41.53</v>
      </c>
      <c r="K224" s="701">
        <v>1</v>
      </c>
      <c r="L224" s="711">
        <v>1</v>
      </c>
      <c r="M224" s="712">
        <v>41.53</v>
      </c>
    </row>
    <row r="225" spans="1:13" ht="14.4" customHeight="1" x14ac:dyDescent="0.3">
      <c r="A225" s="695" t="s">
        <v>2217</v>
      </c>
      <c r="B225" s="696" t="s">
        <v>2116</v>
      </c>
      <c r="C225" s="696" t="s">
        <v>1338</v>
      </c>
      <c r="D225" s="696" t="s">
        <v>1339</v>
      </c>
      <c r="E225" s="696" t="s">
        <v>1340</v>
      </c>
      <c r="F225" s="711"/>
      <c r="G225" s="711"/>
      <c r="H225" s="701">
        <v>0</v>
      </c>
      <c r="I225" s="711">
        <v>1</v>
      </c>
      <c r="J225" s="711">
        <v>55.38</v>
      </c>
      <c r="K225" s="701">
        <v>1</v>
      </c>
      <c r="L225" s="711">
        <v>1</v>
      </c>
      <c r="M225" s="712">
        <v>55.38</v>
      </c>
    </row>
    <row r="226" spans="1:13" ht="14.4" customHeight="1" x14ac:dyDescent="0.3">
      <c r="A226" s="695" t="s">
        <v>2217</v>
      </c>
      <c r="B226" s="696" t="s">
        <v>2116</v>
      </c>
      <c r="C226" s="696" t="s">
        <v>2417</v>
      </c>
      <c r="D226" s="696" t="s">
        <v>2418</v>
      </c>
      <c r="E226" s="696" t="s">
        <v>2419</v>
      </c>
      <c r="F226" s="711">
        <v>1</v>
      </c>
      <c r="G226" s="711">
        <v>51.69</v>
      </c>
      <c r="H226" s="701">
        <v>1</v>
      </c>
      <c r="I226" s="711"/>
      <c r="J226" s="711"/>
      <c r="K226" s="701">
        <v>0</v>
      </c>
      <c r="L226" s="711">
        <v>1</v>
      </c>
      <c r="M226" s="712">
        <v>51.69</v>
      </c>
    </row>
    <row r="227" spans="1:13" ht="14.4" customHeight="1" x14ac:dyDescent="0.3">
      <c r="A227" s="695" t="s">
        <v>2217</v>
      </c>
      <c r="B227" s="696" t="s">
        <v>2960</v>
      </c>
      <c r="C227" s="696" t="s">
        <v>2513</v>
      </c>
      <c r="D227" s="696" t="s">
        <v>2514</v>
      </c>
      <c r="E227" s="696" t="s">
        <v>2515</v>
      </c>
      <c r="F227" s="711">
        <v>1</v>
      </c>
      <c r="G227" s="711">
        <v>157.76</v>
      </c>
      <c r="H227" s="701">
        <v>1</v>
      </c>
      <c r="I227" s="711"/>
      <c r="J227" s="711"/>
      <c r="K227" s="701">
        <v>0</v>
      </c>
      <c r="L227" s="711">
        <v>1</v>
      </c>
      <c r="M227" s="712">
        <v>157.76</v>
      </c>
    </row>
    <row r="228" spans="1:13" ht="14.4" customHeight="1" x14ac:dyDescent="0.3">
      <c r="A228" s="695" t="s">
        <v>2217</v>
      </c>
      <c r="B228" s="696" t="s">
        <v>2119</v>
      </c>
      <c r="C228" s="696" t="s">
        <v>1175</v>
      </c>
      <c r="D228" s="696" t="s">
        <v>2120</v>
      </c>
      <c r="E228" s="696" t="s">
        <v>1177</v>
      </c>
      <c r="F228" s="711"/>
      <c r="G228" s="711"/>
      <c r="H228" s="701">
        <v>0</v>
      </c>
      <c r="I228" s="711">
        <v>1</v>
      </c>
      <c r="J228" s="711">
        <v>134.83000000000001</v>
      </c>
      <c r="K228" s="701">
        <v>1</v>
      </c>
      <c r="L228" s="711">
        <v>1</v>
      </c>
      <c r="M228" s="712">
        <v>134.83000000000001</v>
      </c>
    </row>
    <row r="229" spans="1:13" ht="14.4" customHeight="1" x14ac:dyDescent="0.3">
      <c r="A229" s="695" t="s">
        <v>2217</v>
      </c>
      <c r="B229" s="696" t="s">
        <v>2119</v>
      </c>
      <c r="C229" s="696" t="s">
        <v>2436</v>
      </c>
      <c r="D229" s="696" t="s">
        <v>2437</v>
      </c>
      <c r="E229" s="696" t="s">
        <v>2438</v>
      </c>
      <c r="F229" s="711"/>
      <c r="G229" s="711"/>
      <c r="H229" s="701">
        <v>0</v>
      </c>
      <c r="I229" s="711">
        <v>1</v>
      </c>
      <c r="J229" s="711">
        <v>21.92</v>
      </c>
      <c r="K229" s="701">
        <v>1</v>
      </c>
      <c r="L229" s="711">
        <v>1</v>
      </c>
      <c r="M229" s="712">
        <v>21.92</v>
      </c>
    </row>
    <row r="230" spans="1:13" ht="14.4" customHeight="1" x14ac:dyDescent="0.3">
      <c r="A230" s="695" t="s">
        <v>2217</v>
      </c>
      <c r="B230" s="696" t="s">
        <v>2119</v>
      </c>
      <c r="C230" s="696" t="s">
        <v>2310</v>
      </c>
      <c r="D230" s="696" t="s">
        <v>1157</v>
      </c>
      <c r="E230" s="696" t="s">
        <v>2240</v>
      </c>
      <c r="F230" s="711"/>
      <c r="G230" s="711"/>
      <c r="H230" s="701">
        <v>0</v>
      </c>
      <c r="I230" s="711">
        <v>2</v>
      </c>
      <c r="J230" s="711">
        <v>67.44</v>
      </c>
      <c r="K230" s="701">
        <v>1</v>
      </c>
      <c r="L230" s="711">
        <v>2</v>
      </c>
      <c r="M230" s="712">
        <v>67.44</v>
      </c>
    </row>
    <row r="231" spans="1:13" ht="14.4" customHeight="1" x14ac:dyDescent="0.3">
      <c r="A231" s="695" t="s">
        <v>2217</v>
      </c>
      <c r="B231" s="696" t="s">
        <v>2119</v>
      </c>
      <c r="C231" s="696" t="s">
        <v>1234</v>
      </c>
      <c r="D231" s="696" t="s">
        <v>2121</v>
      </c>
      <c r="E231" s="696" t="s">
        <v>1300</v>
      </c>
      <c r="F231" s="711"/>
      <c r="G231" s="711"/>
      <c r="H231" s="701">
        <v>0</v>
      </c>
      <c r="I231" s="711">
        <v>2</v>
      </c>
      <c r="J231" s="711">
        <v>134.84</v>
      </c>
      <c r="K231" s="701">
        <v>1</v>
      </c>
      <c r="L231" s="711">
        <v>2</v>
      </c>
      <c r="M231" s="712">
        <v>134.84</v>
      </c>
    </row>
    <row r="232" spans="1:13" ht="14.4" customHeight="1" x14ac:dyDescent="0.3">
      <c r="A232" s="695" t="s">
        <v>2217</v>
      </c>
      <c r="B232" s="696" t="s">
        <v>2961</v>
      </c>
      <c r="C232" s="696" t="s">
        <v>2506</v>
      </c>
      <c r="D232" s="696" t="s">
        <v>2507</v>
      </c>
      <c r="E232" s="696" t="s">
        <v>2508</v>
      </c>
      <c r="F232" s="711">
        <v>1</v>
      </c>
      <c r="G232" s="711">
        <v>134.13</v>
      </c>
      <c r="H232" s="701">
        <v>1</v>
      </c>
      <c r="I232" s="711"/>
      <c r="J232" s="711"/>
      <c r="K232" s="701">
        <v>0</v>
      </c>
      <c r="L232" s="711">
        <v>1</v>
      </c>
      <c r="M232" s="712">
        <v>134.13</v>
      </c>
    </row>
    <row r="233" spans="1:13" ht="14.4" customHeight="1" x14ac:dyDescent="0.3">
      <c r="A233" s="695" t="s">
        <v>2217</v>
      </c>
      <c r="B233" s="696" t="s">
        <v>2125</v>
      </c>
      <c r="C233" s="696" t="s">
        <v>2466</v>
      </c>
      <c r="D233" s="696" t="s">
        <v>2467</v>
      </c>
      <c r="E233" s="696" t="s">
        <v>2128</v>
      </c>
      <c r="F233" s="711"/>
      <c r="G233" s="711"/>
      <c r="H233" s="701">
        <v>0</v>
      </c>
      <c r="I233" s="711">
        <v>1</v>
      </c>
      <c r="J233" s="711">
        <v>201.88</v>
      </c>
      <c r="K233" s="701">
        <v>1</v>
      </c>
      <c r="L233" s="711">
        <v>1</v>
      </c>
      <c r="M233" s="712">
        <v>201.88</v>
      </c>
    </row>
    <row r="234" spans="1:13" ht="14.4" customHeight="1" x14ac:dyDescent="0.3">
      <c r="A234" s="695" t="s">
        <v>2217</v>
      </c>
      <c r="B234" s="696" t="s">
        <v>2125</v>
      </c>
      <c r="C234" s="696" t="s">
        <v>1267</v>
      </c>
      <c r="D234" s="696" t="s">
        <v>1272</v>
      </c>
      <c r="E234" s="696" t="s">
        <v>2126</v>
      </c>
      <c r="F234" s="711"/>
      <c r="G234" s="711"/>
      <c r="H234" s="701">
        <v>0</v>
      </c>
      <c r="I234" s="711">
        <v>6</v>
      </c>
      <c r="J234" s="711">
        <v>783.54000000000008</v>
      </c>
      <c r="K234" s="701">
        <v>1</v>
      </c>
      <c r="L234" s="711">
        <v>6</v>
      </c>
      <c r="M234" s="712">
        <v>783.54000000000008</v>
      </c>
    </row>
    <row r="235" spans="1:13" ht="14.4" customHeight="1" x14ac:dyDescent="0.3">
      <c r="A235" s="695" t="s">
        <v>2217</v>
      </c>
      <c r="B235" s="696" t="s">
        <v>2125</v>
      </c>
      <c r="C235" s="696" t="s">
        <v>1326</v>
      </c>
      <c r="D235" s="696" t="s">
        <v>1331</v>
      </c>
      <c r="E235" s="696" t="s">
        <v>2128</v>
      </c>
      <c r="F235" s="711"/>
      <c r="G235" s="711"/>
      <c r="H235" s="701">
        <v>0</v>
      </c>
      <c r="I235" s="711">
        <v>3</v>
      </c>
      <c r="J235" s="711">
        <v>605.64</v>
      </c>
      <c r="K235" s="701">
        <v>1</v>
      </c>
      <c r="L235" s="711">
        <v>3</v>
      </c>
      <c r="M235" s="712">
        <v>605.64</v>
      </c>
    </row>
    <row r="236" spans="1:13" ht="14.4" customHeight="1" x14ac:dyDescent="0.3">
      <c r="A236" s="695" t="s">
        <v>2217</v>
      </c>
      <c r="B236" s="696" t="s">
        <v>2130</v>
      </c>
      <c r="C236" s="696" t="s">
        <v>2503</v>
      </c>
      <c r="D236" s="696" t="s">
        <v>2504</v>
      </c>
      <c r="E236" s="696" t="s">
        <v>1774</v>
      </c>
      <c r="F236" s="711"/>
      <c r="G236" s="711"/>
      <c r="H236" s="701">
        <v>0</v>
      </c>
      <c r="I236" s="711">
        <v>1</v>
      </c>
      <c r="J236" s="711">
        <v>130.59</v>
      </c>
      <c r="K236" s="701">
        <v>1</v>
      </c>
      <c r="L236" s="711">
        <v>1</v>
      </c>
      <c r="M236" s="712">
        <v>130.59</v>
      </c>
    </row>
    <row r="237" spans="1:13" ht="14.4" customHeight="1" x14ac:dyDescent="0.3">
      <c r="A237" s="695" t="s">
        <v>2217</v>
      </c>
      <c r="B237" s="696" t="s">
        <v>2130</v>
      </c>
      <c r="C237" s="696" t="s">
        <v>2439</v>
      </c>
      <c r="D237" s="696" t="s">
        <v>2440</v>
      </c>
      <c r="E237" s="696" t="s">
        <v>2126</v>
      </c>
      <c r="F237" s="711"/>
      <c r="G237" s="711"/>
      <c r="H237" s="701">
        <v>0</v>
      </c>
      <c r="I237" s="711">
        <v>1</v>
      </c>
      <c r="J237" s="711">
        <v>201.88</v>
      </c>
      <c r="K237" s="701">
        <v>1</v>
      </c>
      <c r="L237" s="711">
        <v>1</v>
      </c>
      <c r="M237" s="712">
        <v>201.88</v>
      </c>
    </row>
    <row r="238" spans="1:13" ht="14.4" customHeight="1" x14ac:dyDescent="0.3">
      <c r="A238" s="695" t="s">
        <v>2218</v>
      </c>
      <c r="B238" s="696" t="s">
        <v>2102</v>
      </c>
      <c r="C238" s="696" t="s">
        <v>1275</v>
      </c>
      <c r="D238" s="696" t="s">
        <v>2103</v>
      </c>
      <c r="E238" s="696" t="s">
        <v>1781</v>
      </c>
      <c r="F238" s="711"/>
      <c r="G238" s="711"/>
      <c r="H238" s="701">
        <v>0</v>
      </c>
      <c r="I238" s="711">
        <v>1</v>
      </c>
      <c r="J238" s="711">
        <v>193.14</v>
      </c>
      <c r="K238" s="701">
        <v>1</v>
      </c>
      <c r="L238" s="711">
        <v>1</v>
      </c>
      <c r="M238" s="712">
        <v>193.14</v>
      </c>
    </row>
    <row r="239" spans="1:13" ht="14.4" customHeight="1" x14ac:dyDescent="0.3">
      <c r="A239" s="695" t="s">
        <v>2218</v>
      </c>
      <c r="B239" s="696" t="s">
        <v>2104</v>
      </c>
      <c r="C239" s="696" t="s">
        <v>1249</v>
      </c>
      <c r="D239" s="696" t="s">
        <v>1243</v>
      </c>
      <c r="E239" s="696" t="s">
        <v>1206</v>
      </c>
      <c r="F239" s="711"/>
      <c r="G239" s="711"/>
      <c r="H239" s="701">
        <v>0</v>
      </c>
      <c r="I239" s="711">
        <v>1</v>
      </c>
      <c r="J239" s="711">
        <v>2916.16</v>
      </c>
      <c r="K239" s="701">
        <v>1</v>
      </c>
      <c r="L239" s="711">
        <v>1</v>
      </c>
      <c r="M239" s="712">
        <v>2916.16</v>
      </c>
    </row>
    <row r="240" spans="1:13" ht="14.4" customHeight="1" x14ac:dyDescent="0.3">
      <c r="A240" s="695" t="s">
        <v>2218</v>
      </c>
      <c r="B240" s="696" t="s">
        <v>2114</v>
      </c>
      <c r="C240" s="696" t="s">
        <v>1772</v>
      </c>
      <c r="D240" s="696" t="s">
        <v>1773</v>
      </c>
      <c r="E240" s="696" t="s">
        <v>1774</v>
      </c>
      <c r="F240" s="711"/>
      <c r="G240" s="711"/>
      <c r="H240" s="701">
        <v>0</v>
      </c>
      <c r="I240" s="711">
        <v>1</v>
      </c>
      <c r="J240" s="711">
        <v>60.02</v>
      </c>
      <c r="K240" s="701">
        <v>1</v>
      </c>
      <c r="L240" s="711">
        <v>1</v>
      </c>
      <c r="M240" s="712">
        <v>60.02</v>
      </c>
    </row>
    <row r="241" spans="1:13" ht="14.4" customHeight="1" x14ac:dyDescent="0.3">
      <c r="A241" s="695" t="s">
        <v>2218</v>
      </c>
      <c r="B241" s="696" t="s">
        <v>2119</v>
      </c>
      <c r="C241" s="696" t="s">
        <v>1234</v>
      </c>
      <c r="D241" s="696" t="s">
        <v>2121</v>
      </c>
      <c r="E241" s="696" t="s">
        <v>1300</v>
      </c>
      <c r="F241" s="711"/>
      <c r="G241" s="711"/>
      <c r="H241" s="701">
        <v>0</v>
      </c>
      <c r="I241" s="711">
        <v>2</v>
      </c>
      <c r="J241" s="711">
        <v>134.84</v>
      </c>
      <c r="K241" s="701">
        <v>1</v>
      </c>
      <c r="L241" s="711">
        <v>2</v>
      </c>
      <c r="M241" s="712">
        <v>134.84</v>
      </c>
    </row>
    <row r="242" spans="1:13" ht="14.4" customHeight="1" x14ac:dyDescent="0.3">
      <c r="A242" s="695" t="s">
        <v>2219</v>
      </c>
      <c r="B242" s="696" t="s">
        <v>2102</v>
      </c>
      <c r="C242" s="696" t="s">
        <v>2351</v>
      </c>
      <c r="D242" s="696" t="s">
        <v>2352</v>
      </c>
      <c r="E242" s="696" t="s">
        <v>2353</v>
      </c>
      <c r="F242" s="711"/>
      <c r="G242" s="711"/>
      <c r="H242" s="701">
        <v>0</v>
      </c>
      <c r="I242" s="711">
        <v>1</v>
      </c>
      <c r="J242" s="711">
        <v>156.25</v>
      </c>
      <c r="K242" s="701">
        <v>1</v>
      </c>
      <c r="L242" s="711">
        <v>1</v>
      </c>
      <c r="M242" s="712">
        <v>156.25</v>
      </c>
    </row>
    <row r="243" spans="1:13" ht="14.4" customHeight="1" x14ac:dyDescent="0.3">
      <c r="A243" s="695" t="s">
        <v>2219</v>
      </c>
      <c r="B243" s="696" t="s">
        <v>2105</v>
      </c>
      <c r="C243" s="696" t="s">
        <v>2400</v>
      </c>
      <c r="D243" s="696" t="s">
        <v>2519</v>
      </c>
      <c r="E243" s="696"/>
      <c r="F243" s="711">
        <v>2</v>
      </c>
      <c r="G243" s="711">
        <v>0</v>
      </c>
      <c r="H243" s="701"/>
      <c r="I243" s="711"/>
      <c r="J243" s="711"/>
      <c r="K243" s="701"/>
      <c r="L243" s="711">
        <v>2</v>
      </c>
      <c r="M243" s="712">
        <v>0</v>
      </c>
    </row>
    <row r="244" spans="1:13" ht="14.4" customHeight="1" x14ac:dyDescent="0.3">
      <c r="A244" s="695" t="s">
        <v>2219</v>
      </c>
      <c r="B244" s="696" t="s">
        <v>2108</v>
      </c>
      <c r="C244" s="696" t="s">
        <v>1168</v>
      </c>
      <c r="D244" s="696" t="s">
        <v>1169</v>
      </c>
      <c r="E244" s="696" t="s">
        <v>2109</v>
      </c>
      <c r="F244" s="711"/>
      <c r="G244" s="711"/>
      <c r="H244" s="701">
        <v>0</v>
      </c>
      <c r="I244" s="711">
        <v>2</v>
      </c>
      <c r="J244" s="711">
        <v>150.56</v>
      </c>
      <c r="K244" s="701">
        <v>1</v>
      </c>
      <c r="L244" s="711">
        <v>2</v>
      </c>
      <c r="M244" s="712">
        <v>150.56</v>
      </c>
    </row>
    <row r="245" spans="1:13" ht="14.4" customHeight="1" x14ac:dyDescent="0.3">
      <c r="A245" s="695" t="s">
        <v>2219</v>
      </c>
      <c r="B245" s="696" t="s">
        <v>2968</v>
      </c>
      <c r="C245" s="696" t="s">
        <v>2410</v>
      </c>
      <c r="D245" s="696" t="s">
        <v>2411</v>
      </c>
      <c r="E245" s="696" t="s">
        <v>776</v>
      </c>
      <c r="F245" s="711">
        <v>3</v>
      </c>
      <c r="G245" s="711">
        <v>180.06</v>
      </c>
      <c r="H245" s="701">
        <v>1</v>
      </c>
      <c r="I245" s="711"/>
      <c r="J245" s="711"/>
      <c r="K245" s="701">
        <v>0</v>
      </c>
      <c r="L245" s="711">
        <v>3</v>
      </c>
      <c r="M245" s="712">
        <v>180.06</v>
      </c>
    </row>
    <row r="246" spans="1:13" ht="14.4" customHeight="1" x14ac:dyDescent="0.3">
      <c r="A246" s="695" t="s">
        <v>2219</v>
      </c>
      <c r="B246" s="696" t="s">
        <v>2114</v>
      </c>
      <c r="C246" s="696" t="s">
        <v>2364</v>
      </c>
      <c r="D246" s="696" t="s">
        <v>2365</v>
      </c>
      <c r="E246" s="696" t="s">
        <v>2366</v>
      </c>
      <c r="F246" s="711">
        <v>1</v>
      </c>
      <c r="G246" s="711">
        <v>31.43</v>
      </c>
      <c r="H246" s="701">
        <v>1</v>
      </c>
      <c r="I246" s="711"/>
      <c r="J246" s="711"/>
      <c r="K246" s="701">
        <v>0</v>
      </c>
      <c r="L246" s="711">
        <v>1</v>
      </c>
      <c r="M246" s="712">
        <v>31.43</v>
      </c>
    </row>
    <row r="247" spans="1:13" ht="14.4" customHeight="1" x14ac:dyDescent="0.3">
      <c r="A247" s="695" t="s">
        <v>2219</v>
      </c>
      <c r="B247" s="696" t="s">
        <v>2114</v>
      </c>
      <c r="C247" s="696" t="s">
        <v>1208</v>
      </c>
      <c r="D247" s="696" t="s">
        <v>1209</v>
      </c>
      <c r="E247" s="696" t="s">
        <v>1210</v>
      </c>
      <c r="F247" s="711"/>
      <c r="G247" s="711"/>
      <c r="H247" s="701">
        <v>0</v>
      </c>
      <c r="I247" s="711">
        <v>5</v>
      </c>
      <c r="J247" s="711">
        <v>224.45</v>
      </c>
      <c r="K247" s="701">
        <v>1</v>
      </c>
      <c r="L247" s="711">
        <v>5</v>
      </c>
      <c r="M247" s="712">
        <v>224.45</v>
      </c>
    </row>
    <row r="248" spans="1:13" ht="14.4" customHeight="1" x14ac:dyDescent="0.3">
      <c r="A248" s="695" t="s">
        <v>2219</v>
      </c>
      <c r="B248" s="696" t="s">
        <v>2116</v>
      </c>
      <c r="C248" s="696" t="s">
        <v>1338</v>
      </c>
      <c r="D248" s="696" t="s">
        <v>1339</v>
      </c>
      <c r="E248" s="696" t="s">
        <v>1340</v>
      </c>
      <c r="F248" s="711"/>
      <c r="G248" s="711"/>
      <c r="H248" s="701">
        <v>0</v>
      </c>
      <c r="I248" s="711">
        <v>1</v>
      </c>
      <c r="J248" s="711">
        <v>55.38</v>
      </c>
      <c r="K248" s="701">
        <v>1</v>
      </c>
      <c r="L248" s="711">
        <v>1</v>
      </c>
      <c r="M248" s="712">
        <v>55.38</v>
      </c>
    </row>
    <row r="249" spans="1:13" ht="14.4" customHeight="1" x14ac:dyDescent="0.3">
      <c r="A249" s="695" t="s">
        <v>2219</v>
      </c>
      <c r="B249" s="696" t="s">
        <v>2119</v>
      </c>
      <c r="C249" s="696" t="s">
        <v>1234</v>
      </c>
      <c r="D249" s="696" t="s">
        <v>2121</v>
      </c>
      <c r="E249" s="696" t="s">
        <v>1300</v>
      </c>
      <c r="F249" s="711"/>
      <c r="G249" s="711"/>
      <c r="H249" s="701">
        <v>0</v>
      </c>
      <c r="I249" s="711">
        <v>1</v>
      </c>
      <c r="J249" s="711">
        <v>67.42</v>
      </c>
      <c r="K249" s="701">
        <v>1</v>
      </c>
      <c r="L249" s="711">
        <v>1</v>
      </c>
      <c r="M249" s="712">
        <v>67.42</v>
      </c>
    </row>
    <row r="250" spans="1:13" ht="14.4" customHeight="1" x14ac:dyDescent="0.3">
      <c r="A250" s="695" t="s">
        <v>2219</v>
      </c>
      <c r="B250" s="696" t="s">
        <v>2125</v>
      </c>
      <c r="C250" s="696" t="s">
        <v>1267</v>
      </c>
      <c r="D250" s="696" t="s">
        <v>1272</v>
      </c>
      <c r="E250" s="696" t="s">
        <v>2126</v>
      </c>
      <c r="F250" s="711"/>
      <c r="G250" s="711"/>
      <c r="H250" s="701">
        <v>0</v>
      </c>
      <c r="I250" s="711">
        <v>1</v>
      </c>
      <c r="J250" s="711">
        <v>130.59</v>
      </c>
      <c r="K250" s="701">
        <v>1</v>
      </c>
      <c r="L250" s="711">
        <v>1</v>
      </c>
      <c r="M250" s="712">
        <v>130.59</v>
      </c>
    </row>
    <row r="251" spans="1:13" ht="14.4" customHeight="1" x14ac:dyDescent="0.3">
      <c r="A251" s="695" t="s">
        <v>2219</v>
      </c>
      <c r="B251" s="696" t="s">
        <v>2125</v>
      </c>
      <c r="C251" s="696" t="s">
        <v>1326</v>
      </c>
      <c r="D251" s="696" t="s">
        <v>1331</v>
      </c>
      <c r="E251" s="696" t="s">
        <v>2128</v>
      </c>
      <c r="F251" s="711"/>
      <c r="G251" s="711"/>
      <c r="H251" s="701">
        <v>0</v>
      </c>
      <c r="I251" s="711">
        <v>2</v>
      </c>
      <c r="J251" s="711">
        <v>403.76</v>
      </c>
      <c r="K251" s="701">
        <v>1</v>
      </c>
      <c r="L251" s="711">
        <v>2</v>
      </c>
      <c r="M251" s="712">
        <v>403.76</v>
      </c>
    </row>
    <row r="252" spans="1:13" ht="14.4" customHeight="1" x14ac:dyDescent="0.3">
      <c r="A252" s="695" t="s">
        <v>2219</v>
      </c>
      <c r="B252" s="696" t="s">
        <v>2130</v>
      </c>
      <c r="C252" s="696" t="s">
        <v>2790</v>
      </c>
      <c r="D252" s="696" t="s">
        <v>2504</v>
      </c>
      <c r="E252" s="696" t="s">
        <v>1804</v>
      </c>
      <c r="F252" s="711"/>
      <c r="G252" s="711"/>
      <c r="H252" s="701">
        <v>0</v>
      </c>
      <c r="I252" s="711">
        <v>1</v>
      </c>
      <c r="J252" s="711">
        <v>391.77</v>
      </c>
      <c r="K252" s="701">
        <v>1</v>
      </c>
      <c r="L252" s="711">
        <v>1</v>
      </c>
      <c r="M252" s="712">
        <v>391.77</v>
      </c>
    </row>
    <row r="253" spans="1:13" ht="14.4" customHeight="1" x14ac:dyDescent="0.3">
      <c r="A253" s="695" t="s">
        <v>2219</v>
      </c>
      <c r="B253" s="696" t="s">
        <v>2136</v>
      </c>
      <c r="C253" s="696" t="s">
        <v>1435</v>
      </c>
      <c r="D253" s="696" t="s">
        <v>2137</v>
      </c>
      <c r="E253" s="696" t="s">
        <v>2138</v>
      </c>
      <c r="F253" s="711"/>
      <c r="G253" s="711"/>
      <c r="H253" s="701">
        <v>0</v>
      </c>
      <c r="I253" s="711">
        <v>1</v>
      </c>
      <c r="J253" s="711">
        <v>333.31</v>
      </c>
      <c r="K253" s="701">
        <v>1</v>
      </c>
      <c r="L253" s="711">
        <v>1</v>
      </c>
      <c r="M253" s="712">
        <v>333.31</v>
      </c>
    </row>
    <row r="254" spans="1:13" ht="14.4" customHeight="1" x14ac:dyDescent="0.3">
      <c r="A254" s="695" t="s">
        <v>2219</v>
      </c>
      <c r="B254" s="696" t="s">
        <v>2151</v>
      </c>
      <c r="C254" s="696" t="s">
        <v>1450</v>
      </c>
      <c r="D254" s="696" t="s">
        <v>1451</v>
      </c>
      <c r="E254" s="696" t="s">
        <v>2144</v>
      </c>
      <c r="F254" s="711"/>
      <c r="G254" s="711"/>
      <c r="H254" s="701">
        <v>0</v>
      </c>
      <c r="I254" s="711">
        <v>1</v>
      </c>
      <c r="J254" s="711">
        <v>69.86</v>
      </c>
      <c r="K254" s="701">
        <v>1</v>
      </c>
      <c r="L254" s="711">
        <v>1</v>
      </c>
      <c r="M254" s="712">
        <v>69.86</v>
      </c>
    </row>
    <row r="255" spans="1:13" ht="14.4" customHeight="1" x14ac:dyDescent="0.3">
      <c r="A255" s="695" t="s">
        <v>2219</v>
      </c>
      <c r="B255" s="696" t="s">
        <v>2162</v>
      </c>
      <c r="C255" s="696" t="s">
        <v>2860</v>
      </c>
      <c r="D255" s="696" t="s">
        <v>2861</v>
      </c>
      <c r="E255" s="696" t="s">
        <v>2164</v>
      </c>
      <c r="F255" s="711">
        <v>2</v>
      </c>
      <c r="G255" s="711">
        <v>13.96</v>
      </c>
      <c r="H255" s="701">
        <v>1</v>
      </c>
      <c r="I255" s="711"/>
      <c r="J255" s="711"/>
      <c r="K255" s="701">
        <v>0</v>
      </c>
      <c r="L255" s="711">
        <v>2</v>
      </c>
      <c r="M255" s="712">
        <v>13.96</v>
      </c>
    </row>
    <row r="256" spans="1:13" ht="14.4" customHeight="1" x14ac:dyDescent="0.3">
      <c r="A256" s="695" t="s">
        <v>2220</v>
      </c>
      <c r="B256" s="696" t="s">
        <v>2084</v>
      </c>
      <c r="C256" s="696" t="s">
        <v>2451</v>
      </c>
      <c r="D256" s="696" t="s">
        <v>1216</v>
      </c>
      <c r="E256" s="696" t="s">
        <v>1217</v>
      </c>
      <c r="F256" s="711"/>
      <c r="G256" s="711"/>
      <c r="H256" s="701"/>
      <c r="I256" s="711">
        <v>1</v>
      </c>
      <c r="J256" s="711">
        <v>0</v>
      </c>
      <c r="K256" s="701"/>
      <c r="L256" s="711">
        <v>1</v>
      </c>
      <c r="M256" s="712">
        <v>0</v>
      </c>
    </row>
    <row r="257" spans="1:13" ht="14.4" customHeight="1" x14ac:dyDescent="0.3">
      <c r="A257" s="695" t="s">
        <v>2220</v>
      </c>
      <c r="B257" s="696" t="s">
        <v>2088</v>
      </c>
      <c r="C257" s="696" t="s">
        <v>1179</v>
      </c>
      <c r="D257" s="696" t="s">
        <v>2089</v>
      </c>
      <c r="E257" s="696" t="s">
        <v>2090</v>
      </c>
      <c r="F257" s="711"/>
      <c r="G257" s="711"/>
      <c r="H257" s="701">
        <v>0</v>
      </c>
      <c r="I257" s="711">
        <v>10</v>
      </c>
      <c r="J257" s="711">
        <v>979.69999999999993</v>
      </c>
      <c r="K257" s="701">
        <v>1</v>
      </c>
      <c r="L257" s="711">
        <v>10</v>
      </c>
      <c r="M257" s="712">
        <v>979.69999999999993</v>
      </c>
    </row>
    <row r="258" spans="1:13" ht="14.4" customHeight="1" x14ac:dyDescent="0.3">
      <c r="A258" s="695" t="s">
        <v>2220</v>
      </c>
      <c r="B258" s="696" t="s">
        <v>2098</v>
      </c>
      <c r="C258" s="696" t="s">
        <v>2894</v>
      </c>
      <c r="D258" s="696" t="s">
        <v>2895</v>
      </c>
      <c r="E258" s="696" t="s">
        <v>2896</v>
      </c>
      <c r="F258" s="711">
        <v>1</v>
      </c>
      <c r="G258" s="711">
        <v>0</v>
      </c>
      <c r="H258" s="701"/>
      <c r="I258" s="711"/>
      <c r="J258" s="711"/>
      <c r="K258" s="701"/>
      <c r="L258" s="711">
        <v>1</v>
      </c>
      <c r="M258" s="712">
        <v>0</v>
      </c>
    </row>
    <row r="259" spans="1:13" ht="14.4" customHeight="1" x14ac:dyDescent="0.3">
      <c r="A259" s="695" t="s">
        <v>2220</v>
      </c>
      <c r="B259" s="696" t="s">
        <v>2102</v>
      </c>
      <c r="C259" s="696" t="s">
        <v>2536</v>
      </c>
      <c r="D259" s="696" t="s">
        <v>2537</v>
      </c>
      <c r="E259" s="696" t="s">
        <v>1781</v>
      </c>
      <c r="F259" s="711"/>
      <c r="G259" s="711"/>
      <c r="H259" s="701">
        <v>0</v>
      </c>
      <c r="I259" s="711">
        <v>3</v>
      </c>
      <c r="J259" s="711">
        <v>579.41999999999996</v>
      </c>
      <c r="K259" s="701">
        <v>1</v>
      </c>
      <c r="L259" s="711">
        <v>3</v>
      </c>
      <c r="M259" s="712">
        <v>579.41999999999996</v>
      </c>
    </row>
    <row r="260" spans="1:13" ht="14.4" customHeight="1" x14ac:dyDescent="0.3">
      <c r="A260" s="695" t="s">
        <v>2220</v>
      </c>
      <c r="B260" s="696" t="s">
        <v>2104</v>
      </c>
      <c r="C260" s="696" t="s">
        <v>1242</v>
      </c>
      <c r="D260" s="696" t="s">
        <v>1243</v>
      </c>
      <c r="E260" s="696" t="s">
        <v>1200</v>
      </c>
      <c r="F260" s="711"/>
      <c r="G260" s="711"/>
      <c r="H260" s="701">
        <v>0</v>
      </c>
      <c r="I260" s="711">
        <v>1</v>
      </c>
      <c r="J260" s="711">
        <v>1749.69</v>
      </c>
      <c r="K260" s="701">
        <v>1</v>
      </c>
      <c r="L260" s="711">
        <v>1</v>
      </c>
      <c r="M260" s="712">
        <v>1749.69</v>
      </c>
    </row>
    <row r="261" spans="1:13" ht="14.4" customHeight="1" x14ac:dyDescent="0.3">
      <c r="A261" s="695" t="s">
        <v>2220</v>
      </c>
      <c r="B261" s="696" t="s">
        <v>2104</v>
      </c>
      <c r="C261" s="696" t="s">
        <v>1249</v>
      </c>
      <c r="D261" s="696" t="s">
        <v>1243</v>
      </c>
      <c r="E261" s="696" t="s">
        <v>1206</v>
      </c>
      <c r="F261" s="711"/>
      <c r="G261" s="711"/>
      <c r="H261" s="701">
        <v>0</v>
      </c>
      <c r="I261" s="711">
        <v>1</v>
      </c>
      <c r="J261" s="711">
        <v>2916.16</v>
      </c>
      <c r="K261" s="701">
        <v>1</v>
      </c>
      <c r="L261" s="711">
        <v>1</v>
      </c>
      <c r="M261" s="712">
        <v>2916.16</v>
      </c>
    </row>
    <row r="262" spans="1:13" ht="14.4" customHeight="1" x14ac:dyDescent="0.3">
      <c r="A262" s="695" t="s">
        <v>2220</v>
      </c>
      <c r="B262" s="696" t="s">
        <v>2105</v>
      </c>
      <c r="C262" s="696" t="s">
        <v>945</v>
      </c>
      <c r="D262" s="696" t="s">
        <v>946</v>
      </c>
      <c r="E262" s="696" t="s">
        <v>947</v>
      </c>
      <c r="F262" s="711"/>
      <c r="G262" s="711"/>
      <c r="H262" s="701">
        <v>0</v>
      </c>
      <c r="I262" s="711">
        <v>2</v>
      </c>
      <c r="J262" s="711">
        <v>209.32</v>
      </c>
      <c r="K262" s="701">
        <v>1</v>
      </c>
      <c r="L262" s="711">
        <v>2</v>
      </c>
      <c r="M262" s="712">
        <v>209.32</v>
      </c>
    </row>
    <row r="263" spans="1:13" ht="14.4" customHeight="1" x14ac:dyDescent="0.3">
      <c r="A263" s="695" t="s">
        <v>2220</v>
      </c>
      <c r="B263" s="696" t="s">
        <v>2108</v>
      </c>
      <c r="C263" s="696" t="s">
        <v>1168</v>
      </c>
      <c r="D263" s="696" t="s">
        <v>1169</v>
      </c>
      <c r="E263" s="696" t="s">
        <v>2109</v>
      </c>
      <c r="F263" s="711"/>
      <c r="G263" s="711"/>
      <c r="H263" s="701">
        <v>0</v>
      </c>
      <c r="I263" s="711">
        <v>1</v>
      </c>
      <c r="J263" s="711">
        <v>75.28</v>
      </c>
      <c r="K263" s="701">
        <v>1</v>
      </c>
      <c r="L263" s="711">
        <v>1</v>
      </c>
      <c r="M263" s="712">
        <v>75.28</v>
      </c>
    </row>
    <row r="264" spans="1:13" ht="14.4" customHeight="1" x14ac:dyDescent="0.3">
      <c r="A264" s="695" t="s">
        <v>2220</v>
      </c>
      <c r="B264" s="696" t="s">
        <v>2108</v>
      </c>
      <c r="C264" s="696" t="s">
        <v>2865</v>
      </c>
      <c r="D264" s="696" t="s">
        <v>2355</v>
      </c>
      <c r="E264" s="696" t="s">
        <v>2866</v>
      </c>
      <c r="F264" s="711">
        <v>1</v>
      </c>
      <c r="G264" s="711">
        <v>125.46</v>
      </c>
      <c r="H264" s="701">
        <v>1</v>
      </c>
      <c r="I264" s="711"/>
      <c r="J264" s="711"/>
      <c r="K264" s="701">
        <v>0</v>
      </c>
      <c r="L264" s="711">
        <v>1</v>
      </c>
      <c r="M264" s="712">
        <v>125.46</v>
      </c>
    </row>
    <row r="265" spans="1:13" ht="14.4" customHeight="1" x14ac:dyDescent="0.3">
      <c r="A265" s="695" t="s">
        <v>2220</v>
      </c>
      <c r="B265" s="696" t="s">
        <v>2108</v>
      </c>
      <c r="C265" s="696" t="s">
        <v>2354</v>
      </c>
      <c r="D265" s="696" t="s">
        <v>2355</v>
      </c>
      <c r="E265" s="696" t="s">
        <v>2109</v>
      </c>
      <c r="F265" s="711">
        <v>1</v>
      </c>
      <c r="G265" s="711">
        <v>0</v>
      </c>
      <c r="H265" s="701"/>
      <c r="I265" s="711"/>
      <c r="J265" s="711"/>
      <c r="K265" s="701"/>
      <c r="L265" s="711">
        <v>1</v>
      </c>
      <c r="M265" s="712">
        <v>0</v>
      </c>
    </row>
    <row r="266" spans="1:13" ht="14.4" customHeight="1" x14ac:dyDescent="0.3">
      <c r="A266" s="695" t="s">
        <v>2220</v>
      </c>
      <c r="B266" s="696" t="s">
        <v>2113</v>
      </c>
      <c r="C266" s="696" t="s">
        <v>1223</v>
      </c>
      <c r="D266" s="696" t="s">
        <v>1220</v>
      </c>
      <c r="E266" s="696" t="s">
        <v>1224</v>
      </c>
      <c r="F266" s="711"/>
      <c r="G266" s="711"/>
      <c r="H266" s="701">
        <v>0</v>
      </c>
      <c r="I266" s="711">
        <v>1</v>
      </c>
      <c r="J266" s="711">
        <v>146.63</v>
      </c>
      <c r="K266" s="701">
        <v>1</v>
      </c>
      <c r="L266" s="711">
        <v>1</v>
      </c>
      <c r="M266" s="712">
        <v>146.63</v>
      </c>
    </row>
    <row r="267" spans="1:13" ht="14.4" customHeight="1" x14ac:dyDescent="0.3">
      <c r="A267" s="695" t="s">
        <v>2220</v>
      </c>
      <c r="B267" s="696" t="s">
        <v>2114</v>
      </c>
      <c r="C267" s="696" t="s">
        <v>2669</v>
      </c>
      <c r="D267" s="696" t="s">
        <v>1209</v>
      </c>
      <c r="E267" s="696" t="s">
        <v>886</v>
      </c>
      <c r="F267" s="711">
        <v>1</v>
      </c>
      <c r="G267" s="711">
        <v>134.66</v>
      </c>
      <c r="H267" s="701">
        <v>1</v>
      </c>
      <c r="I267" s="711"/>
      <c r="J267" s="711"/>
      <c r="K267" s="701">
        <v>0</v>
      </c>
      <c r="L267" s="711">
        <v>1</v>
      </c>
      <c r="M267" s="712">
        <v>134.66</v>
      </c>
    </row>
    <row r="268" spans="1:13" ht="14.4" customHeight="1" x14ac:dyDescent="0.3">
      <c r="A268" s="695" t="s">
        <v>2220</v>
      </c>
      <c r="B268" s="696" t="s">
        <v>2114</v>
      </c>
      <c r="C268" s="696" t="s">
        <v>2364</v>
      </c>
      <c r="D268" s="696" t="s">
        <v>2365</v>
      </c>
      <c r="E268" s="696" t="s">
        <v>2366</v>
      </c>
      <c r="F268" s="711">
        <v>3</v>
      </c>
      <c r="G268" s="711">
        <v>94.289999999999992</v>
      </c>
      <c r="H268" s="701">
        <v>1</v>
      </c>
      <c r="I268" s="711"/>
      <c r="J268" s="711"/>
      <c r="K268" s="701">
        <v>0</v>
      </c>
      <c r="L268" s="711">
        <v>3</v>
      </c>
      <c r="M268" s="712">
        <v>94.289999999999992</v>
      </c>
    </row>
    <row r="269" spans="1:13" ht="14.4" customHeight="1" x14ac:dyDescent="0.3">
      <c r="A269" s="695" t="s">
        <v>2220</v>
      </c>
      <c r="B269" s="696" t="s">
        <v>2114</v>
      </c>
      <c r="C269" s="696" t="s">
        <v>1208</v>
      </c>
      <c r="D269" s="696" t="s">
        <v>1209</v>
      </c>
      <c r="E269" s="696" t="s">
        <v>1210</v>
      </c>
      <c r="F269" s="711"/>
      <c r="G269" s="711"/>
      <c r="H269" s="701">
        <v>0</v>
      </c>
      <c r="I269" s="711">
        <v>1</v>
      </c>
      <c r="J269" s="711">
        <v>44.89</v>
      </c>
      <c r="K269" s="701">
        <v>1</v>
      </c>
      <c r="L269" s="711">
        <v>1</v>
      </c>
      <c r="M269" s="712">
        <v>44.89</v>
      </c>
    </row>
    <row r="270" spans="1:13" ht="14.4" customHeight="1" x14ac:dyDescent="0.3">
      <c r="A270" s="695" t="s">
        <v>2220</v>
      </c>
      <c r="B270" s="696" t="s">
        <v>2114</v>
      </c>
      <c r="C270" s="696" t="s">
        <v>1772</v>
      </c>
      <c r="D270" s="696" t="s">
        <v>1773</v>
      </c>
      <c r="E270" s="696" t="s">
        <v>1774</v>
      </c>
      <c r="F270" s="711"/>
      <c r="G270" s="711"/>
      <c r="H270" s="701">
        <v>0</v>
      </c>
      <c r="I270" s="711">
        <v>1</v>
      </c>
      <c r="J270" s="711">
        <v>60.02</v>
      </c>
      <c r="K270" s="701">
        <v>1</v>
      </c>
      <c r="L270" s="711">
        <v>1</v>
      </c>
      <c r="M270" s="712">
        <v>60.02</v>
      </c>
    </row>
    <row r="271" spans="1:13" ht="14.4" customHeight="1" x14ac:dyDescent="0.3">
      <c r="A271" s="695" t="s">
        <v>2220</v>
      </c>
      <c r="B271" s="696" t="s">
        <v>2114</v>
      </c>
      <c r="C271" s="696" t="s">
        <v>2367</v>
      </c>
      <c r="D271" s="696" t="s">
        <v>2368</v>
      </c>
      <c r="E271" s="696" t="s">
        <v>1210</v>
      </c>
      <c r="F271" s="711">
        <v>4</v>
      </c>
      <c r="G271" s="711">
        <v>179.56</v>
      </c>
      <c r="H271" s="701">
        <v>1</v>
      </c>
      <c r="I271" s="711"/>
      <c r="J271" s="711"/>
      <c r="K271" s="701">
        <v>0</v>
      </c>
      <c r="L271" s="711">
        <v>4</v>
      </c>
      <c r="M271" s="712">
        <v>179.56</v>
      </c>
    </row>
    <row r="272" spans="1:13" ht="14.4" customHeight="1" x14ac:dyDescent="0.3">
      <c r="A272" s="695" t="s">
        <v>2220</v>
      </c>
      <c r="B272" s="696" t="s">
        <v>2179</v>
      </c>
      <c r="C272" s="696" t="s">
        <v>2889</v>
      </c>
      <c r="D272" s="696" t="s">
        <v>2396</v>
      </c>
      <c r="E272" s="696" t="s">
        <v>2890</v>
      </c>
      <c r="F272" s="711">
        <v>1</v>
      </c>
      <c r="G272" s="711">
        <v>0</v>
      </c>
      <c r="H272" s="701"/>
      <c r="I272" s="711"/>
      <c r="J272" s="711"/>
      <c r="K272" s="701"/>
      <c r="L272" s="711">
        <v>1</v>
      </c>
      <c r="M272" s="712">
        <v>0</v>
      </c>
    </row>
    <row r="273" spans="1:13" ht="14.4" customHeight="1" x14ac:dyDescent="0.3">
      <c r="A273" s="695" t="s">
        <v>2220</v>
      </c>
      <c r="B273" s="696" t="s">
        <v>2115</v>
      </c>
      <c r="C273" s="696" t="s">
        <v>1783</v>
      </c>
      <c r="D273" s="696" t="s">
        <v>1784</v>
      </c>
      <c r="E273" s="696" t="s">
        <v>1785</v>
      </c>
      <c r="F273" s="711"/>
      <c r="G273" s="711"/>
      <c r="H273" s="701">
        <v>0</v>
      </c>
      <c r="I273" s="711">
        <v>1</v>
      </c>
      <c r="J273" s="711">
        <v>270.69</v>
      </c>
      <c r="K273" s="701">
        <v>1</v>
      </c>
      <c r="L273" s="711">
        <v>1</v>
      </c>
      <c r="M273" s="712">
        <v>270.69</v>
      </c>
    </row>
    <row r="274" spans="1:13" ht="14.4" customHeight="1" x14ac:dyDescent="0.3">
      <c r="A274" s="695" t="s">
        <v>2220</v>
      </c>
      <c r="B274" s="696" t="s">
        <v>2115</v>
      </c>
      <c r="C274" s="696" t="s">
        <v>2867</v>
      </c>
      <c r="D274" s="696" t="s">
        <v>2868</v>
      </c>
      <c r="E274" s="696" t="s">
        <v>1300</v>
      </c>
      <c r="F274" s="711">
        <v>2</v>
      </c>
      <c r="G274" s="711">
        <v>121.84</v>
      </c>
      <c r="H274" s="701">
        <v>1</v>
      </c>
      <c r="I274" s="711"/>
      <c r="J274" s="711"/>
      <c r="K274" s="701">
        <v>0</v>
      </c>
      <c r="L274" s="711">
        <v>2</v>
      </c>
      <c r="M274" s="712">
        <v>121.84</v>
      </c>
    </row>
    <row r="275" spans="1:13" ht="14.4" customHeight="1" x14ac:dyDescent="0.3">
      <c r="A275" s="695" t="s">
        <v>2220</v>
      </c>
      <c r="B275" s="696" t="s">
        <v>2116</v>
      </c>
      <c r="C275" s="696" t="s">
        <v>2897</v>
      </c>
      <c r="D275" s="696" t="s">
        <v>2490</v>
      </c>
      <c r="E275" s="696" t="s">
        <v>1785</v>
      </c>
      <c r="F275" s="711"/>
      <c r="G275" s="711"/>
      <c r="H275" s="701">
        <v>0</v>
      </c>
      <c r="I275" s="711">
        <v>1</v>
      </c>
      <c r="J275" s="711">
        <v>138.46</v>
      </c>
      <c r="K275" s="701">
        <v>1</v>
      </c>
      <c r="L275" s="711">
        <v>1</v>
      </c>
      <c r="M275" s="712">
        <v>138.46</v>
      </c>
    </row>
    <row r="276" spans="1:13" ht="14.4" customHeight="1" x14ac:dyDescent="0.3">
      <c r="A276" s="695" t="s">
        <v>2220</v>
      </c>
      <c r="B276" s="696" t="s">
        <v>2116</v>
      </c>
      <c r="C276" s="696" t="s">
        <v>1338</v>
      </c>
      <c r="D276" s="696" t="s">
        <v>1339</v>
      </c>
      <c r="E276" s="696" t="s">
        <v>1340</v>
      </c>
      <c r="F276" s="711"/>
      <c r="G276" s="711"/>
      <c r="H276" s="701">
        <v>0</v>
      </c>
      <c r="I276" s="711">
        <v>2</v>
      </c>
      <c r="J276" s="711">
        <v>110.76</v>
      </c>
      <c r="K276" s="701">
        <v>1</v>
      </c>
      <c r="L276" s="711">
        <v>2</v>
      </c>
      <c r="M276" s="712">
        <v>110.76</v>
      </c>
    </row>
    <row r="277" spans="1:13" ht="14.4" customHeight="1" x14ac:dyDescent="0.3">
      <c r="A277" s="695" t="s">
        <v>2220</v>
      </c>
      <c r="B277" s="696" t="s">
        <v>2116</v>
      </c>
      <c r="C277" s="696" t="s">
        <v>2417</v>
      </c>
      <c r="D277" s="696" t="s">
        <v>2418</v>
      </c>
      <c r="E277" s="696" t="s">
        <v>2419</v>
      </c>
      <c r="F277" s="711">
        <v>1</v>
      </c>
      <c r="G277" s="711">
        <v>51.69</v>
      </c>
      <c r="H277" s="701">
        <v>1</v>
      </c>
      <c r="I277" s="711"/>
      <c r="J277" s="711"/>
      <c r="K277" s="701">
        <v>0</v>
      </c>
      <c r="L277" s="711">
        <v>1</v>
      </c>
      <c r="M277" s="712">
        <v>51.69</v>
      </c>
    </row>
    <row r="278" spans="1:13" ht="14.4" customHeight="1" x14ac:dyDescent="0.3">
      <c r="A278" s="695" t="s">
        <v>2220</v>
      </c>
      <c r="B278" s="696" t="s">
        <v>2960</v>
      </c>
      <c r="C278" s="696" t="s">
        <v>2513</v>
      </c>
      <c r="D278" s="696" t="s">
        <v>2514</v>
      </c>
      <c r="E278" s="696" t="s">
        <v>2515</v>
      </c>
      <c r="F278" s="711">
        <v>1</v>
      </c>
      <c r="G278" s="711">
        <v>157.76</v>
      </c>
      <c r="H278" s="701">
        <v>1</v>
      </c>
      <c r="I278" s="711"/>
      <c r="J278" s="711"/>
      <c r="K278" s="701">
        <v>0</v>
      </c>
      <c r="L278" s="711">
        <v>1</v>
      </c>
      <c r="M278" s="712">
        <v>157.76</v>
      </c>
    </row>
    <row r="279" spans="1:13" ht="14.4" customHeight="1" x14ac:dyDescent="0.3">
      <c r="A279" s="695" t="s">
        <v>2220</v>
      </c>
      <c r="B279" s="696" t="s">
        <v>2960</v>
      </c>
      <c r="C279" s="696" t="s">
        <v>2822</v>
      </c>
      <c r="D279" s="696" t="s">
        <v>2514</v>
      </c>
      <c r="E279" s="696" t="s">
        <v>2823</v>
      </c>
      <c r="F279" s="711">
        <v>1</v>
      </c>
      <c r="G279" s="711">
        <v>525.88</v>
      </c>
      <c r="H279" s="701">
        <v>1</v>
      </c>
      <c r="I279" s="711"/>
      <c r="J279" s="711"/>
      <c r="K279" s="701">
        <v>0</v>
      </c>
      <c r="L279" s="711">
        <v>1</v>
      </c>
      <c r="M279" s="712">
        <v>525.88</v>
      </c>
    </row>
    <row r="280" spans="1:13" ht="14.4" customHeight="1" x14ac:dyDescent="0.3">
      <c r="A280" s="695" t="s">
        <v>2220</v>
      </c>
      <c r="B280" s="696" t="s">
        <v>2119</v>
      </c>
      <c r="C280" s="696" t="s">
        <v>1175</v>
      </c>
      <c r="D280" s="696" t="s">
        <v>2120</v>
      </c>
      <c r="E280" s="696" t="s">
        <v>1177</v>
      </c>
      <c r="F280" s="711"/>
      <c r="G280" s="711"/>
      <c r="H280" s="701">
        <v>0</v>
      </c>
      <c r="I280" s="711">
        <v>4</v>
      </c>
      <c r="J280" s="711">
        <v>539.32000000000005</v>
      </c>
      <c r="K280" s="701">
        <v>1</v>
      </c>
      <c r="L280" s="711">
        <v>4</v>
      </c>
      <c r="M280" s="712">
        <v>539.32000000000005</v>
      </c>
    </row>
    <row r="281" spans="1:13" ht="14.4" customHeight="1" x14ac:dyDescent="0.3">
      <c r="A281" s="695" t="s">
        <v>2220</v>
      </c>
      <c r="B281" s="696" t="s">
        <v>2123</v>
      </c>
      <c r="C281" s="696" t="s">
        <v>2746</v>
      </c>
      <c r="D281" s="696" t="s">
        <v>1280</v>
      </c>
      <c r="E281" s="696" t="s">
        <v>2747</v>
      </c>
      <c r="F281" s="711"/>
      <c r="G281" s="711"/>
      <c r="H281" s="701"/>
      <c r="I281" s="711">
        <v>1</v>
      </c>
      <c r="J281" s="711">
        <v>0</v>
      </c>
      <c r="K281" s="701"/>
      <c r="L281" s="711">
        <v>1</v>
      </c>
      <c r="M281" s="712">
        <v>0</v>
      </c>
    </row>
    <row r="282" spans="1:13" ht="14.4" customHeight="1" x14ac:dyDescent="0.3">
      <c r="A282" s="695" t="s">
        <v>2220</v>
      </c>
      <c r="B282" s="696" t="s">
        <v>2961</v>
      </c>
      <c r="C282" s="696" t="s">
        <v>2610</v>
      </c>
      <c r="D282" s="696" t="s">
        <v>2611</v>
      </c>
      <c r="E282" s="696" t="s">
        <v>2612</v>
      </c>
      <c r="F282" s="711"/>
      <c r="G282" s="711"/>
      <c r="H282" s="701">
        <v>0</v>
      </c>
      <c r="I282" s="711">
        <v>3</v>
      </c>
      <c r="J282" s="711">
        <v>431.13</v>
      </c>
      <c r="K282" s="701">
        <v>1</v>
      </c>
      <c r="L282" s="711">
        <v>3</v>
      </c>
      <c r="M282" s="712">
        <v>431.13</v>
      </c>
    </row>
    <row r="283" spans="1:13" ht="14.4" customHeight="1" x14ac:dyDescent="0.3">
      <c r="A283" s="695" t="s">
        <v>2220</v>
      </c>
      <c r="B283" s="696" t="s">
        <v>2961</v>
      </c>
      <c r="C283" s="696" t="s">
        <v>2802</v>
      </c>
      <c r="D283" s="696" t="s">
        <v>2803</v>
      </c>
      <c r="E283" s="696" t="s">
        <v>2804</v>
      </c>
      <c r="F283" s="711">
        <v>1</v>
      </c>
      <c r="G283" s="711">
        <v>469.47</v>
      </c>
      <c r="H283" s="701">
        <v>1</v>
      </c>
      <c r="I283" s="711"/>
      <c r="J283" s="711"/>
      <c r="K283" s="701">
        <v>0</v>
      </c>
      <c r="L283" s="711">
        <v>1</v>
      </c>
      <c r="M283" s="712">
        <v>469.47</v>
      </c>
    </row>
    <row r="284" spans="1:13" ht="14.4" customHeight="1" x14ac:dyDescent="0.3">
      <c r="A284" s="695" t="s">
        <v>2220</v>
      </c>
      <c r="B284" s="696" t="s">
        <v>2962</v>
      </c>
      <c r="C284" s="696" t="s">
        <v>2529</v>
      </c>
      <c r="D284" s="696" t="s">
        <v>2530</v>
      </c>
      <c r="E284" s="696" t="s">
        <v>1224</v>
      </c>
      <c r="F284" s="711">
        <v>1</v>
      </c>
      <c r="G284" s="711">
        <v>0</v>
      </c>
      <c r="H284" s="701"/>
      <c r="I284" s="711"/>
      <c r="J284" s="711"/>
      <c r="K284" s="701"/>
      <c r="L284" s="711">
        <v>1</v>
      </c>
      <c r="M284" s="712">
        <v>0</v>
      </c>
    </row>
    <row r="285" spans="1:13" ht="14.4" customHeight="1" x14ac:dyDescent="0.3">
      <c r="A285" s="695" t="s">
        <v>2220</v>
      </c>
      <c r="B285" s="696" t="s">
        <v>2125</v>
      </c>
      <c r="C285" s="696" t="s">
        <v>2869</v>
      </c>
      <c r="D285" s="696" t="s">
        <v>2360</v>
      </c>
      <c r="E285" s="696" t="s">
        <v>2604</v>
      </c>
      <c r="F285" s="711">
        <v>1</v>
      </c>
      <c r="G285" s="711">
        <v>391.77</v>
      </c>
      <c r="H285" s="701">
        <v>1</v>
      </c>
      <c r="I285" s="711"/>
      <c r="J285" s="711"/>
      <c r="K285" s="701">
        <v>0</v>
      </c>
      <c r="L285" s="711">
        <v>1</v>
      </c>
      <c r="M285" s="712">
        <v>391.77</v>
      </c>
    </row>
    <row r="286" spans="1:13" ht="14.4" customHeight="1" x14ac:dyDescent="0.3">
      <c r="A286" s="695" t="s">
        <v>2220</v>
      </c>
      <c r="B286" s="696" t="s">
        <v>2125</v>
      </c>
      <c r="C286" s="696" t="s">
        <v>1326</v>
      </c>
      <c r="D286" s="696" t="s">
        <v>1331</v>
      </c>
      <c r="E286" s="696" t="s">
        <v>2128</v>
      </c>
      <c r="F286" s="711"/>
      <c r="G286" s="711"/>
      <c r="H286" s="701">
        <v>0</v>
      </c>
      <c r="I286" s="711">
        <v>1</v>
      </c>
      <c r="J286" s="711">
        <v>201.88</v>
      </c>
      <c r="K286" s="701">
        <v>1</v>
      </c>
      <c r="L286" s="711">
        <v>1</v>
      </c>
      <c r="M286" s="712">
        <v>201.88</v>
      </c>
    </row>
    <row r="287" spans="1:13" ht="14.4" customHeight="1" x14ac:dyDescent="0.3">
      <c r="A287" s="695" t="s">
        <v>2220</v>
      </c>
      <c r="B287" s="696" t="s">
        <v>2125</v>
      </c>
      <c r="C287" s="696" t="s">
        <v>2361</v>
      </c>
      <c r="D287" s="696" t="s">
        <v>2276</v>
      </c>
      <c r="E287" s="696" t="s">
        <v>2277</v>
      </c>
      <c r="F287" s="711"/>
      <c r="G287" s="711"/>
      <c r="H287" s="701">
        <v>0</v>
      </c>
      <c r="I287" s="711">
        <v>1</v>
      </c>
      <c r="J287" s="711">
        <v>312.54000000000002</v>
      </c>
      <c r="K287" s="701">
        <v>1</v>
      </c>
      <c r="L287" s="711">
        <v>1</v>
      </c>
      <c r="M287" s="712">
        <v>312.54000000000002</v>
      </c>
    </row>
    <row r="288" spans="1:13" ht="14.4" customHeight="1" x14ac:dyDescent="0.3">
      <c r="A288" s="695" t="s">
        <v>2220</v>
      </c>
      <c r="B288" s="696" t="s">
        <v>2130</v>
      </c>
      <c r="C288" s="696" t="s">
        <v>2909</v>
      </c>
      <c r="D288" s="696" t="s">
        <v>2910</v>
      </c>
      <c r="E288" s="696" t="s">
        <v>1221</v>
      </c>
      <c r="F288" s="711">
        <v>3</v>
      </c>
      <c r="G288" s="711">
        <v>565.29</v>
      </c>
      <c r="H288" s="701">
        <v>1</v>
      </c>
      <c r="I288" s="711"/>
      <c r="J288" s="711"/>
      <c r="K288" s="701">
        <v>0</v>
      </c>
      <c r="L288" s="711">
        <v>3</v>
      </c>
      <c r="M288" s="712">
        <v>565.29</v>
      </c>
    </row>
    <row r="289" spans="1:13" ht="14.4" customHeight="1" x14ac:dyDescent="0.3">
      <c r="A289" s="695" t="s">
        <v>2220</v>
      </c>
      <c r="B289" s="696" t="s">
        <v>2130</v>
      </c>
      <c r="C289" s="696" t="s">
        <v>2908</v>
      </c>
      <c r="D289" s="696" t="s">
        <v>2440</v>
      </c>
      <c r="E289" s="696" t="s">
        <v>2604</v>
      </c>
      <c r="F289" s="711">
        <v>1</v>
      </c>
      <c r="G289" s="711">
        <v>605.65</v>
      </c>
      <c r="H289" s="701">
        <v>1</v>
      </c>
      <c r="I289" s="711"/>
      <c r="J289" s="711"/>
      <c r="K289" s="701">
        <v>0</v>
      </c>
      <c r="L289" s="711">
        <v>1</v>
      </c>
      <c r="M289" s="712">
        <v>605.65</v>
      </c>
    </row>
    <row r="290" spans="1:13" ht="14.4" customHeight="1" x14ac:dyDescent="0.3">
      <c r="A290" s="695" t="s">
        <v>2220</v>
      </c>
      <c r="B290" s="696" t="s">
        <v>2186</v>
      </c>
      <c r="C290" s="696" t="s">
        <v>1765</v>
      </c>
      <c r="D290" s="696" t="s">
        <v>1766</v>
      </c>
      <c r="E290" s="696" t="s">
        <v>2187</v>
      </c>
      <c r="F290" s="711"/>
      <c r="G290" s="711"/>
      <c r="H290" s="701">
        <v>0</v>
      </c>
      <c r="I290" s="711">
        <v>1</v>
      </c>
      <c r="J290" s="711">
        <v>65.069999999999993</v>
      </c>
      <c r="K290" s="701">
        <v>1</v>
      </c>
      <c r="L290" s="711">
        <v>1</v>
      </c>
      <c r="M290" s="712">
        <v>65.069999999999993</v>
      </c>
    </row>
    <row r="291" spans="1:13" ht="14.4" customHeight="1" thickBot="1" x14ac:dyDescent="0.35">
      <c r="A291" s="703" t="s">
        <v>2220</v>
      </c>
      <c r="B291" s="704" t="s">
        <v>2162</v>
      </c>
      <c r="C291" s="704" t="s">
        <v>2540</v>
      </c>
      <c r="D291" s="704" t="s">
        <v>2541</v>
      </c>
      <c r="E291" s="704" t="s">
        <v>2164</v>
      </c>
      <c r="F291" s="713">
        <v>1</v>
      </c>
      <c r="G291" s="713">
        <v>5.37</v>
      </c>
      <c r="H291" s="709">
        <v>1</v>
      </c>
      <c r="I291" s="713"/>
      <c r="J291" s="713"/>
      <c r="K291" s="709">
        <v>0</v>
      </c>
      <c r="L291" s="713">
        <v>1</v>
      </c>
      <c r="M291" s="714">
        <v>5.37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2976</v>
      </c>
      <c r="C6" s="616" t="s">
        <v>558</v>
      </c>
      <c r="D6" s="616" t="s">
        <v>558</v>
      </c>
      <c r="E6" s="616"/>
      <c r="F6" s="616">
        <v>0</v>
      </c>
      <c r="G6" s="616">
        <v>0</v>
      </c>
      <c r="H6" s="616">
        <v>0</v>
      </c>
      <c r="I6" s="617" t="s">
        <v>558</v>
      </c>
      <c r="J6" s="618" t="s">
        <v>1</v>
      </c>
    </row>
    <row r="7" spans="1:10" ht="14.4" customHeight="1" x14ac:dyDescent="0.3">
      <c r="A7" s="614" t="s">
        <v>556</v>
      </c>
      <c r="B7" s="615" t="s">
        <v>343</v>
      </c>
      <c r="C7" s="616">
        <v>1418.8994700000001</v>
      </c>
      <c r="D7" s="616">
        <v>1066.6963500000002</v>
      </c>
      <c r="E7" s="616"/>
      <c r="F7" s="616">
        <v>878.69812000000206</v>
      </c>
      <c r="G7" s="616">
        <v>1240.75</v>
      </c>
      <c r="H7" s="616">
        <v>-362.05187999999794</v>
      </c>
      <c r="I7" s="617">
        <v>0.70819916985694298</v>
      </c>
      <c r="J7" s="618" t="s">
        <v>1</v>
      </c>
    </row>
    <row r="8" spans="1:10" ht="14.4" customHeight="1" x14ac:dyDescent="0.3">
      <c r="A8" s="614" t="s">
        <v>556</v>
      </c>
      <c r="B8" s="615" t="s">
        <v>344</v>
      </c>
      <c r="C8" s="616" t="s">
        <v>558</v>
      </c>
      <c r="D8" s="616" t="s">
        <v>558</v>
      </c>
      <c r="E8" s="616"/>
      <c r="F8" s="616">
        <v>124.08512999999999</v>
      </c>
      <c r="G8" s="616">
        <v>60.5</v>
      </c>
      <c r="H8" s="616">
        <v>63.585129999999992</v>
      </c>
      <c r="I8" s="617">
        <v>2.0509938842975206</v>
      </c>
      <c r="J8" s="618" t="s">
        <v>1</v>
      </c>
    </row>
    <row r="9" spans="1:10" ht="14.4" customHeight="1" x14ac:dyDescent="0.3">
      <c r="A9" s="614" t="s">
        <v>556</v>
      </c>
      <c r="B9" s="615" t="s">
        <v>345</v>
      </c>
      <c r="C9" s="616">
        <v>267.98433999999997</v>
      </c>
      <c r="D9" s="616">
        <v>132.79776000000001</v>
      </c>
      <c r="E9" s="616"/>
      <c r="F9" s="616">
        <v>276.40598</v>
      </c>
      <c r="G9" s="616">
        <v>295.5</v>
      </c>
      <c r="H9" s="616">
        <v>-19.09402</v>
      </c>
      <c r="I9" s="617">
        <v>0.93538402707275803</v>
      </c>
      <c r="J9" s="618" t="s">
        <v>1</v>
      </c>
    </row>
    <row r="10" spans="1:10" ht="14.4" customHeight="1" x14ac:dyDescent="0.3">
      <c r="A10" s="614" t="s">
        <v>556</v>
      </c>
      <c r="B10" s="615" t="s">
        <v>346</v>
      </c>
      <c r="C10" s="616">
        <v>0.22209999999999999</v>
      </c>
      <c r="D10" s="616">
        <v>0.18149999999999999</v>
      </c>
      <c r="E10" s="616"/>
      <c r="F10" s="616">
        <v>0.26378000000000001</v>
      </c>
      <c r="G10" s="616">
        <v>0.25</v>
      </c>
      <c r="H10" s="616">
        <v>1.3780000000000014E-2</v>
      </c>
      <c r="I10" s="617">
        <v>1.0551200000000001</v>
      </c>
      <c r="J10" s="618" t="s">
        <v>1</v>
      </c>
    </row>
    <row r="11" spans="1:10" ht="14.4" customHeight="1" x14ac:dyDescent="0.3">
      <c r="A11" s="614" t="s">
        <v>556</v>
      </c>
      <c r="B11" s="615" t="s">
        <v>347</v>
      </c>
      <c r="C11" s="616">
        <v>201.47006999999999</v>
      </c>
      <c r="D11" s="616">
        <v>188.21150999999998</v>
      </c>
      <c r="E11" s="616"/>
      <c r="F11" s="616">
        <v>189.25333000000001</v>
      </c>
      <c r="G11" s="616">
        <v>258</v>
      </c>
      <c r="H11" s="616">
        <v>-68.746669999999995</v>
      </c>
      <c r="I11" s="617">
        <v>0.73354003875968998</v>
      </c>
      <c r="J11" s="618" t="s">
        <v>1</v>
      </c>
    </row>
    <row r="12" spans="1:10" ht="14.4" customHeight="1" x14ac:dyDescent="0.3">
      <c r="A12" s="614" t="s">
        <v>556</v>
      </c>
      <c r="B12" s="615" t="s">
        <v>348</v>
      </c>
      <c r="C12" s="616">
        <v>5296.80735</v>
      </c>
      <c r="D12" s="616">
        <v>4449.1233700000003</v>
      </c>
      <c r="E12" s="616"/>
      <c r="F12" s="616">
        <v>5279.9218500000115</v>
      </c>
      <c r="G12" s="616">
        <v>5419.5</v>
      </c>
      <c r="H12" s="616">
        <v>-139.57814999998845</v>
      </c>
      <c r="I12" s="617">
        <v>0.974245197896487</v>
      </c>
      <c r="J12" s="618" t="s">
        <v>1</v>
      </c>
    </row>
    <row r="13" spans="1:10" ht="14.4" customHeight="1" x14ac:dyDescent="0.3">
      <c r="A13" s="614" t="s">
        <v>556</v>
      </c>
      <c r="B13" s="615" t="s">
        <v>2977</v>
      </c>
      <c r="C13" s="616">
        <v>1.9379999999999999</v>
      </c>
      <c r="D13" s="616" t="s">
        <v>558</v>
      </c>
      <c r="E13" s="616"/>
      <c r="F13" s="616" t="s">
        <v>558</v>
      </c>
      <c r="G13" s="616" t="s">
        <v>558</v>
      </c>
      <c r="H13" s="616" t="s">
        <v>558</v>
      </c>
      <c r="I13" s="617" t="s">
        <v>558</v>
      </c>
      <c r="J13" s="618" t="s">
        <v>1</v>
      </c>
    </row>
    <row r="14" spans="1:10" ht="14.4" customHeight="1" x14ac:dyDescent="0.3">
      <c r="A14" s="614" t="s">
        <v>556</v>
      </c>
      <c r="B14" s="615" t="s">
        <v>349</v>
      </c>
      <c r="C14" s="616">
        <v>14.959989999999999</v>
      </c>
      <c r="D14" s="616">
        <v>276.90933000000001</v>
      </c>
      <c r="E14" s="616"/>
      <c r="F14" s="616">
        <v>243.16283000000001</v>
      </c>
      <c r="G14" s="616">
        <v>277.25</v>
      </c>
      <c r="H14" s="616">
        <v>-34.087169999999986</v>
      </c>
      <c r="I14" s="617">
        <v>0.87705258791704244</v>
      </c>
      <c r="J14" s="618" t="s">
        <v>1</v>
      </c>
    </row>
    <row r="15" spans="1:10" ht="14.4" customHeight="1" x14ac:dyDescent="0.3">
      <c r="A15" s="614" t="s">
        <v>556</v>
      </c>
      <c r="B15" s="615" t="s">
        <v>350</v>
      </c>
      <c r="C15" s="616">
        <v>523.00292999999999</v>
      </c>
      <c r="D15" s="616">
        <v>509.14814000000001</v>
      </c>
      <c r="E15" s="616"/>
      <c r="F15" s="616">
        <v>388.70491000000101</v>
      </c>
      <c r="G15" s="616">
        <v>515.75</v>
      </c>
      <c r="H15" s="616">
        <v>-127.04508999999899</v>
      </c>
      <c r="I15" s="617">
        <v>0.75366923897237226</v>
      </c>
      <c r="J15" s="618" t="s">
        <v>1</v>
      </c>
    </row>
    <row r="16" spans="1:10" ht="14.4" customHeight="1" x14ac:dyDescent="0.3">
      <c r="A16" s="614" t="s">
        <v>556</v>
      </c>
      <c r="B16" s="615" t="s">
        <v>351</v>
      </c>
      <c r="C16" s="616">
        <v>53.017449999999997</v>
      </c>
      <c r="D16" s="616">
        <v>61.764279999999999</v>
      </c>
      <c r="E16" s="616"/>
      <c r="F16" s="616">
        <v>32.071160000000006</v>
      </c>
      <c r="G16" s="616">
        <v>39</v>
      </c>
      <c r="H16" s="616">
        <v>-6.9288399999999939</v>
      </c>
      <c r="I16" s="617">
        <v>0.82233743589743602</v>
      </c>
      <c r="J16" s="618" t="s">
        <v>1</v>
      </c>
    </row>
    <row r="17" spans="1:10" ht="14.4" customHeight="1" x14ac:dyDescent="0.3">
      <c r="A17" s="614" t="s">
        <v>556</v>
      </c>
      <c r="B17" s="615" t="s">
        <v>352</v>
      </c>
      <c r="C17" s="616">
        <v>54.061199999999999</v>
      </c>
      <c r="D17" s="616">
        <v>51.535679999999999</v>
      </c>
      <c r="E17" s="616"/>
      <c r="F17" s="616">
        <v>61.896810000000002</v>
      </c>
      <c r="G17" s="616">
        <v>67.75</v>
      </c>
      <c r="H17" s="616">
        <v>-5.8531899999999979</v>
      </c>
      <c r="I17" s="617">
        <v>0.91360605166051667</v>
      </c>
      <c r="J17" s="618" t="s">
        <v>1</v>
      </c>
    </row>
    <row r="18" spans="1:10" ht="14.4" customHeight="1" x14ac:dyDescent="0.3">
      <c r="A18" s="614" t="s">
        <v>556</v>
      </c>
      <c r="B18" s="615" t="s">
        <v>353</v>
      </c>
      <c r="C18" s="616">
        <v>827.52029000000005</v>
      </c>
      <c r="D18" s="616">
        <v>795.60884999999985</v>
      </c>
      <c r="E18" s="616"/>
      <c r="F18" s="616">
        <v>840.84517000000108</v>
      </c>
      <c r="G18" s="616">
        <v>777.5</v>
      </c>
      <c r="H18" s="616">
        <v>63.345170000001076</v>
      </c>
      <c r="I18" s="617">
        <v>1.0814728874598085</v>
      </c>
      <c r="J18" s="618" t="s">
        <v>1</v>
      </c>
    </row>
    <row r="19" spans="1:10" ht="14.4" customHeight="1" x14ac:dyDescent="0.3">
      <c r="A19" s="614" t="s">
        <v>556</v>
      </c>
      <c r="B19" s="615" t="s">
        <v>354</v>
      </c>
      <c r="C19" s="616">
        <v>196.81020999999998</v>
      </c>
      <c r="D19" s="616">
        <v>167.11613</v>
      </c>
      <c r="E19" s="616"/>
      <c r="F19" s="616">
        <v>15.59742</v>
      </c>
      <c r="G19" s="616">
        <v>47.25</v>
      </c>
      <c r="H19" s="616">
        <v>-31.65258</v>
      </c>
      <c r="I19" s="617">
        <v>0.330104126984127</v>
      </c>
      <c r="J19" s="618" t="s">
        <v>1</v>
      </c>
    </row>
    <row r="20" spans="1:10" ht="14.4" customHeight="1" x14ac:dyDescent="0.3">
      <c r="A20" s="614" t="s">
        <v>556</v>
      </c>
      <c r="B20" s="615" t="s">
        <v>560</v>
      </c>
      <c r="C20" s="616">
        <v>8856.6934000000001</v>
      </c>
      <c r="D20" s="616">
        <v>7699.0929000000015</v>
      </c>
      <c r="E20" s="616"/>
      <c r="F20" s="616">
        <v>8330.9064900000176</v>
      </c>
      <c r="G20" s="616">
        <v>8999</v>
      </c>
      <c r="H20" s="616">
        <v>-668.09350999998242</v>
      </c>
      <c r="I20" s="617">
        <v>0.92575913879320115</v>
      </c>
      <c r="J20" s="618" t="s">
        <v>561</v>
      </c>
    </row>
    <row r="22" spans="1:10" ht="14.4" customHeight="1" x14ac:dyDescent="0.3">
      <c r="A22" s="614" t="s">
        <v>556</v>
      </c>
      <c r="B22" s="615" t="s">
        <v>557</v>
      </c>
      <c r="C22" s="616" t="s">
        <v>558</v>
      </c>
      <c r="D22" s="616" t="s">
        <v>558</v>
      </c>
      <c r="E22" s="616"/>
      <c r="F22" s="616" t="s">
        <v>558</v>
      </c>
      <c r="G22" s="616" t="s">
        <v>558</v>
      </c>
      <c r="H22" s="616" t="s">
        <v>558</v>
      </c>
      <c r="I22" s="617" t="s">
        <v>558</v>
      </c>
      <c r="J22" s="618" t="s">
        <v>74</v>
      </c>
    </row>
    <row r="23" spans="1:10" ht="14.4" customHeight="1" x14ac:dyDescent="0.3">
      <c r="A23" s="614" t="s">
        <v>562</v>
      </c>
      <c r="B23" s="615" t="s">
        <v>563</v>
      </c>
      <c r="C23" s="616" t="s">
        <v>558</v>
      </c>
      <c r="D23" s="616" t="s">
        <v>558</v>
      </c>
      <c r="E23" s="616"/>
      <c r="F23" s="616" t="s">
        <v>558</v>
      </c>
      <c r="G23" s="616" t="s">
        <v>558</v>
      </c>
      <c r="H23" s="616" t="s">
        <v>558</v>
      </c>
      <c r="I23" s="617" t="s">
        <v>558</v>
      </c>
      <c r="J23" s="618" t="s">
        <v>0</v>
      </c>
    </row>
    <row r="24" spans="1:10" ht="14.4" customHeight="1" x14ac:dyDescent="0.3">
      <c r="A24" s="614" t="s">
        <v>562</v>
      </c>
      <c r="B24" s="615" t="s">
        <v>343</v>
      </c>
      <c r="C24" s="616" t="s">
        <v>558</v>
      </c>
      <c r="D24" s="616">
        <v>0</v>
      </c>
      <c r="E24" s="616"/>
      <c r="F24" s="616">
        <v>0</v>
      </c>
      <c r="G24" s="616">
        <v>1.75</v>
      </c>
      <c r="H24" s="616">
        <v>-1.75</v>
      </c>
      <c r="I24" s="617">
        <v>0</v>
      </c>
      <c r="J24" s="618" t="s">
        <v>1</v>
      </c>
    </row>
    <row r="25" spans="1:10" ht="14.4" customHeight="1" x14ac:dyDescent="0.3">
      <c r="A25" s="614" t="s">
        <v>562</v>
      </c>
      <c r="B25" s="615" t="s">
        <v>345</v>
      </c>
      <c r="C25" s="616">
        <v>9.5768699999999995</v>
      </c>
      <c r="D25" s="616">
        <v>3.5530200000000001</v>
      </c>
      <c r="E25" s="616"/>
      <c r="F25" s="616">
        <v>6.2319899999999997</v>
      </c>
      <c r="G25" s="616">
        <v>6.25</v>
      </c>
      <c r="H25" s="616">
        <v>-1.8010000000000304E-2</v>
      </c>
      <c r="I25" s="617">
        <v>0.99711839999999996</v>
      </c>
      <c r="J25" s="618" t="s">
        <v>1</v>
      </c>
    </row>
    <row r="26" spans="1:10" ht="14.4" customHeight="1" x14ac:dyDescent="0.3">
      <c r="A26" s="614" t="s">
        <v>562</v>
      </c>
      <c r="B26" s="615" t="s">
        <v>346</v>
      </c>
      <c r="C26" s="616" t="s">
        <v>558</v>
      </c>
      <c r="D26" s="616">
        <v>0</v>
      </c>
      <c r="E26" s="616"/>
      <c r="F26" s="616" t="s">
        <v>558</v>
      </c>
      <c r="G26" s="616" t="s">
        <v>558</v>
      </c>
      <c r="H26" s="616" t="s">
        <v>558</v>
      </c>
      <c r="I26" s="617" t="s">
        <v>558</v>
      </c>
      <c r="J26" s="618" t="s">
        <v>1</v>
      </c>
    </row>
    <row r="27" spans="1:10" ht="14.4" customHeight="1" x14ac:dyDescent="0.3">
      <c r="A27" s="614" t="s">
        <v>562</v>
      </c>
      <c r="B27" s="615" t="s">
        <v>347</v>
      </c>
      <c r="C27" s="616">
        <v>46.28736</v>
      </c>
      <c r="D27" s="616">
        <v>50.790849999999999</v>
      </c>
      <c r="E27" s="616"/>
      <c r="F27" s="616">
        <v>81.862090000000009</v>
      </c>
      <c r="G27" s="616">
        <v>66</v>
      </c>
      <c r="H27" s="616">
        <v>15.862090000000009</v>
      </c>
      <c r="I27" s="617">
        <v>1.2403346969696971</v>
      </c>
      <c r="J27" s="618" t="s">
        <v>1</v>
      </c>
    </row>
    <row r="28" spans="1:10" ht="14.4" customHeight="1" x14ac:dyDescent="0.3">
      <c r="A28" s="614" t="s">
        <v>562</v>
      </c>
      <c r="B28" s="615" t="s">
        <v>348</v>
      </c>
      <c r="C28" s="616">
        <v>150.57479000000001</v>
      </c>
      <c r="D28" s="616">
        <v>90.493539999999996</v>
      </c>
      <c r="E28" s="616"/>
      <c r="F28" s="616">
        <v>143.52821</v>
      </c>
      <c r="G28" s="616">
        <v>154.5</v>
      </c>
      <c r="H28" s="616">
        <v>-10.971789999999999</v>
      </c>
      <c r="I28" s="617">
        <v>0.92898517799352753</v>
      </c>
      <c r="J28" s="618" t="s">
        <v>1</v>
      </c>
    </row>
    <row r="29" spans="1:10" ht="14.4" customHeight="1" x14ac:dyDescent="0.3">
      <c r="A29" s="614" t="s">
        <v>562</v>
      </c>
      <c r="B29" s="615" t="s">
        <v>349</v>
      </c>
      <c r="C29" s="616">
        <v>0</v>
      </c>
      <c r="D29" s="616">
        <v>5.6700200000000001</v>
      </c>
      <c r="E29" s="616"/>
      <c r="F29" s="616">
        <v>7.7266999999999992</v>
      </c>
      <c r="G29" s="616">
        <v>9.75</v>
      </c>
      <c r="H29" s="616">
        <v>-2.0233000000000008</v>
      </c>
      <c r="I29" s="617">
        <v>0.79248205128205118</v>
      </c>
      <c r="J29" s="618" t="s">
        <v>1</v>
      </c>
    </row>
    <row r="30" spans="1:10" ht="14.4" customHeight="1" x14ac:dyDescent="0.3">
      <c r="A30" s="614" t="s">
        <v>562</v>
      </c>
      <c r="B30" s="615" t="s">
        <v>350</v>
      </c>
      <c r="C30" s="616">
        <v>0</v>
      </c>
      <c r="D30" s="616">
        <v>0</v>
      </c>
      <c r="E30" s="616"/>
      <c r="F30" s="616" t="s">
        <v>558</v>
      </c>
      <c r="G30" s="616" t="s">
        <v>558</v>
      </c>
      <c r="H30" s="616" t="s">
        <v>558</v>
      </c>
      <c r="I30" s="617" t="s">
        <v>558</v>
      </c>
      <c r="J30" s="618" t="s">
        <v>1</v>
      </c>
    </row>
    <row r="31" spans="1:10" ht="14.4" customHeight="1" x14ac:dyDescent="0.3">
      <c r="A31" s="614" t="s">
        <v>562</v>
      </c>
      <c r="B31" s="615" t="s">
        <v>351</v>
      </c>
      <c r="C31" s="616">
        <v>0.99</v>
      </c>
      <c r="D31" s="616">
        <v>0.32999999999999996</v>
      </c>
      <c r="E31" s="616"/>
      <c r="F31" s="616">
        <v>0.54400000000000004</v>
      </c>
      <c r="G31" s="616">
        <v>0.75</v>
      </c>
      <c r="H31" s="616">
        <v>-0.20599999999999996</v>
      </c>
      <c r="I31" s="617">
        <v>0.72533333333333339</v>
      </c>
      <c r="J31" s="618" t="s">
        <v>1</v>
      </c>
    </row>
    <row r="32" spans="1:10" ht="14.4" customHeight="1" x14ac:dyDescent="0.3">
      <c r="A32" s="614" t="s">
        <v>562</v>
      </c>
      <c r="B32" s="615" t="s">
        <v>352</v>
      </c>
      <c r="C32" s="616">
        <v>15.1091</v>
      </c>
      <c r="D32" s="616">
        <v>7.7004999999999999</v>
      </c>
      <c r="E32" s="616"/>
      <c r="F32" s="616">
        <v>13.858499999999999</v>
      </c>
      <c r="G32" s="616">
        <v>13.75</v>
      </c>
      <c r="H32" s="616">
        <v>0.10849999999999937</v>
      </c>
      <c r="I32" s="617">
        <v>1.0078909090909089</v>
      </c>
      <c r="J32" s="618" t="s">
        <v>1</v>
      </c>
    </row>
    <row r="33" spans="1:10" ht="14.4" customHeight="1" x14ac:dyDescent="0.3">
      <c r="A33" s="614" t="s">
        <v>562</v>
      </c>
      <c r="B33" s="615" t="s">
        <v>564</v>
      </c>
      <c r="C33" s="616">
        <v>222.53812000000002</v>
      </c>
      <c r="D33" s="616">
        <v>158.53792999999999</v>
      </c>
      <c r="E33" s="616"/>
      <c r="F33" s="616">
        <v>253.75149000000002</v>
      </c>
      <c r="G33" s="616">
        <v>252.75</v>
      </c>
      <c r="H33" s="616">
        <v>1.0014900000000182</v>
      </c>
      <c r="I33" s="617">
        <v>1.0039623738872405</v>
      </c>
      <c r="J33" s="618" t="s">
        <v>565</v>
      </c>
    </row>
    <row r="34" spans="1:10" ht="14.4" customHeight="1" x14ac:dyDescent="0.3">
      <c r="A34" s="614" t="s">
        <v>558</v>
      </c>
      <c r="B34" s="615" t="s">
        <v>558</v>
      </c>
      <c r="C34" s="616" t="s">
        <v>558</v>
      </c>
      <c r="D34" s="616" t="s">
        <v>558</v>
      </c>
      <c r="E34" s="616"/>
      <c r="F34" s="616" t="s">
        <v>558</v>
      </c>
      <c r="G34" s="616" t="s">
        <v>558</v>
      </c>
      <c r="H34" s="616" t="s">
        <v>558</v>
      </c>
      <c r="I34" s="617" t="s">
        <v>558</v>
      </c>
      <c r="J34" s="618" t="s">
        <v>566</v>
      </c>
    </row>
    <row r="35" spans="1:10" ht="14.4" customHeight="1" x14ac:dyDescent="0.3">
      <c r="A35" s="614" t="s">
        <v>2978</v>
      </c>
      <c r="B35" s="615" t="s">
        <v>2979</v>
      </c>
      <c r="C35" s="616" t="s">
        <v>558</v>
      </c>
      <c r="D35" s="616" t="s">
        <v>558</v>
      </c>
      <c r="E35" s="616"/>
      <c r="F35" s="616" t="s">
        <v>558</v>
      </c>
      <c r="G35" s="616" t="s">
        <v>558</v>
      </c>
      <c r="H35" s="616" t="s">
        <v>558</v>
      </c>
      <c r="I35" s="617" t="s">
        <v>558</v>
      </c>
      <c r="J35" s="618" t="s">
        <v>0</v>
      </c>
    </row>
    <row r="36" spans="1:10" ht="14.4" customHeight="1" x14ac:dyDescent="0.3">
      <c r="A36" s="614" t="s">
        <v>2978</v>
      </c>
      <c r="B36" s="615" t="s">
        <v>348</v>
      </c>
      <c r="C36" s="616">
        <v>0</v>
      </c>
      <c r="D36" s="616">
        <v>217.15201999999999</v>
      </c>
      <c r="E36" s="616"/>
      <c r="F36" s="616">
        <v>0</v>
      </c>
      <c r="G36" s="616">
        <v>87.75</v>
      </c>
      <c r="H36" s="616">
        <v>-87.75</v>
      </c>
      <c r="I36" s="617">
        <v>0</v>
      </c>
      <c r="J36" s="618" t="s">
        <v>1</v>
      </c>
    </row>
    <row r="37" spans="1:10" ht="14.4" customHeight="1" x14ac:dyDescent="0.3">
      <c r="A37" s="614" t="s">
        <v>2978</v>
      </c>
      <c r="B37" s="615" t="s">
        <v>349</v>
      </c>
      <c r="C37" s="616">
        <v>0</v>
      </c>
      <c r="D37" s="616">
        <v>0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1</v>
      </c>
    </row>
    <row r="38" spans="1:10" ht="14.4" customHeight="1" x14ac:dyDescent="0.3">
      <c r="A38" s="614" t="s">
        <v>2978</v>
      </c>
      <c r="B38" s="615" t="s">
        <v>2980</v>
      </c>
      <c r="C38" s="616">
        <v>0</v>
      </c>
      <c r="D38" s="616">
        <v>217.15201999999999</v>
      </c>
      <c r="E38" s="616"/>
      <c r="F38" s="616">
        <v>0</v>
      </c>
      <c r="G38" s="616">
        <v>87.75</v>
      </c>
      <c r="H38" s="616">
        <v>-87.75</v>
      </c>
      <c r="I38" s="617">
        <v>0</v>
      </c>
      <c r="J38" s="618" t="s">
        <v>565</v>
      </c>
    </row>
    <row r="39" spans="1:10" ht="14.4" customHeight="1" x14ac:dyDescent="0.3">
      <c r="A39" s="614" t="s">
        <v>558</v>
      </c>
      <c r="B39" s="615" t="s">
        <v>558</v>
      </c>
      <c r="C39" s="616" t="s">
        <v>558</v>
      </c>
      <c r="D39" s="616" t="s">
        <v>558</v>
      </c>
      <c r="E39" s="616"/>
      <c r="F39" s="616" t="s">
        <v>558</v>
      </c>
      <c r="G39" s="616" t="s">
        <v>558</v>
      </c>
      <c r="H39" s="616" t="s">
        <v>558</v>
      </c>
      <c r="I39" s="617" t="s">
        <v>558</v>
      </c>
      <c r="J39" s="618" t="s">
        <v>566</v>
      </c>
    </row>
    <row r="40" spans="1:10" ht="14.4" customHeight="1" x14ac:dyDescent="0.3">
      <c r="A40" s="614" t="s">
        <v>567</v>
      </c>
      <c r="B40" s="615" t="s">
        <v>568</v>
      </c>
      <c r="C40" s="616" t="s">
        <v>558</v>
      </c>
      <c r="D40" s="616" t="s">
        <v>558</v>
      </c>
      <c r="E40" s="616"/>
      <c r="F40" s="616" t="s">
        <v>558</v>
      </c>
      <c r="G40" s="616" t="s">
        <v>558</v>
      </c>
      <c r="H40" s="616" t="s">
        <v>558</v>
      </c>
      <c r="I40" s="617" t="s">
        <v>558</v>
      </c>
      <c r="J40" s="618" t="s">
        <v>0</v>
      </c>
    </row>
    <row r="41" spans="1:10" ht="14.4" customHeight="1" x14ac:dyDescent="0.3">
      <c r="A41" s="614" t="s">
        <v>567</v>
      </c>
      <c r="B41" s="615" t="s">
        <v>347</v>
      </c>
      <c r="C41" s="616">
        <v>3.5351399999999997</v>
      </c>
      <c r="D41" s="616">
        <v>3.02508</v>
      </c>
      <c r="E41" s="616"/>
      <c r="F41" s="616">
        <v>1.2579600000000002</v>
      </c>
      <c r="G41" s="616">
        <v>2.25</v>
      </c>
      <c r="H41" s="616">
        <v>-0.99203999999999981</v>
      </c>
      <c r="I41" s="617">
        <v>0.55909333333333344</v>
      </c>
      <c r="J41" s="618" t="s">
        <v>1</v>
      </c>
    </row>
    <row r="42" spans="1:10" ht="14.4" customHeight="1" x14ac:dyDescent="0.3">
      <c r="A42" s="614" t="s">
        <v>567</v>
      </c>
      <c r="B42" s="615" t="s">
        <v>348</v>
      </c>
      <c r="C42" s="616">
        <v>2.6608999999999998</v>
      </c>
      <c r="D42" s="616">
        <v>2.8886699999999998</v>
      </c>
      <c r="E42" s="616"/>
      <c r="F42" s="616">
        <v>5.0889300000000004</v>
      </c>
      <c r="G42" s="616">
        <v>4</v>
      </c>
      <c r="H42" s="616">
        <v>1.0889300000000004</v>
      </c>
      <c r="I42" s="617">
        <v>1.2722325000000001</v>
      </c>
      <c r="J42" s="618" t="s">
        <v>1</v>
      </c>
    </row>
    <row r="43" spans="1:10" ht="14.4" customHeight="1" x14ac:dyDescent="0.3">
      <c r="A43" s="614" t="s">
        <v>567</v>
      </c>
      <c r="B43" s="615" t="s">
        <v>351</v>
      </c>
      <c r="C43" s="616">
        <v>5.8000000000000003E-2</v>
      </c>
      <c r="D43" s="616" t="s">
        <v>558</v>
      </c>
      <c r="E43" s="616"/>
      <c r="F43" s="616" t="s">
        <v>558</v>
      </c>
      <c r="G43" s="616" t="s">
        <v>558</v>
      </c>
      <c r="H43" s="616" t="s">
        <v>558</v>
      </c>
      <c r="I43" s="617" t="s">
        <v>558</v>
      </c>
      <c r="J43" s="618" t="s">
        <v>1</v>
      </c>
    </row>
    <row r="44" spans="1:10" ht="14.4" customHeight="1" x14ac:dyDescent="0.3">
      <c r="A44" s="614" t="s">
        <v>567</v>
      </c>
      <c r="B44" s="615" t="s">
        <v>352</v>
      </c>
      <c r="C44" s="616">
        <v>0</v>
      </c>
      <c r="D44" s="616">
        <v>0.29199999999999998</v>
      </c>
      <c r="E44" s="616"/>
      <c r="F44" s="616">
        <v>0.155</v>
      </c>
      <c r="G44" s="616">
        <v>0.5</v>
      </c>
      <c r="H44" s="616">
        <v>-0.34499999999999997</v>
      </c>
      <c r="I44" s="617">
        <v>0.31</v>
      </c>
      <c r="J44" s="618" t="s">
        <v>1</v>
      </c>
    </row>
    <row r="45" spans="1:10" ht="14.4" customHeight="1" x14ac:dyDescent="0.3">
      <c r="A45" s="614" t="s">
        <v>567</v>
      </c>
      <c r="B45" s="615" t="s">
        <v>569</v>
      </c>
      <c r="C45" s="616">
        <v>6.2540399999999998</v>
      </c>
      <c r="D45" s="616">
        <v>6.2057500000000001</v>
      </c>
      <c r="E45" s="616"/>
      <c r="F45" s="616">
        <v>6.5018900000000004</v>
      </c>
      <c r="G45" s="616">
        <v>6.75</v>
      </c>
      <c r="H45" s="616">
        <v>-0.24810999999999961</v>
      </c>
      <c r="I45" s="617">
        <v>0.96324296296296297</v>
      </c>
      <c r="J45" s="618" t="s">
        <v>565</v>
      </c>
    </row>
    <row r="46" spans="1:10" ht="14.4" customHeight="1" x14ac:dyDescent="0.3">
      <c r="A46" s="614" t="s">
        <v>558</v>
      </c>
      <c r="B46" s="615" t="s">
        <v>558</v>
      </c>
      <c r="C46" s="616" t="s">
        <v>558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566</v>
      </c>
    </row>
    <row r="47" spans="1:10" ht="14.4" customHeight="1" x14ac:dyDescent="0.3">
      <c r="A47" s="614" t="s">
        <v>570</v>
      </c>
      <c r="B47" s="615" t="s">
        <v>571</v>
      </c>
      <c r="C47" s="616" t="s">
        <v>558</v>
      </c>
      <c r="D47" s="616" t="s">
        <v>558</v>
      </c>
      <c r="E47" s="616"/>
      <c r="F47" s="616" t="s">
        <v>558</v>
      </c>
      <c r="G47" s="616" t="s">
        <v>558</v>
      </c>
      <c r="H47" s="616" t="s">
        <v>558</v>
      </c>
      <c r="I47" s="617" t="s">
        <v>558</v>
      </c>
      <c r="J47" s="618" t="s">
        <v>0</v>
      </c>
    </row>
    <row r="48" spans="1:10" ht="14.4" customHeight="1" x14ac:dyDescent="0.3">
      <c r="A48" s="614" t="s">
        <v>570</v>
      </c>
      <c r="B48" s="615" t="s">
        <v>343</v>
      </c>
      <c r="C48" s="616">
        <v>0.58709999999999996</v>
      </c>
      <c r="D48" s="616" t="s">
        <v>558</v>
      </c>
      <c r="E48" s="616"/>
      <c r="F48" s="616" t="s">
        <v>558</v>
      </c>
      <c r="G48" s="616" t="s">
        <v>558</v>
      </c>
      <c r="H48" s="616" t="s">
        <v>558</v>
      </c>
      <c r="I48" s="617" t="s">
        <v>558</v>
      </c>
      <c r="J48" s="618" t="s">
        <v>1</v>
      </c>
    </row>
    <row r="49" spans="1:10" ht="14.4" customHeight="1" x14ac:dyDescent="0.3">
      <c r="A49" s="614" t="s">
        <v>570</v>
      </c>
      <c r="B49" s="615" t="s">
        <v>345</v>
      </c>
      <c r="C49" s="616">
        <v>200.53645</v>
      </c>
      <c r="D49" s="616">
        <v>128.48244</v>
      </c>
      <c r="E49" s="616"/>
      <c r="F49" s="616">
        <v>268.80185</v>
      </c>
      <c r="G49" s="616">
        <v>281.75</v>
      </c>
      <c r="H49" s="616">
        <v>-12.948149999999998</v>
      </c>
      <c r="I49" s="617">
        <v>0.95404383318544805</v>
      </c>
      <c r="J49" s="618" t="s">
        <v>1</v>
      </c>
    </row>
    <row r="50" spans="1:10" ht="14.4" customHeight="1" x14ac:dyDescent="0.3">
      <c r="A50" s="614" t="s">
        <v>570</v>
      </c>
      <c r="B50" s="615" t="s">
        <v>346</v>
      </c>
      <c r="C50" s="616">
        <v>3.5999999999999997E-2</v>
      </c>
      <c r="D50" s="616">
        <v>0.18149999999999999</v>
      </c>
      <c r="E50" s="616"/>
      <c r="F50" s="616">
        <v>0.26378000000000001</v>
      </c>
      <c r="G50" s="616">
        <v>0.25</v>
      </c>
      <c r="H50" s="616">
        <v>1.3780000000000014E-2</v>
      </c>
      <c r="I50" s="617">
        <v>1.0551200000000001</v>
      </c>
      <c r="J50" s="618" t="s">
        <v>1</v>
      </c>
    </row>
    <row r="51" spans="1:10" ht="14.4" customHeight="1" x14ac:dyDescent="0.3">
      <c r="A51" s="614" t="s">
        <v>570</v>
      </c>
      <c r="B51" s="615" t="s">
        <v>347</v>
      </c>
      <c r="C51" s="616">
        <v>80.71144000000001</v>
      </c>
      <c r="D51" s="616">
        <v>56.824179999999998</v>
      </c>
      <c r="E51" s="616"/>
      <c r="F51" s="616">
        <v>33.781559999999999</v>
      </c>
      <c r="G51" s="616">
        <v>93.5</v>
      </c>
      <c r="H51" s="616">
        <v>-59.718440000000001</v>
      </c>
      <c r="I51" s="617">
        <v>0.36130010695187165</v>
      </c>
      <c r="J51" s="618" t="s">
        <v>1</v>
      </c>
    </row>
    <row r="52" spans="1:10" ht="14.4" customHeight="1" x14ac:dyDescent="0.3">
      <c r="A52" s="614" t="s">
        <v>570</v>
      </c>
      <c r="B52" s="615" t="s">
        <v>348</v>
      </c>
      <c r="C52" s="616">
        <v>574.97563000000002</v>
      </c>
      <c r="D52" s="616">
        <v>385.86586</v>
      </c>
      <c r="E52" s="616"/>
      <c r="F52" s="616">
        <v>538.81412000000103</v>
      </c>
      <c r="G52" s="616">
        <v>525.5</v>
      </c>
      <c r="H52" s="616">
        <v>13.314120000001026</v>
      </c>
      <c r="I52" s="617">
        <v>1.0253360989533797</v>
      </c>
      <c r="J52" s="618" t="s">
        <v>1</v>
      </c>
    </row>
    <row r="53" spans="1:10" ht="14.4" customHeight="1" x14ac:dyDescent="0.3">
      <c r="A53" s="614" t="s">
        <v>570</v>
      </c>
      <c r="B53" s="615" t="s">
        <v>2977</v>
      </c>
      <c r="C53" s="616">
        <v>1.9379999999999999</v>
      </c>
      <c r="D53" s="616" t="s">
        <v>558</v>
      </c>
      <c r="E53" s="616"/>
      <c r="F53" s="616" t="s">
        <v>558</v>
      </c>
      <c r="G53" s="616" t="s">
        <v>558</v>
      </c>
      <c r="H53" s="616" t="s">
        <v>558</v>
      </c>
      <c r="I53" s="617" t="s">
        <v>558</v>
      </c>
      <c r="J53" s="618" t="s">
        <v>1</v>
      </c>
    </row>
    <row r="54" spans="1:10" ht="14.4" customHeight="1" x14ac:dyDescent="0.3">
      <c r="A54" s="614" t="s">
        <v>570</v>
      </c>
      <c r="B54" s="615" t="s">
        <v>349</v>
      </c>
      <c r="C54" s="616">
        <v>0</v>
      </c>
      <c r="D54" s="616">
        <v>14.508699999999999</v>
      </c>
      <c r="E54" s="616"/>
      <c r="F54" s="616">
        <v>48.103540000000002</v>
      </c>
      <c r="G54" s="616">
        <v>37.5</v>
      </c>
      <c r="H54" s="616">
        <v>10.603540000000002</v>
      </c>
      <c r="I54" s="617">
        <v>1.2827610666666667</v>
      </c>
      <c r="J54" s="618" t="s">
        <v>1</v>
      </c>
    </row>
    <row r="55" spans="1:10" ht="14.4" customHeight="1" x14ac:dyDescent="0.3">
      <c r="A55" s="614" t="s">
        <v>570</v>
      </c>
      <c r="B55" s="615" t="s">
        <v>351</v>
      </c>
      <c r="C55" s="616">
        <v>3.1749999999999998</v>
      </c>
      <c r="D55" s="616">
        <v>2.226</v>
      </c>
      <c r="E55" s="616"/>
      <c r="F55" s="616">
        <v>4.8182499999999999</v>
      </c>
      <c r="G55" s="616">
        <v>3.25</v>
      </c>
      <c r="H55" s="616">
        <v>1.5682499999999999</v>
      </c>
      <c r="I55" s="617">
        <v>1.4825384615384616</v>
      </c>
      <c r="J55" s="618" t="s">
        <v>1</v>
      </c>
    </row>
    <row r="56" spans="1:10" ht="14.4" customHeight="1" x14ac:dyDescent="0.3">
      <c r="A56" s="614" t="s">
        <v>570</v>
      </c>
      <c r="B56" s="615" t="s">
        <v>352</v>
      </c>
      <c r="C56" s="616">
        <v>30.79</v>
      </c>
      <c r="D56" s="616">
        <v>25.926500000000001</v>
      </c>
      <c r="E56" s="616"/>
      <c r="F56" s="616">
        <v>32.44641</v>
      </c>
      <c r="G56" s="616">
        <v>33</v>
      </c>
      <c r="H56" s="616">
        <v>-0.5535899999999998</v>
      </c>
      <c r="I56" s="617">
        <v>0.98322454545454541</v>
      </c>
      <c r="J56" s="618" t="s">
        <v>1</v>
      </c>
    </row>
    <row r="57" spans="1:10" ht="14.4" customHeight="1" x14ac:dyDescent="0.3">
      <c r="A57" s="614" t="s">
        <v>570</v>
      </c>
      <c r="B57" s="615" t="s">
        <v>353</v>
      </c>
      <c r="C57" s="616">
        <v>67.835360000000009</v>
      </c>
      <c r="D57" s="616">
        <v>62.05874</v>
      </c>
      <c r="E57" s="616"/>
      <c r="F57" s="616">
        <v>48.140879999999996</v>
      </c>
      <c r="G57" s="616">
        <v>77.25</v>
      </c>
      <c r="H57" s="616">
        <v>-29.109120000000004</v>
      </c>
      <c r="I57" s="617">
        <v>0.62318291262135916</v>
      </c>
      <c r="J57" s="618" t="s">
        <v>1</v>
      </c>
    </row>
    <row r="58" spans="1:10" ht="14.4" customHeight="1" x14ac:dyDescent="0.3">
      <c r="A58" s="614" t="s">
        <v>570</v>
      </c>
      <c r="B58" s="615" t="s">
        <v>572</v>
      </c>
      <c r="C58" s="616">
        <v>960.58497999999997</v>
      </c>
      <c r="D58" s="616">
        <v>676.07392000000004</v>
      </c>
      <c r="E58" s="616"/>
      <c r="F58" s="616">
        <v>975.17039000000113</v>
      </c>
      <c r="G58" s="616">
        <v>1052</v>
      </c>
      <c r="H58" s="616">
        <v>-76.829609999998866</v>
      </c>
      <c r="I58" s="617">
        <v>0.92696805133079951</v>
      </c>
      <c r="J58" s="618" t="s">
        <v>565</v>
      </c>
    </row>
    <row r="59" spans="1:10" ht="14.4" customHeight="1" x14ac:dyDescent="0.3">
      <c r="A59" s="614" t="s">
        <v>558</v>
      </c>
      <c r="B59" s="615" t="s">
        <v>558</v>
      </c>
      <c r="C59" s="616" t="s">
        <v>558</v>
      </c>
      <c r="D59" s="616" t="s">
        <v>558</v>
      </c>
      <c r="E59" s="616"/>
      <c r="F59" s="616" t="s">
        <v>558</v>
      </c>
      <c r="G59" s="616" t="s">
        <v>558</v>
      </c>
      <c r="H59" s="616" t="s">
        <v>558</v>
      </c>
      <c r="I59" s="617" t="s">
        <v>558</v>
      </c>
      <c r="J59" s="618" t="s">
        <v>566</v>
      </c>
    </row>
    <row r="60" spans="1:10" ht="14.4" customHeight="1" x14ac:dyDescent="0.3">
      <c r="A60" s="614" t="s">
        <v>2981</v>
      </c>
      <c r="B60" s="615" t="s">
        <v>2982</v>
      </c>
      <c r="C60" s="616" t="s">
        <v>558</v>
      </c>
      <c r="D60" s="616" t="s">
        <v>558</v>
      </c>
      <c r="E60" s="616"/>
      <c r="F60" s="616" t="s">
        <v>558</v>
      </c>
      <c r="G60" s="616" t="s">
        <v>558</v>
      </c>
      <c r="H60" s="616" t="s">
        <v>558</v>
      </c>
      <c r="I60" s="617" t="s">
        <v>558</v>
      </c>
      <c r="J60" s="618" t="s">
        <v>0</v>
      </c>
    </row>
    <row r="61" spans="1:10" ht="14.4" customHeight="1" x14ac:dyDescent="0.3">
      <c r="A61" s="614" t="s">
        <v>2981</v>
      </c>
      <c r="B61" s="615" t="s">
        <v>352</v>
      </c>
      <c r="C61" s="616">
        <v>0</v>
      </c>
      <c r="D61" s="616" t="s">
        <v>558</v>
      </c>
      <c r="E61" s="616"/>
      <c r="F61" s="616" t="s">
        <v>558</v>
      </c>
      <c r="G61" s="616" t="s">
        <v>558</v>
      </c>
      <c r="H61" s="616" t="s">
        <v>558</v>
      </c>
      <c r="I61" s="617" t="s">
        <v>558</v>
      </c>
      <c r="J61" s="618" t="s">
        <v>1</v>
      </c>
    </row>
    <row r="62" spans="1:10" ht="14.4" customHeight="1" x14ac:dyDescent="0.3">
      <c r="A62" s="614" t="s">
        <v>2981</v>
      </c>
      <c r="B62" s="615" t="s">
        <v>2983</v>
      </c>
      <c r="C62" s="616">
        <v>0</v>
      </c>
      <c r="D62" s="616" t="s">
        <v>558</v>
      </c>
      <c r="E62" s="616"/>
      <c r="F62" s="616" t="s">
        <v>558</v>
      </c>
      <c r="G62" s="616" t="s">
        <v>558</v>
      </c>
      <c r="H62" s="616" t="s">
        <v>558</v>
      </c>
      <c r="I62" s="617" t="s">
        <v>558</v>
      </c>
      <c r="J62" s="618" t="s">
        <v>565</v>
      </c>
    </row>
    <row r="63" spans="1:10" ht="14.4" customHeight="1" x14ac:dyDescent="0.3">
      <c r="A63" s="614" t="s">
        <v>558</v>
      </c>
      <c r="B63" s="615" t="s">
        <v>558</v>
      </c>
      <c r="C63" s="616" t="s">
        <v>558</v>
      </c>
      <c r="D63" s="616" t="s">
        <v>558</v>
      </c>
      <c r="E63" s="616"/>
      <c r="F63" s="616" t="s">
        <v>558</v>
      </c>
      <c r="G63" s="616" t="s">
        <v>558</v>
      </c>
      <c r="H63" s="616" t="s">
        <v>558</v>
      </c>
      <c r="I63" s="617" t="s">
        <v>558</v>
      </c>
      <c r="J63" s="618" t="s">
        <v>566</v>
      </c>
    </row>
    <row r="64" spans="1:10" ht="14.4" customHeight="1" x14ac:dyDescent="0.3">
      <c r="A64" s="614" t="s">
        <v>573</v>
      </c>
      <c r="B64" s="615" t="s">
        <v>574</v>
      </c>
      <c r="C64" s="616" t="s">
        <v>558</v>
      </c>
      <c r="D64" s="616" t="s">
        <v>558</v>
      </c>
      <c r="E64" s="616"/>
      <c r="F64" s="616" t="s">
        <v>558</v>
      </c>
      <c r="G64" s="616" t="s">
        <v>558</v>
      </c>
      <c r="H64" s="616" t="s">
        <v>558</v>
      </c>
      <c r="I64" s="617" t="s">
        <v>558</v>
      </c>
      <c r="J64" s="618" t="s">
        <v>0</v>
      </c>
    </row>
    <row r="65" spans="1:10" ht="14.4" customHeight="1" x14ac:dyDescent="0.3">
      <c r="A65" s="614" t="s">
        <v>573</v>
      </c>
      <c r="B65" s="615" t="s">
        <v>2976</v>
      </c>
      <c r="C65" s="616" t="s">
        <v>558</v>
      </c>
      <c r="D65" s="616" t="s">
        <v>558</v>
      </c>
      <c r="E65" s="616"/>
      <c r="F65" s="616">
        <v>0</v>
      </c>
      <c r="G65" s="616">
        <v>0</v>
      </c>
      <c r="H65" s="616">
        <v>0</v>
      </c>
      <c r="I65" s="617" t="s">
        <v>558</v>
      </c>
      <c r="J65" s="618" t="s">
        <v>1</v>
      </c>
    </row>
    <row r="66" spans="1:10" ht="14.4" customHeight="1" x14ac:dyDescent="0.3">
      <c r="A66" s="614" t="s">
        <v>573</v>
      </c>
      <c r="B66" s="615" t="s">
        <v>343</v>
      </c>
      <c r="C66" s="616">
        <v>1418.3123700000001</v>
      </c>
      <c r="D66" s="616">
        <v>1066.6963500000002</v>
      </c>
      <c r="E66" s="616"/>
      <c r="F66" s="616">
        <v>878.69812000000206</v>
      </c>
      <c r="G66" s="616">
        <v>1239</v>
      </c>
      <c r="H66" s="616">
        <v>-360.30187999999794</v>
      </c>
      <c r="I66" s="617">
        <v>0.70919945117030025</v>
      </c>
      <c r="J66" s="618" t="s">
        <v>1</v>
      </c>
    </row>
    <row r="67" spans="1:10" ht="14.4" customHeight="1" x14ac:dyDescent="0.3">
      <c r="A67" s="614" t="s">
        <v>573</v>
      </c>
      <c r="B67" s="615" t="s">
        <v>344</v>
      </c>
      <c r="C67" s="616" t="s">
        <v>558</v>
      </c>
      <c r="D67" s="616" t="s">
        <v>558</v>
      </c>
      <c r="E67" s="616"/>
      <c r="F67" s="616">
        <v>124.08512999999999</v>
      </c>
      <c r="G67" s="616">
        <v>60.5</v>
      </c>
      <c r="H67" s="616">
        <v>63.585129999999992</v>
      </c>
      <c r="I67" s="617">
        <v>2.0509938842975206</v>
      </c>
      <c r="J67" s="618" t="s">
        <v>1</v>
      </c>
    </row>
    <row r="68" spans="1:10" ht="14.4" customHeight="1" x14ac:dyDescent="0.3">
      <c r="A68" s="614" t="s">
        <v>573</v>
      </c>
      <c r="B68" s="615" t="s">
        <v>345</v>
      </c>
      <c r="C68" s="616">
        <v>57.871020000000001</v>
      </c>
      <c r="D68" s="616">
        <v>0.76229999999999998</v>
      </c>
      <c r="E68" s="616"/>
      <c r="F68" s="616">
        <v>1.3721399999999999</v>
      </c>
      <c r="G68" s="616">
        <v>7.5</v>
      </c>
      <c r="H68" s="616">
        <v>-6.1278600000000001</v>
      </c>
      <c r="I68" s="617">
        <v>0.18295199999999998</v>
      </c>
      <c r="J68" s="618" t="s">
        <v>1</v>
      </c>
    </row>
    <row r="69" spans="1:10" ht="14.4" customHeight="1" x14ac:dyDescent="0.3">
      <c r="A69" s="614" t="s">
        <v>573</v>
      </c>
      <c r="B69" s="615" t="s">
        <v>346</v>
      </c>
      <c r="C69" s="616">
        <v>0.18609999999999999</v>
      </c>
      <c r="D69" s="616">
        <v>0</v>
      </c>
      <c r="E69" s="616"/>
      <c r="F69" s="616" t="s">
        <v>558</v>
      </c>
      <c r="G69" s="616" t="s">
        <v>558</v>
      </c>
      <c r="H69" s="616" t="s">
        <v>558</v>
      </c>
      <c r="I69" s="617" t="s">
        <v>558</v>
      </c>
      <c r="J69" s="618" t="s">
        <v>1</v>
      </c>
    </row>
    <row r="70" spans="1:10" ht="14.4" customHeight="1" x14ac:dyDescent="0.3">
      <c r="A70" s="614" t="s">
        <v>573</v>
      </c>
      <c r="B70" s="615" t="s">
        <v>347</v>
      </c>
      <c r="C70" s="616">
        <v>70.936129999999991</v>
      </c>
      <c r="D70" s="616">
        <v>77.571399999999997</v>
      </c>
      <c r="E70" s="616"/>
      <c r="F70" s="616">
        <v>72.35172</v>
      </c>
      <c r="G70" s="616">
        <v>96.25</v>
      </c>
      <c r="H70" s="616">
        <v>-23.89828</v>
      </c>
      <c r="I70" s="617">
        <v>0.75170618181818183</v>
      </c>
      <c r="J70" s="618" t="s">
        <v>1</v>
      </c>
    </row>
    <row r="71" spans="1:10" ht="14.4" customHeight="1" x14ac:dyDescent="0.3">
      <c r="A71" s="614" t="s">
        <v>573</v>
      </c>
      <c r="B71" s="615" t="s">
        <v>348</v>
      </c>
      <c r="C71" s="616">
        <v>4568.5960299999997</v>
      </c>
      <c r="D71" s="616">
        <v>3752.7232800000002</v>
      </c>
      <c r="E71" s="616"/>
      <c r="F71" s="616">
        <v>4592.4905900000103</v>
      </c>
      <c r="G71" s="616">
        <v>4647.75</v>
      </c>
      <c r="H71" s="616">
        <v>-55.259409999989657</v>
      </c>
      <c r="I71" s="617">
        <v>0.98811050293152825</v>
      </c>
      <c r="J71" s="618" t="s">
        <v>1</v>
      </c>
    </row>
    <row r="72" spans="1:10" ht="14.4" customHeight="1" x14ac:dyDescent="0.3">
      <c r="A72" s="614" t="s">
        <v>573</v>
      </c>
      <c r="B72" s="615" t="s">
        <v>349</v>
      </c>
      <c r="C72" s="616">
        <v>14.959989999999999</v>
      </c>
      <c r="D72" s="616">
        <v>256.73061000000001</v>
      </c>
      <c r="E72" s="616"/>
      <c r="F72" s="616">
        <v>187.33259000000001</v>
      </c>
      <c r="G72" s="616">
        <v>230</v>
      </c>
      <c r="H72" s="616">
        <v>-42.66740999999999</v>
      </c>
      <c r="I72" s="617">
        <v>0.81448952173913047</v>
      </c>
      <c r="J72" s="618" t="s">
        <v>1</v>
      </c>
    </row>
    <row r="73" spans="1:10" ht="14.4" customHeight="1" x14ac:dyDescent="0.3">
      <c r="A73" s="614" t="s">
        <v>573</v>
      </c>
      <c r="B73" s="615" t="s">
        <v>350</v>
      </c>
      <c r="C73" s="616">
        <v>523.00292999999999</v>
      </c>
      <c r="D73" s="616">
        <v>509.14814000000001</v>
      </c>
      <c r="E73" s="616"/>
      <c r="F73" s="616">
        <v>388.70491000000101</v>
      </c>
      <c r="G73" s="616">
        <v>515.75</v>
      </c>
      <c r="H73" s="616">
        <v>-127.04508999999899</v>
      </c>
      <c r="I73" s="617">
        <v>0.75366923897237226</v>
      </c>
      <c r="J73" s="618" t="s">
        <v>1</v>
      </c>
    </row>
    <row r="74" spans="1:10" ht="14.4" customHeight="1" x14ac:dyDescent="0.3">
      <c r="A74" s="614" t="s">
        <v>573</v>
      </c>
      <c r="B74" s="615" t="s">
        <v>351</v>
      </c>
      <c r="C74" s="616">
        <v>48.794449999999998</v>
      </c>
      <c r="D74" s="616">
        <v>59.208280000000002</v>
      </c>
      <c r="E74" s="616"/>
      <c r="F74" s="616">
        <v>26.708910000000003</v>
      </c>
      <c r="G74" s="616">
        <v>35</v>
      </c>
      <c r="H74" s="616">
        <v>-8.291089999999997</v>
      </c>
      <c r="I74" s="617">
        <v>0.76311171428571434</v>
      </c>
      <c r="J74" s="618" t="s">
        <v>1</v>
      </c>
    </row>
    <row r="75" spans="1:10" ht="14.4" customHeight="1" x14ac:dyDescent="0.3">
      <c r="A75" s="614" t="s">
        <v>573</v>
      </c>
      <c r="B75" s="615" t="s">
        <v>352</v>
      </c>
      <c r="C75" s="616">
        <v>8.1621000000000006</v>
      </c>
      <c r="D75" s="616">
        <v>17.616679999999999</v>
      </c>
      <c r="E75" s="616"/>
      <c r="F75" s="616">
        <v>15.436900000000001</v>
      </c>
      <c r="G75" s="616">
        <v>20.5</v>
      </c>
      <c r="H75" s="616">
        <v>-5.0630999999999986</v>
      </c>
      <c r="I75" s="617">
        <v>0.75301951219512198</v>
      </c>
      <c r="J75" s="618" t="s">
        <v>1</v>
      </c>
    </row>
    <row r="76" spans="1:10" ht="14.4" customHeight="1" x14ac:dyDescent="0.3">
      <c r="A76" s="614" t="s">
        <v>573</v>
      </c>
      <c r="B76" s="615" t="s">
        <v>353</v>
      </c>
      <c r="C76" s="616">
        <v>759.68493000000001</v>
      </c>
      <c r="D76" s="616">
        <v>733.5501099999999</v>
      </c>
      <c r="E76" s="616"/>
      <c r="F76" s="616">
        <v>792.70429000000104</v>
      </c>
      <c r="G76" s="616">
        <v>700.25</v>
      </c>
      <c r="H76" s="616">
        <v>92.454290000001038</v>
      </c>
      <c r="I76" s="617">
        <v>1.132030403427349</v>
      </c>
      <c r="J76" s="618" t="s">
        <v>1</v>
      </c>
    </row>
    <row r="77" spans="1:10" ht="14.4" customHeight="1" x14ac:dyDescent="0.3">
      <c r="A77" s="614" t="s">
        <v>573</v>
      </c>
      <c r="B77" s="615" t="s">
        <v>354</v>
      </c>
      <c r="C77" s="616">
        <v>196.81020999999998</v>
      </c>
      <c r="D77" s="616">
        <v>167.11613</v>
      </c>
      <c r="E77" s="616"/>
      <c r="F77" s="616">
        <v>15.59742</v>
      </c>
      <c r="G77" s="616">
        <v>47.25</v>
      </c>
      <c r="H77" s="616">
        <v>-31.65258</v>
      </c>
      <c r="I77" s="617">
        <v>0.330104126984127</v>
      </c>
      <c r="J77" s="618" t="s">
        <v>1</v>
      </c>
    </row>
    <row r="78" spans="1:10" ht="14.4" customHeight="1" x14ac:dyDescent="0.3">
      <c r="A78" s="614" t="s">
        <v>573</v>
      </c>
      <c r="B78" s="615" t="s">
        <v>575</v>
      </c>
      <c r="C78" s="616">
        <v>7667.3162599999996</v>
      </c>
      <c r="D78" s="616">
        <v>6641.1232800000007</v>
      </c>
      <c r="E78" s="616"/>
      <c r="F78" s="616">
        <v>7095.4827200000145</v>
      </c>
      <c r="G78" s="616">
        <v>7599.75</v>
      </c>
      <c r="H78" s="616">
        <v>-504.26727999998548</v>
      </c>
      <c r="I78" s="617">
        <v>0.93364685943616754</v>
      </c>
      <c r="J78" s="618" t="s">
        <v>565</v>
      </c>
    </row>
    <row r="79" spans="1:10" ht="14.4" customHeight="1" x14ac:dyDescent="0.3">
      <c r="A79" s="614" t="s">
        <v>558</v>
      </c>
      <c r="B79" s="615" t="s">
        <v>558</v>
      </c>
      <c r="C79" s="616" t="s">
        <v>558</v>
      </c>
      <c r="D79" s="616" t="s">
        <v>558</v>
      </c>
      <c r="E79" s="616"/>
      <c r="F79" s="616" t="s">
        <v>558</v>
      </c>
      <c r="G79" s="616" t="s">
        <v>558</v>
      </c>
      <c r="H79" s="616" t="s">
        <v>558</v>
      </c>
      <c r="I79" s="617" t="s">
        <v>558</v>
      </c>
      <c r="J79" s="618" t="s">
        <v>566</v>
      </c>
    </row>
    <row r="80" spans="1:10" ht="14.4" customHeight="1" x14ac:dyDescent="0.3">
      <c r="A80" s="614" t="s">
        <v>556</v>
      </c>
      <c r="B80" s="615" t="s">
        <v>560</v>
      </c>
      <c r="C80" s="616">
        <v>8856.6934000000001</v>
      </c>
      <c r="D80" s="616">
        <v>7699.0928999999996</v>
      </c>
      <c r="E80" s="616"/>
      <c r="F80" s="616">
        <v>8330.9064900000158</v>
      </c>
      <c r="G80" s="616">
        <v>8999</v>
      </c>
      <c r="H80" s="616">
        <v>-668.09350999998424</v>
      </c>
      <c r="I80" s="617">
        <v>0.92575913879320104</v>
      </c>
      <c r="J80" s="618" t="s">
        <v>561</v>
      </c>
    </row>
  </sheetData>
  <mergeCells count="3">
    <mergeCell ref="A1:I1"/>
    <mergeCell ref="F3:I3"/>
    <mergeCell ref="C4:D4"/>
  </mergeCells>
  <conditionalFormatting sqref="F21 F81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0">
    <cfRule type="expression" dxfId="27" priority="5">
      <formula>$H22&gt;0</formula>
    </cfRule>
  </conditionalFormatting>
  <conditionalFormatting sqref="A22:A80">
    <cfRule type="expression" dxfId="26" priority="2">
      <formula>AND($J22&lt;&gt;"mezeraKL",$J22&lt;&gt;"")</formula>
    </cfRule>
  </conditionalFormatting>
  <conditionalFormatting sqref="I22:I80">
    <cfRule type="expression" dxfId="25" priority="6">
      <formula>$I22&gt;1</formula>
    </cfRule>
  </conditionalFormatting>
  <conditionalFormatting sqref="B22:B80">
    <cfRule type="expression" dxfId="24" priority="1">
      <formula>OR($J22="NS",$J22="SumaNS",$J22="Účet")</formula>
    </cfRule>
  </conditionalFormatting>
  <conditionalFormatting sqref="A22:D80 F22:I80">
    <cfRule type="expression" dxfId="23" priority="8">
      <formula>AND($J22&lt;&gt;"",$J22&lt;&gt;"mezeraKL")</formula>
    </cfRule>
  </conditionalFormatting>
  <conditionalFormatting sqref="B22:D80 F22:I80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0 F22:I80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3936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39.705031947892273</v>
      </c>
      <c r="J3" s="210">
        <f>SUBTOTAL(9,J5:J1048576)</f>
        <v>209873</v>
      </c>
      <c r="K3" s="211">
        <f>SUBTOTAL(9,K5:K1048576)</f>
        <v>8333014.1699999953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556</v>
      </c>
      <c r="B5" s="625" t="s">
        <v>557</v>
      </c>
      <c r="C5" s="626" t="s">
        <v>562</v>
      </c>
      <c r="D5" s="627" t="s">
        <v>2012</v>
      </c>
      <c r="E5" s="626" t="s">
        <v>3912</v>
      </c>
      <c r="F5" s="627" t="s">
        <v>3913</v>
      </c>
      <c r="G5" s="626" t="s">
        <v>2984</v>
      </c>
      <c r="H5" s="626" t="s">
        <v>2985</v>
      </c>
      <c r="I5" s="628">
        <v>0.39666666666666667</v>
      </c>
      <c r="J5" s="628">
        <v>600</v>
      </c>
      <c r="K5" s="629">
        <v>238</v>
      </c>
    </row>
    <row r="6" spans="1:11" ht="14.4" customHeight="1" x14ac:dyDescent="0.3">
      <c r="A6" s="695" t="s">
        <v>556</v>
      </c>
      <c r="B6" s="696" t="s">
        <v>557</v>
      </c>
      <c r="C6" s="699" t="s">
        <v>562</v>
      </c>
      <c r="D6" s="720" t="s">
        <v>2012</v>
      </c>
      <c r="E6" s="699" t="s">
        <v>3912</v>
      </c>
      <c r="F6" s="720" t="s">
        <v>3913</v>
      </c>
      <c r="G6" s="699" t="s">
        <v>2986</v>
      </c>
      <c r="H6" s="699" t="s">
        <v>2987</v>
      </c>
      <c r="I6" s="711">
        <v>34.700000000000003</v>
      </c>
      <c r="J6" s="711">
        <v>12</v>
      </c>
      <c r="K6" s="712">
        <v>416.4</v>
      </c>
    </row>
    <row r="7" spans="1:11" ht="14.4" customHeight="1" x14ac:dyDescent="0.3">
      <c r="A7" s="695" t="s">
        <v>556</v>
      </c>
      <c r="B7" s="696" t="s">
        <v>557</v>
      </c>
      <c r="C7" s="699" t="s">
        <v>562</v>
      </c>
      <c r="D7" s="720" t="s">
        <v>2012</v>
      </c>
      <c r="E7" s="699" t="s">
        <v>3912</v>
      </c>
      <c r="F7" s="720" t="s">
        <v>3913</v>
      </c>
      <c r="G7" s="699" t="s">
        <v>2988</v>
      </c>
      <c r="H7" s="699" t="s">
        <v>2989</v>
      </c>
      <c r="I7" s="711">
        <v>2.3933333333333331</v>
      </c>
      <c r="J7" s="711">
        <v>60</v>
      </c>
      <c r="K7" s="712">
        <v>143.6</v>
      </c>
    </row>
    <row r="8" spans="1:11" ht="14.4" customHeight="1" x14ac:dyDescent="0.3">
      <c r="A8" s="695" t="s">
        <v>556</v>
      </c>
      <c r="B8" s="696" t="s">
        <v>557</v>
      </c>
      <c r="C8" s="699" t="s">
        <v>562</v>
      </c>
      <c r="D8" s="720" t="s">
        <v>2012</v>
      </c>
      <c r="E8" s="699" t="s">
        <v>3912</v>
      </c>
      <c r="F8" s="720" t="s">
        <v>3913</v>
      </c>
      <c r="G8" s="699" t="s">
        <v>2990</v>
      </c>
      <c r="H8" s="699" t="s">
        <v>2991</v>
      </c>
      <c r="I8" s="711">
        <v>3.79</v>
      </c>
      <c r="J8" s="711">
        <v>40</v>
      </c>
      <c r="K8" s="712">
        <v>151.6</v>
      </c>
    </row>
    <row r="9" spans="1:11" ht="14.4" customHeight="1" x14ac:dyDescent="0.3">
      <c r="A9" s="695" t="s">
        <v>556</v>
      </c>
      <c r="B9" s="696" t="s">
        <v>557</v>
      </c>
      <c r="C9" s="699" t="s">
        <v>562</v>
      </c>
      <c r="D9" s="720" t="s">
        <v>2012</v>
      </c>
      <c r="E9" s="699" t="s">
        <v>3912</v>
      </c>
      <c r="F9" s="720" t="s">
        <v>3913</v>
      </c>
      <c r="G9" s="699" t="s">
        <v>2992</v>
      </c>
      <c r="H9" s="699" t="s">
        <v>2993</v>
      </c>
      <c r="I9" s="711">
        <v>27.365000000000002</v>
      </c>
      <c r="J9" s="711">
        <v>48</v>
      </c>
      <c r="K9" s="712">
        <v>1313.52</v>
      </c>
    </row>
    <row r="10" spans="1:11" ht="14.4" customHeight="1" x14ac:dyDescent="0.3">
      <c r="A10" s="695" t="s">
        <v>556</v>
      </c>
      <c r="B10" s="696" t="s">
        <v>557</v>
      </c>
      <c r="C10" s="699" t="s">
        <v>562</v>
      </c>
      <c r="D10" s="720" t="s">
        <v>2012</v>
      </c>
      <c r="E10" s="699" t="s">
        <v>3912</v>
      </c>
      <c r="F10" s="720" t="s">
        <v>3913</v>
      </c>
      <c r="G10" s="699" t="s">
        <v>2994</v>
      </c>
      <c r="H10" s="699" t="s">
        <v>2995</v>
      </c>
      <c r="I10" s="711">
        <v>3.91</v>
      </c>
      <c r="J10" s="711">
        <v>30</v>
      </c>
      <c r="K10" s="712">
        <v>117.3</v>
      </c>
    </row>
    <row r="11" spans="1:11" ht="14.4" customHeight="1" x14ac:dyDescent="0.3">
      <c r="A11" s="695" t="s">
        <v>556</v>
      </c>
      <c r="B11" s="696" t="s">
        <v>557</v>
      </c>
      <c r="C11" s="699" t="s">
        <v>562</v>
      </c>
      <c r="D11" s="720" t="s">
        <v>2012</v>
      </c>
      <c r="E11" s="699" t="s">
        <v>3912</v>
      </c>
      <c r="F11" s="720" t="s">
        <v>3913</v>
      </c>
      <c r="G11" s="699" t="s">
        <v>2996</v>
      </c>
      <c r="H11" s="699" t="s">
        <v>2997</v>
      </c>
      <c r="I11" s="711">
        <v>0.83499999999999996</v>
      </c>
      <c r="J11" s="711">
        <v>900</v>
      </c>
      <c r="K11" s="712">
        <v>753</v>
      </c>
    </row>
    <row r="12" spans="1:11" ht="14.4" customHeight="1" x14ac:dyDescent="0.3">
      <c r="A12" s="695" t="s">
        <v>556</v>
      </c>
      <c r="B12" s="696" t="s">
        <v>557</v>
      </c>
      <c r="C12" s="699" t="s">
        <v>562</v>
      </c>
      <c r="D12" s="720" t="s">
        <v>2012</v>
      </c>
      <c r="E12" s="699" t="s">
        <v>3912</v>
      </c>
      <c r="F12" s="720" t="s">
        <v>3913</v>
      </c>
      <c r="G12" s="699" t="s">
        <v>2998</v>
      </c>
      <c r="H12" s="699" t="s">
        <v>2999</v>
      </c>
      <c r="I12" s="711">
        <v>1.42</v>
      </c>
      <c r="J12" s="711">
        <v>200</v>
      </c>
      <c r="K12" s="712">
        <v>284</v>
      </c>
    </row>
    <row r="13" spans="1:11" ht="14.4" customHeight="1" x14ac:dyDescent="0.3">
      <c r="A13" s="695" t="s">
        <v>556</v>
      </c>
      <c r="B13" s="696" t="s">
        <v>557</v>
      </c>
      <c r="C13" s="699" t="s">
        <v>562</v>
      </c>
      <c r="D13" s="720" t="s">
        <v>2012</v>
      </c>
      <c r="E13" s="699" t="s">
        <v>3912</v>
      </c>
      <c r="F13" s="720" t="s">
        <v>3913</v>
      </c>
      <c r="G13" s="699" t="s">
        <v>3000</v>
      </c>
      <c r="H13" s="699" t="s">
        <v>3001</v>
      </c>
      <c r="I13" s="711">
        <v>10.565000000000001</v>
      </c>
      <c r="J13" s="711">
        <v>200</v>
      </c>
      <c r="K13" s="712">
        <v>2113</v>
      </c>
    </row>
    <row r="14" spans="1:11" ht="14.4" customHeight="1" x14ac:dyDescent="0.3">
      <c r="A14" s="695" t="s">
        <v>556</v>
      </c>
      <c r="B14" s="696" t="s">
        <v>557</v>
      </c>
      <c r="C14" s="699" t="s">
        <v>562</v>
      </c>
      <c r="D14" s="720" t="s">
        <v>2012</v>
      </c>
      <c r="E14" s="699" t="s">
        <v>3912</v>
      </c>
      <c r="F14" s="720" t="s">
        <v>3913</v>
      </c>
      <c r="G14" s="699" t="s">
        <v>3002</v>
      </c>
      <c r="H14" s="699" t="s">
        <v>3003</v>
      </c>
      <c r="I14" s="711">
        <v>61.21</v>
      </c>
      <c r="J14" s="711">
        <v>2</v>
      </c>
      <c r="K14" s="712">
        <v>122.42</v>
      </c>
    </row>
    <row r="15" spans="1:11" ht="14.4" customHeight="1" x14ac:dyDescent="0.3">
      <c r="A15" s="695" t="s">
        <v>556</v>
      </c>
      <c r="B15" s="696" t="s">
        <v>557</v>
      </c>
      <c r="C15" s="699" t="s">
        <v>562</v>
      </c>
      <c r="D15" s="720" t="s">
        <v>2012</v>
      </c>
      <c r="E15" s="699" t="s">
        <v>3912</v>
      </c>
      <c r="F15" s="720" t="s">
        <v>3913</v>
      </c>
      <c r="G15" s="699" t="s">
        <v>3004</v>
      </c>
      <c r="H15" s="699" t="s">
        <v>3005</v>
      </c>
      <c r="I15" s="711">
        <v>22.15</v>
      </c>
      <c r="J15" s="711">
        <v>100</v>
      </c>
      <c r="K15" s="712">
        <v>2215</v>
      </c>
    </row>
    <row r="16" spans="1:11" ht="14.4" customHeight="1" x14ac:dyDescent="0.3">
      <c r="A16" s="695" t="s">
        <v>556</v>
      </c>
      <c r="B16" s="696" t="s">
        <v>557</v>
      </c>
      <c r="C16" s="699" t="s">
        <v>562</v>
      </c>
      <c r="D16" s="720" t="s">
        <v>2012</v>
      </c>
      <c r="E16" s="699" t="s">
        <v>3912</v>
      </c>
      <c r="F16" s="720" t="s">
        <v>3913</v>
      </c>
      <c r="G16" s="699" t="s">
        <v>3006</v>
      </c>
      <c r="H16" s="699" t="s">
        <v>3007</v>
      </c>
      <c r="I16" s="711">
        <v>30.17</v>
      </c>
      <c r="J16" s="711">
        <v>50</v>
      </c>
      <c r="K16" s="712">
        <v>1508.5</v>
      </c>
    </row>
    <row r="17" spans="1:11" ht="14.4" customHeight="1" x14ac:dyDescent="0.3">
      <c r="A17" s="695" t="s">
        <v>556</v>
      </c>
      <c r="B17" s="696" t="s">
        <v>557</v>
      </c>
      <c r="C17" s="699" t="s">
        <v>562</v>
      </c>
      <c r="D17" s="720" t="s">
        <v>2012</v>
      </c>
      <c r="E17" s="699" t="s">
        <v>3912</v>
      </c>
      <c r="F17" s="720" t="s">
        <v>3913</v>
      </c>
      <c r="G17" s="699" t="s">
        <v>3008</v>
      </c>
      <c r="H17" s="699" t="s">
        <v>3009</v>
      </c>
      <c r="I17" s="711">
        <v>1.38</v>
      </c>
      <c r="J17" s="711">
        <v>400</v>
      </c>
      <c r="K17" s="712">
        <v>552</v>
      </c>
    </row>
    <row r="18" spans="1:11" ht="14.4" customHeight="1" x14ac:dyDescent="0.3">
      <c r="A18" s="695" t="s">
        <v>556</v>
      </c>
      <c r="B18" s="696" t="s">
        <v>557</v>
      </c>
      <c r="C18" s="699" t="s">
        <v>562</v>
      </c>
      <c r="D18" s="720" t="s">
        <v>2012</v>
      </c>
      <c r="E18" s="699" t="s">
        <v>3912</v>
      </c>
      <c r="F18" s="720" t="s">
        <v>3913</v>
      </c>
      <c r="G18" s="699" t="s">
        <v>3010</v>
      </c>
      <c r="H18" s="699" t="s">
        <v>3011</v>
      </c>
      <c r="I18" s="711">
        <v>0.6</v>
      </c>
      <c r="J18" s="711">
        <v>4500</v>
      </c>
      <c r="K18" s="712">
        <v>2700</v>
      </c>
    </row>
    <row r="19" spans="1:11" ht="14.4" customHeight="1" x14ac:dyDescent="0.3">
      <c r="A19" s="695" t="s">
        <v>556</v>
      </c>
      <c r="B19" s="696" t="s">
        <v>557</v>
      </c>
      <c r="C19" s="699" t="s">
        <v>562</v>
      </c>
      <c r="D19" s="720" t="s">
        <v>2012</v>
      </c>
      <c r="E19" s="699" t="s">
        <v>3912</v>
      </c>
      <c r="F19" s="720" t="s">
        <v>3913</v>
      </c>
      <c r="G19" s="699" t="s">
        <v>3012</v>
      </c>
      <c r="H19" s="699" t="s">
        <v>3013</v>
      </c>
      <c r="I19" s="711">
        <v>3.25</v>
      </c>
      <c r="J19" s="711">
        <v>100</v>
      </c>
      <c r="K19" s="712">
        <v>325</v>
      </c>
    </row>
    <row r="20" spans="1:11" ht="14.4" customHeight="1" x14ac:dyDescent="0.3">
      <c r="A20" s="695" t="s">
        <v>556</v>
      </c>
      <c r="B20" s="696" t="s">
        <v>557</v>
      </c>
      <c r="C20" s="699" t="s">
        <v>562</v>
      </c>
      <c r="D20" s="720" t="s">
        <v>2012</v>
      </c>
      <c r="E20" s="699" t="s">
        <v>3912</v>
      </c>
      <c r="F20" s="720" t="s">
        <v>3913</v>
      </c>
      <c r="G20" s="699" t="s">
        <v>3014</v>
      </c>
      <c r="H20" s="699" t="s">
        <v>3015</v>
      </c>
      <c r="I20" s="711">
        <v>0.44</v>
      </c>
      <c r="J20" s="711">
        <v>600</v>
      </c>
      <c r="K20" s="712">
        <v>264</v>
      </c>
    </row>
    <row r="21" spans="1:11" ht="14.4" customHeight="1" x14ac:dyDescent="0.3">
      <c r="A21" s="695" t="s">
        <v>556</v>
      </c>
      <c r="B21" s="696" t="s">
        <v>557</v>
      </c>
      <c r="C21" s="699" t="s">
        <v>562</v>
      </c>
      <c r="D21" s="720" t="s">
        <v>2012</v>
      </c>
      <c r="E21" s="699" t="s">
        <v>3912</v>
      </c>
      <c r="F21" s="720" t="s">
        <v>3913</v>
      </c>
      <c r="G21" s="699" t="s">
        <v>3016</v>
      </c>
      <c r="H21" s="699" t="s">
        <v>3017</v>
      </c>
      <c r="I21" s="711">
        <v>0.33</v>
      </c>
      <c r="J21" s="711">
        <v>100</v>
      </c>
      <c r="K21" s="712">
        <v>33</v>
      </c>
    </row>
    <row r="22" spans="1:11" ht="14.4" customHeight="1" x14ac:dyDescent="0.3">
      <c r="A22" s="695" t="s">
        <v>556</v>
      </c>
      <c r="B22" s="696" t="s">
        <v>557</v>
      </c>
      <c r="C22" s="699" t="s">
        <v>562</v>
      </c>
      <c r="D22" s="720" t="s">
        <v>2012</v>
      </c>
      <c r="E22" s="699" t="s">
        <v>3912</v>
      </c>
      <c r="F22" s="720" t="s">
        <v>3913</v>
      </c>
      <c r="G22" s="699" t="s">
        <v>3018</v>
      </c>
      <c r="H22" s="699" t="s">
        <v>3019</v>
      </c>
      <c r="I22" s="711">
        <v>8.58</v>
      </c>
      <c r="J22" s="711">
        <v>24</v>
      </c>
      <c r="K22" s="712">
        <v>205.92</v>
      </c>
    </row>
    <row r="23" spans="1:11" ht="14.4" customHeight="1" x14ac:dyDescent="0.3">
      <c r="A23" s="695" t="s">
        <v>556</v>
      </c>
      <c r="B23" s="696" t="s">
        <v>557</v>
      </c>
      <c r="C23" s="699" t="s">
        <v>562</v>
      </c>
      <c r="D23" s="720" t="s">
        <v>2012</v>
      </c>
      <c r="E23" s="699" t="s">
        <v>3912</v>
      </c>
      <c r="F23" s="720" t="s">
        <v>3913</v>
      </c>
      <c r="G23" s="699" t="s">
        <v>3020</v>
      </c>
      <c r="H23" s="699" t="s">
        <v>3021</v>
      </c>
      <c r="I23" s="711">
        <v>27.94</v>
      </c>
      <c r="J23" s="711">
        <v>4</v>
      </c>
      <c r="K23" s="712">
        <v>111.76</v>
      </c>
    </row>
    <row r="24" spans="1:11" ht="14.4" customHeight="1" x14ac:dyDescent="0.3">
      <c r="A24" s="695" t="s">
        <v>556</v>
      </c>
      <c r="B24" s="696" t="s">
        <v>557</v>
      </c>
      <c r="C24" s="699" t="s">
        <v>562</v>
      </c>
      <c r="D24" s="720" t="s">
        <v>2012</v>
      </c>
      <c r="E24" s="699" t="s">
        <v>3912</v>
      </c>
      <c r="F24" s="720" t="s">
        <v>3913</v>
      </c>
      <c r="G24" s="699" t="s">
        <v>3022</v>
      </c>
      <c r="H24" s="699" t="s">
        <v>3023</v>
      </c>
      <c r="I24" s="711">
        <v>159.55000000000001</v>
      </c>
      <c r="J24" s="711">
        <v>5</v>
      </c>
      <c r="K24" s="712">
        <v>797.76</v>
      </c>
    </row>
    <row r="25" spans="1:11" ht="14.4" customHeight="1" x14ac:dyDescent="0.3">
      <c r="A25" s="695" t="s">
        <v>556</v>
      </c>
      <c r="B25" s="696" t="s">
        <v>557</v>
      </c>
      <c r="C25" s="699" t="s">
        <v>562</v>
      </c>
      <c r="D25" s="720" t="s">
        <v>2012</v>
      </c>
      <c r="E25" s="699" t="s">
        <v>3912</v>
      </c>
      <c r="F25" s="720" t="s">
        <v>3913</v>
      </c>
      <c r="G25" s="699" t="s">
        <v>3024</v>
      </c>
      <c r="H25" s="699" t="s">
        <v>3025</v>
      </c>
      <c r="I25" s="711">
        <v>1.2433333333333334</v>
      </c>
      <c r="J25" s="711">
        <v>500</v>
      </c>
      <c r="K25" s="712">
        <v>623</v>
      </c>
    </row>
    <row r="26" spans="1:11" ht="14.4" customHeight="1" x14ac:dyDescent="0.3">
      <c r="A26" s="695" t="s">
        <v>556</v>
      </c>
      <c r="B26" s="696" t="s">
        <v>557</v>
      </c>
      <c r="C26" s="699" t="s">
        <v>562</v>
      </c>
      <c r="D26" s="720" t="s">
        <v>2012</v>
      </c>
      <c r="E26" s="699" t="s">
        <v>3912</v>
      </c>
      <c r="F26" s="720" t="s">
        <v>3913</v>
      </c>
      <c r="G26" s="699" t="s">
        <v>3026</v>
      </c>
      <c r="H26" s="699" t="s">
        <v>3027</v>
      </c>
      <c r="I26" s="711">
        <v>1.1749999999999998</v>
      </c>
      <c r="J26" s="711">
        <v>600</v>
      </c>
      <c r="K26" s="712">
        <v>706</v>
      </c>
    </row>
    <row r="27" spans="1:11" ht="14.4" customHeight="1" x14ac:dyDescent="0.3">
      <c r="A27" s="695" t="s">
        <v>556</v>
      </c>
      <c r="B27" s="696" t="s">
        <v>557</v>
      </c>
      <c r="C27" s="699" t="s">
        <v>562</v>
      </c>
      <c r="D27" s="720" t="s">
        <v>2012</v>
      </c>
      <c r="E27" s="699" t="s">
        <v>3912</v>
      </c>
      <c r="F27" s="720" t="s">
        <v>3913</v>
      </c>
      <c r="G27" s="699" t="s">
        <v>3028</v>
      </c>
      <c r="H27" s="699" t="s">
        <v>3029</v>
      </c>
      <c r="I27" s="711">
        <v>46.13</v>
      </c>
      <c r="J27" s="711">
        <v>1</v>
      </c>
      <c r="K27" s="712">
        <v>46.13</v>
      </c>
    </row>
    <row r="28" spans="1:11" ht="14.4" customHeight="1" x14ac:dyDescent="0.3">
      <c r="A28" s="695" t="s">
        <v>556</v>
      </c>
      <c r="B28" s="696" t="s">
        <v>557</v>
      </c>
      <c r="C28" s="699" t="s">
        <v>562</v>
      </c>
      <c r="D28" s="720" t="s">
        <v>2012</v>
      </c>
      <c r="E28" s="699" t="s">
        <v>3912</v>
      </c>
      <c r="F28" s="720" t="s">
        <v>3913</v>
      </c>
      <c r="G28" s="699" t="s">
        <v>3030</v>
      </c>
      <c r="H28" s="699" t="s">
        <v>3031</v>
      </c>
      <c r="I28" s="711">
        <v>98.38</v>
      </c>
      <c r="J28" s="711">
        <v>2</v>
      </c>
      <c r="K28" s="712">
        <v>196.76</v>
      </c>
    </row>
    <row r="29" spans="1:11" ht="14.4" customHeight="1" x14ac:dyDescent="0.3">
      <c r="A29" s="695" t="s">
        <v>556</v>
      </c>
      <c r="B29" s="696" t="s">
        <v>557</v>
      </c>
      <c r="C29" s="699" t="s">
        <v>562</v>
      </c>
      <c r="D29" s="720" t="s">
        <v>2012</v>
      </c>
      <c r="E29" s="699" t="s">
        <v>3912</v>
      </c>
      <c r="F29" s="720" t="s">
        <v>3913</v>
      </c>
      <c r="G29" s="699" t="s">
        <v>3032</v>
      </c>
      <c r="H29" s="699" t="s">
        <v>3033</v>
      </c>
      <c r="I29" s="711">
        <v>26.17</v>
      </c>
      <c r="J29" s="711">
        <v>1</v>
      </c>
      <c r="K29" s="712">
        <v>26.17</v>
      </c>
    </row>
    <row r="30" spans="1:11" ht="14.4" customHeight="1" x14ac:dyDescent="0.3">
      <c r="A30" s="695" t="s">
        <v>556</v>
      </c>
      <c r="B30" s="696" t="s">
        <v>557</v>
      </c>
      <c r="C30" s="699" t="s">
        <v>562</v>
      </c>
      <c r="D30" s="720" t="s">
        <v>2012</v>
      </c>
      <c r="E30" s="699" t="s">
        <v>3912</v>
      </c>
      <c r="F30" s="720" t="s">
        <v>3913</v>
      </c>
      <c r="G30" s="699" t="s">
        <v>3034</v>
      </c>
      <c r="H30" s="699" t="s">
        <v>3035</v>
      </c>
      <c r="I30" s="711">
        <v>105.59</v>
      </c>
      <c r="J30" s="711">
        <v>12</v>
      </c>
      <c r="K30" s="712">
        <v>1267.1199999999999</v>
      </c>
    </row>
    <row r="31" spans="1:11" ht="14.4" customHeight="1" x14ac:dyDescent="0.3">
      <c r="A31" s="695" t="s">
        <v>556</v>
      </c>
      <c r="B31" s="696" t="s">
        <v>557</v>
      </c>
      <c r="C31" s="699" t="s">
        <v>562</v>
      </c>
      <c r="D31" s="720" t="s">
        <v>2012</v>
      </c>
      <c r="E31" s="699" t="s">
        <v>3912</v>
      </c>
      <c r="F31" s="720" t="s">
        <v>3913</v>
      </c>
      <c r="G31" s="699" t="s">
        <v>3036</v>
      </c>
      <c r="H31" s="699" t="s">
        <v>3037</v>
      </c>
      <c r="I31" s="711">
        <v>7.5</v>
      </c>
      <c r="J31" s="711">
        <v>12</v>
      </c>
      <c r="K31" s="712">
        <v>90</v>
      </c>
    </row>
    <row r="32" spans="1:11" ht="14.4" customHeight="1" x14ac:dyDescent="0.3">
      <c r="A32" s="695" t="s">
        <v>556</v>
      </c>
      <c r="B32" s="696" t="s">
        <v>557</v>
      </c>
      <c r="C32" s="699" t="s">
        <v>562</v>
      </c>
      <c r="D32" s="720" t="s">
        <v>2012</v>
      </c>
      <c r="E32" s="699" t="s">
        <v>3912</v>
      </c>
      <c r="F32" s="720" t="s">
        <v>3913</v>
      </c>
      <c r="G32" s="699" t="s">
        <v>3038</v>
      </c>
      <c r="H32" s="699" t="s">
        <v>3039</v>
      </c>
      <c r="I32" s="711">
        <v>0.85499999999999998</v>
      </c>
      <c r="J32" s="711">
        <v>200</v>
      </c>
      <c r="K32" s="712">
        <v>171</v>
      </c>
    </row>
    <row r="33" spans="1:11" ht="14.4" customHeight="1" x14ac:dyDescent="0.3">
      <c r="A33" s="695" t="s">
        <v>556</v>
      </c>
      <c r="B33" s="696" t="s">
        <v>557</v>
      </c>
      <c r="C33" s="699" t="s">
        <v>562</v>
      </c>
      <c r="D33" s="720" t="s">
        <v>2012</v>
      </c>
      <c r="E33" s="699" t="s">
        <v>3912</v>
      </c>
      <c r="F33" s="720" t="s">
        <v>3913</v>
      </c>
      <c r="G33" s="699" t="s">
        <v>3040</v>
      </c>
      <c r="H33" s="699" t="s">
        <v>3041</v>
      </c>
      <c r="I33" s="711">
        <v>1.5133333333333334</v>
      </c>
      <c r="J33" s="711">
        <v>500</v>
      </c>
      <c r="K33" s="712">
        <v>757</v>
      </c>
    </row>
    <row r="34" spans="1:11" ht="14.4" customHeight="1" x14ac:dyDescent="0.3">
      <c r="A34" s="695" t="s">
        <v>556</v>
      </c>
      <c r="B34" s="696" t="s">
        <v>557</v>
      </c>
      <c r="C34" s="699" t="s">
        <v>562</v>
      </c>
      <c r="D34" s="720" t="s">
        <v>2012</v>
      </c>
      <c r="E34" s="699" t="s">
        <v>3912</v>
      </c>
      <c r="F34" s="720" t="s">
        <v>3913</v>
      </c>
      <c r="G34" s="699" t="s">
        <v>3042</v>
      </c>
      <c r="H34" s="699" t="s">
        <v>3043</v>
      </c>
      <c r="I34" s="711">
        <v>2.0649999999999999</v>
      </c>
      <c r="J34" s="711">
        <v>250</v>
      </c>
      <c r="K34" s="712">
        <v>516</v>
      </c>
    </row>
    <row r="35" spans="1:11" ht="14.4" customHeight="1" x14ac:dyDescent="0.3">
      <c r="A35" s="695" t="s">
        <v>556</v>
      </c>
      <c r="B35" s="696" t="s">
        <v>557</v>
      </c>
      <c r="C35" s="699" t="s">
        <v>562</v>
      </c>
      <c r="D35" s="720" t="s">
        <v>2012</v>
      </c>
      <c r="E35" s="699" t="s">
        <v>3912</v>
      </c>
      <c r="F35" s="720" t="s">
        <v>3913</v>
      </c>
      <c r="G35" s="699" t="s">
        <v>3044</v>
      </c>
      <c r="H35" s="699" t="s">
        <v>3045</v>
      </c>
      <c r="I35" s="711">
        <v>3.36</v>
      </c>
      <c r="J35" s="711">
        <v>200</v>
      </c>
      <c r="K35" s="712">
        <v>672</v>
      </c>
    </row>
    <row r="36" spans="1:11" ht="14.4" customHeight="1" x14ac:dyDescent="0.3">
      <c r="A36" s="695" t="s">
        <v>556</v>
      </c>
      <c r="B36" s="696" t="s">
        <v>557</v>
      </c>
      <c r="C36" s="699" t="s">
        <v>562</v>
      </c>
      <c r="D36" s="720" t="s">
        <v>2012</v>
      </c>
      <c r="E36" s="699" t="s">
        <v>3912</v>
      </c>
      <c r="F36" s="720" t="s">
        <v>3913</v>
      </c>
      <c r="G36" s="699" t="s">
        <v>3046</v>
      </c>
      <c r="H36" s="699" t="s">
        <v>3047</v>
      </c>
      <c r="I36" s="711">
        <v>5.876666666666666</v>
      </c>
      <c r="J36" s="711">
        <v>400</v>
      </c>
      <c r="K36" s="712">
        <v>2350</v>
      </c>
    </row>
    <row r="37" spans="1:11" ht="14.4" customHeight="1" x14ac:dyDescent="0.3">
      <c r="A37" s="695" t="s">
        <v>556</v>
      </c>
      <c r="B37" s="696" t="s">
        <v>557</v>
      </c>
      <c r="C37" s="699" t="s">
        <v>562</v>
      </c>
      <c r="D37" s="720" t="s">
        <v>2012</v>
      </c>
      <c r="E37" s="699" t="s">
        <v>3912</v>
      </c>
      <c r="F37" s="720" t="s">
        <v>3913</v>
      </c>
      <c r="G37" s="699" t="s">
        <v>3048</v>
      </c>
      <c r="H37" s="699" t="s">
        <v>3049</v>
      </c>
      <c r="I37" s="711">
        <v>1253.3049999999998</v>
      </c>
      <c r="J37" s="711">
        <v>7</v>
      </c>
      <c r="K37" s="712">
        <v>8773.14</v>
      </c>
    </row>
    <row r="38" spans="1:11" ht="14.4" customHeight="1" x14ac:dyDescent="0.3">
      <c r="A38" s="695" t="s">
        <v>556</v>
      </c>
      <c r="B38" s="696" t="s">
        <v>557</v>
      </c>
      <c r="C38" s="699" t="s">
        <v>562</v>
      </c>
      <c r="D38" s="720" t="s">
        <v>2012</v>
      </c>
      <c r="E38" s="699" t="s">
        <v>3912</v>
      </c>
      <c r="F38" s="720" t="s">
        <v>3913</v>
      </c>
      <c r="G38" s="699" t="s">
        <v>3050</v>
      </c>
      <c r="H38" s="699" t="s">
        <v>3051</v>
      </c>
      <c r="I38" s="711">
        <v>1318.28</v>
      </c>
      <c r="J38" s="711">
        <v>9</v>
      </c>
      <c r="K38" s="712">
        <v>11864.52</v>
      </c>
    </row>
    <row r="39" spans="1:11" ht="14.4" customHeight="1" x14ac:dyDescent="0.3">
      <c r="A39" s="695" t="s">
        <v>556</v>
      </c>
      <c r="B39" s="696" t="s">
        <v>557</v>
      </c>
      <c r="C39" s="699" t="s">
        <v>562</v>
      </c>
      <c r="D39" s="720" t="s">
        <v>2012</v>
      </c>
      <c r="E39" s="699" t="s">
        <v>3912</v>
      </c>
      <c r="F39" s="720" t="s">
        <v>3913</v>
      </c>
      <c r="G39" s="699" t="s">
        <v>3052</v>
      </c>
      <c r="H39" s="699" t="s">
        <v>3053</v>
      </c>
      <c r="I39" s="711">
        <v>874</v>
      </c>
      <c r="J39" s="711">
        <v>2</v>
      </c>
      <c r="K39" s="712">
        <v>1748</v>
      </c>
    </row>
    <row r="40" spans="1:11" ht="14.4" customHeight="1" x14ac:dyDescent="0.3">
      <c r="A40" s="695" t="s">
        <v>556</v>
      </c>
      <c r="B40" s="696" t="s">
        <v>557</v>
      </c>
      <c r="C40" s="699" t="s">
        <v>562</v>
      </c>
      <c r="D40" s="720" t="s">
        <v>2012</v>
      </c>
      <c r="E40" s="699" t="s">
        <v>3912</v>
      </c>
      <c r="F40" s="720" t="s">
        <v>3913</v>
      </c>
      <c r="G40" s="699" t="s">
        <v>3054</v>
      </c>
      <c r="H40" s="699" t="s">
        <v>3055</v>
      </c>
      <c r="I40" s="711">
        <v>1.5833333333333333</v>
      </c>
      <c r="J40" s="711">
        <v>120</v>
      </c>
      <c r="K40" s="712">
        <v>189.88</v>
      </c>
    </row>
    <row r="41" spans="1:11" ht="14.4" customHeight="1" x14ac:dyDescent="0.3">
      <c r="A41" s="695" t="s">
        <v>556</v>
      </c>
      <c r="B41" s="696" t="s">
        <v>557</v>
      </c>
      <c r="C41" s="699" t="s">
        <v>562</v>
      </c>
      <c r="D41" s="720" t="s">
        <v>2012</v>
      </c>
      <c r="E41" s="699" t="s">
        <v>3912</v>
      </c>
      <c r="F41" s="720" t="s">
        <v>3913</v>
      </c>
      <c r="G41" s="699" t="s">
        <v>3056</v>
      </c>
      <c r="H41" s="699" t="s">
        <v>3057</v>
      </c>
      <c r="I41" s="711">
        <v>123.05</v>
      </c>
      <c r="J41" s="711">
        <v>12</v>
      </c>
      <c r="K41" s="712">
        <v>1476.6</v>
      </c>
    </row>
    <row r="42" spans="1:11" ht="14.4" customHeight="1" x14ac:dyDescent="0.3">
      <c r="A42" s="695" t="s">
        <v>556</v>
      </c>
      <c r="B42" s="696" t="s">
        <v>557</v>
      </c>
      <c r="C42" s="699" t="s">
        <v>562</v>
      </c>
      <c r="D42" s="720" t="s">
        <v>2012</v>
      </c>
      <c r="E42" s="699" t="s">
        <v>3912</v>
      </c>
      <c r="F42" s="720" t="s">
        <v>3913</v>
      </c>
      <c r="G42" s="699" t="s">
        <v>3058</v>
      </c>
      <c r="H42" s="699" t="s">
        <v>3059</v>
      </c>
      <c r="I42" s="711">
        <v>0.32</v>
      </c>
      <c r="J42" s="711">
        <v>5</v>
      </c>
      <c r="K42" s="712">
        <v>1.6</v>
      </c>
    </row>
    <row r="43" spans="1:11" ht="14.4" customHeight="1" x14ac:dyDescent="0.3">
      <c r="A43" s="695" t="s">
        <v>556</v>
      </c>
      <c r="B43" s="696" t="s">
        <v>557</v>
      </c>
      <c r="C43" s="699" t="s">
        <v>562</v>
      </c>
      <c r="D43" s="720" t="s">
        <v>2012</v>
      </c>
      <c r="E43" s="699" t="s">
        <v>3912</v>
      </c>
      <c r="F43" s="720" t="s">
        <v>3913</v>
      </c>
      <c r="G43" s="699" t="s">
        <v>3060</v>
      </c>
      <c r="H43" s="699" t="s">
        <v>3061</v>
      </c>
      <c r="I43" s="711">
        <v>3.99</v>
      </c>
      <c r="J43" s="711">
        <v>36</v>
      </c>
      <c r="K43" s="712">
        <v>143.75</v>
      </c>
    </row>
    <row r="44" spans="1:11" ht="14.4" customHeight="1" x14ac:dyDescent="0.3">
      <c r="A44" s="695" t="s">
        <v>556</v>
      </c>
      <c r="B44" s="696" t="s">
        <v>557</v>
      </c>
      <c r="C44" s="699" t="s">
        <v>562</v>
      </c>
      <c r="D44" s="720" t="s">
        <v>2012</v>
      </c>
      <c r="E44" s="699" t="s">
        <v>3912</v>
      </c>
      <c r="F44" s="720" t="s">
        <v>3913</v>
      </c>
      <c r="G44" s="699" t="s">
        <v>3062</v>
      </c>
      <c r="H44" s="699" t="s">
        <v>3063</v>
      </c>
      <c r="I44" s="711">
        <v>7.09</v>
      </c>
      <c r="J44" s="711">
        <v>1</v>
      </c>
      <c r="K44" s="712">
        <v>7.09</v>
      </c>
    </row>
    <row r="45" spans="1:11" ht="14.4" customHeight="1" x14ac:dyDescent="0.3">
      <c r="A45" s="695" t="s">
        <v>556</v>
      </c>
      <c r="B45" s="696" t="s">
        <v>557</v>
      </c>
      <c r="C45" s="699" t="s">
        <v>562</v>
      </c>
      <c r="D45" s="720" t="s">
        <v>2012</v>
      </c>
      <c r="E45" s="699" t="s">
        <v>3912</v>
      </c>
      <c r="F45" s="720" t="s">
        <v>3913</v>
      </c>
      <c r="G45" s="699" t="s">
        <v>3064</v>
      </c>
      <c r="H45" s="699" t="s">
        <v>3065</v>
      </c>
      <c r="I45" s="711">
        <v>1250</v>
      </c>
      <c r="J45" s="711">
        <v>3</v>
      </c>
      <c r="K45" s="712">
        <v>3750.01</v>
      </c>
    </row>
    <row r="46" spans="1:11" ht="14.4" customHeight="1" x14ac:dyDescent="0.3">
      <c r="A46" s="695" t="s">
        <v>556</v>
      </c>
      <c r="B46" s="696" t="s">
        <v>557</v>
      </c>
      <c r="C46" s="699" t="s">
        <v>562</v>
      </c>
      <c r="D46" s="720" t="s">
        <v>2012</v>
      </c>
      <c r="E46" s="699" t="s">
        <v>3912</v>
      </c>
      <c r="F46" s="720" t="s">
        <v>3913</v>
      </c>
      <c r="G46" s="699" t="s">
        <v>3066</v>
      </c>
      <c r="H46" s="699" t="s">
        <v>3067</v>
      </c>
      <c r="I46" s="711">
        <v>1480</v>
      </c>
      <c r="J46" s="711">
        <v>3</v>
      </c>
      <c r="K46" s="712">
        <v>4440</v>
      </c>
    </row>
    <row r="47" spans="1:11" ht="14.4" customHeight="1" x14ac:dyDescent="0.3">
      <c r="A47" s="695" t="s">
        <v>556</v>
      </c>
      <c r="B47" s="696" t="s">
        <v>557</v>
      </c>
      <c r="C47" s="699" t="s">
        <v>562</v>
      </c>
      <c r="D47" s="720" t="s">
        <v>2012</v>
      </c>
      <c r="E47" s="699" t="s">
        <v>3912</v>
      </c>
      <c r="F47" s="720" t="s">
        <v>3913</v>
      </c>
      <c r="G47" s="699" t="s">
        <v>3068</v>
      </c>
      <c r="H47" s="699" t="s">
        <v>3069</v>
      </c>
      <c r="I47" s="711">
        <v>120.61</v>
      </c>
      <c r="J47" s="711">
        <v>5</v>
      </c>
      <c r="K47" s="712">
        <v>603.05999999999995</v>
      </c>
    </row>
    <row r="48" spans="1:11" ht="14.4" customHeight="1" x14ac:dyDescent="0.3">
      <c r="A48" s="695" t="s">
        <v>556</v>
      </c>
      <c r="B48" s="696" t="s">
        <v>557</v>
      </c>
      <c r="C48" s="699" t="s">
        <v>562</v>
      </c>
      <c r="D48" s="720" t="s">
        <v>2012</v>
      </c>
      <c r="E48" s="699" t="s">
        <v>3912</v>
      </c>
      <c r="F48" s="720" t="s">
        <v>3913</v>
      </c>
      <c r="G48" s="699" t="s">
        <v>3070</v>
      </c>
      <c r="H48" s="699" t="s">
        <v>3071</v>
      </c>
      <c r="I48" s="711">
        <v>2.5499999999999998</v>
      </c>
      <c r="J48" s="711">
        <v>6</v>
      </c>
      <c r="K48" s="712">
        <v>15.3</v>
      </c>
    </row>
    <row r="49" spans="1:11" ht="14.4" customHeight="1" x14ac:dyDescent="0.3">
      <c r="A49" s="695" t="s">
        <v>556</v>
      </c>
      <c r="B49" s="696" t="s">
        <v>557</v>
      </c>
      <c r="C49" s="699" t="s">
        <v>562</v>
      </c>
      <c r="D49" s="720" t="s">
        <v>2012</v>
      </c>
      <c r="E49" s="699" t="s">
        <v>3912</v>
      </c>
      <c r="F49" s="720" t="s">
        <v>3913</v>
      </c>
      <c r="G49" s="699" t="s">
        <v>3072</v>
      </c>
      <c r="H49" s="699" t="s">
        <v>3073</v>
      </c>
      <c r="I49" s="711">
        <v>1490.2439999999999</v>
      </c>
      <c r="J49" s="711">
        <v>15</v>
      </c>
      <c r="K49" s="712">
        <v>22353.63</v>
      </c>
    </row>
    <row r="50" spans="1:11" ht="14.4" customHeight="1" x14ac:dyDescent="0.3">
      <c r="A50" s="695" t="s">
        <v>556</v>
      </c>
      <c r="B50" s="696" t="s">
        <v>557</v>
      </c>
      <c r="C50" s="699" t="s">
        <v>562</v>
      </c>
      <c r="D50" s="720" t="s">
        <v>2012</v>
      </c>
      <c r="E50" s="699" t="s">
        <v>3912</v>
      </c>
      <c r="F50" s="720" t="s">
        <v>3913</v>
      </c>
      <c r="G50" s="699" t="s">
        <v>3074</v>
      </c>
      <c r="H50" s="699" t="s">
        <v>3075</v>
      </c>
      <c r="I50" s="711">
        <v>67.319999999999993</v>
      </c>
      <c r="J50" s="711">
        <v>35</v>
      </c>
      <c r="K50" s="712">
        <v>2356.1</v>
      </c>
    </row>
    <row r="51" spans="1:11" ht="14.4" customHeight="1" x14ac:dyDescent="0.3">
      <c r="A51" s="695" t="s">
        <v>556</v>
      </c>
      <c r="B51" s="696" t="s">
        <v>557</v>
      </c>
      <c r="C51" s="699" t="s">
        <v>562</v>
      </c>
      <c r="D51" s="720" t="s">
        <v>2012</v>
      </c>
      <c r="E51" s="699" t="s">
        <v>3912</v>
      </c>
      <c r="F51" s="720" t="s">
        <v>3913</v>
      </c>
      <c r="G51" s="699" t="s">
        <v>3076</v>
      </c>
      <c r="H51" s="699" t="s">
        <v>3077</v>
      </c>
      <c r="I51" s="711">
        <v>0.11</v>
      </c>
      <c r="J51" s="711">
        <v>10</v>
      </c>
      <c r="K51" s="712">
        <v>1.1499999999999999</v>
      </c>
    </row>
    <row r="52" spans="1:11" ht="14.4" customHeight="1" x14ac:dyDescent="0.3">
      <c r="A52" s="695" t="s">
        <v>556</v>
      </c>
      <c r="B52" s="696" t="s">
        <v>557</v>
      </c>
      <c r="C52" s="699" t="s">
        <v>562</v>
      </c>
      <c r="D52" s="720" t="s">
        <v>2012</v>
      </c>
      <c r="E52" s="699" t="s">
        <v>3912</v>
      </c>
      <c r="F52" s="720" t="s">
        <v>3913</v>
      </c>
      <c r="G52" s="699" t="s">
        <v>3078</v>
      </c>
      <c r="H52" s="699" t="s">
        <v>3079</v>
      </c>
      <c r="I52" s="711">
        <v>235.13</v>
      </c>
      <c r="J52" s="711">
        <v>10</v>
      </c>
      <c r="K52" s="712">
        <v>2351.3000000000002</v>
      </c>
    </row>
    <row r="53" spans="1:11" ht="14.4" customHeight="1" x14ac:dyDescent="0.3">
      <c r="A53" s="695" t="s">
        <v>556</v>
      </c>
      <c r="B53" s="696" t="s">
        <v>557</v>
      </c>
      <c r="C53" s="699" t="s">
        <v>562</v>
      </c>
      <c r="D53" s="720" t="s">
        <v>2012</v>
      </c>
      <c r="E53" s="699" t="s">
        <v>3914</v>
      </c>
      <c r="F53" s="720" t="s">
        <v>3915</v>
      </c>
      <c r="G53" s="699" t="s">
        <v>3080</v>
      </c>
      <c r="H53" s="699" t="s">
        <v>3081</v>
      </c>
      <c r="I53" s="711">
        <v>3.51</v>
      </c>
      <c r="J53" s="711">
        <v>50</v>
      </c>
      <c r="K53" s="712">
        <v>175.5</v>
      </c>
    </row>
    <row r="54" spans="1:11" ht="14.4" customHeight="1" x14ac:dyDescent="0.3">
      <c r="A54" s="695" t="s">
        <v>556</v>
      </c>
      <c r="B54" s="696" t="s">
        <v>557</v>
      </c>
      <c r="C54" s="699" t="s">
        <v>562</v>
      </c>
      <c r="D54" s="720" t="s">
        <v>2012</v>
      </c>
      <c r="E54" s="699" t="s">
        <v>3914</v>
      </c>
      <c r="F54" s="720" t="s">
        <v>3915</v>
      </c>
      <c r="G54" s="699" t="s">
        <v>3082</v>
      </c>
      <c r="H54" s="699" t="s">
        <v>3083</v>
      </c>
      <c r="I54" s="711">
        <v>11.14</v>
      </c>
      <c r="J54" s="711">
        <v>100</v>
      </c>
      <c r="K54" s="712">
        <v>1114</v>
      </c>
    </row>
    <row r="55" spans="1:11" ht="14.4" customHeight="1" x14ac:dyDescent="0.3">
      <c r="A55" s="695" t="s">
        <v>556</v>
      </c>
      <c r="B55" s="696" t="s">
        <v>557</v>
      </c>
      <c r="C55" s="699" t="s">
        <v>562</v>
      </c>
      <c r="D55" s="720" t="s">
        <v>2012</v>
      </c>
      <c r="E55" s="699" t="s">
        <v>3914</v>
      </c>
      <c r="F55" s="720" t="s">
        <v>3915</v>
      </c>
      <c r="G55" s="699" t="s">
        <v>3084</v>
      </c>
      <c r="H55" s="699" t="s">
        <v>3085</v>
      </c>
      <c r="I55" s="711">
        <v>0.93333333333333346</v>
      </c>
      <c r="J55" s="711">
        <v>1400</v>
      </c>
      <c r="K55" s="712">
        <v>1304</v>
      </c>
    </row>
    <row r="56" spans="1:11" ht="14.4" customHeight="1" x14ac:dyDescent="0.3">
      <c r="A56" s="695" t="s">
        <v>556</v>
      </c>
      <c r="B56" s="696" t="s">
        <v>557</v>
      </c>
      <c r="C56" s="699" t="s">
        <v>562</v>
      </c>
      <c r="D56" s="720" t="s">
        <v>2012</v>
      </c>
      <c r="E56" s="699" t="s">
        <v>3914</v>
      </c>
      <c r="F56" s="720" t="s">
        <v>3915</v>
      </c>
      <c r="G56" s="699" t="s">
        <v>3086</v>
      </c>
      <c r="H56" s="699" t="s">
        <v>3087</v>
      </c>
      <c r="I56" s="711">
        <v>1.4350000000000001</v>
      </c>
      <c r="J56" s="711">
        <v>400</v>
      </c>
      <c r="K56" s="712">
        <v>574</v>
      </c>
    </row>
    <row r="57" spans="1:11" ht="14.4" customHeight="1" x14ac:dyDescent="0.3">
      <c r="A57" s="695" t="s">
        <v>556</v>
      </c>
      <c r="B57" s="696" t="s">
        <v>557</v>
      </c>
      <c r="C57" s="699" t="s">
        <v>562</v>
      </c>
      <c r="D57" s="720" t="s">
        <v>2012</v>
      </c>
      <c r="E57" s="699" t="s">
        <v>3914</v>
      </c>
      <c r="F57" s="720" t="s">
        <v>3915</v>
      </c>
      <c r="G57" s="699" t="s">
        <v>3088</v>
      </c>
      <c r="H57" s="699" t="s">
        <v>3089</v>
      </c>
      <c r="I57" s="711">
        <v>0.42</v>
      </c>
      <c r="J57" s="711">
        <v>700</v>
      </c>
      <c r="K57" s="712">
        <v>294</v>
      </c>
    </row>
    <row r="58" spans="1:11" ht="14.4" customHeight="1" x14ac:dyDescent="0.3">
      <c r="A58" s="695" t="s">
        <v>556</v>
      </c>
      <c r="B58" s="696" t="s">
        <v>557</v>
      </c>
      <c r="C58" s="699" t="s">
        <v>562</v>
      </c>
      <c r="D58" s="720" t="s">
        <v>2012</v>
      </c>
      <c r="E58" s="699" t="s">
        <v>3914</v>
      </c>
      <c r="F58" s="720" t="s">
        <v>3915</v>
      </c>
      <c r="G58" s="699" t="s">
        <v>3090</v>
      </c>
      <c r="H58" s="699" t="s">
        <v>3091</v>
      </c>
      <c r="I58" s="711">
        <v>0.57999999999999996</v>
      </c>
      <c r="J58" s="711">
        <v>200</v>
      </c>
      <c r="K58" s="712">
        <v>116</v>
      </c>
    </row>
    <row r="59" spans="1:11" ht="14.4" customHeight="1" x14ac:dyDescent="0.3">
      <c r="A59" s="695" t="s">
        <v>556</v>
      </c>
      <c r="B59" s="696" t="s">
        <v>557</v>
      </c>
      <c r="C59" s="699" t="s">
        <v>562</v>
      </c>
      <c r="D59" s="720" t="s">
        <v>2012</v>
      </c>
      <c r="E59" s="699" t="s">
        <v>3914</v>
      </c>
      <c r="F59" s="720" t="s">
        <v>3915</v>
      </c>
      <c r="G59" s="699" t="s">
        <v>3092</v>
      </c>
      <c r="H59" s="699" t="s">
        <v>3093</v>
      </c>
      <c r="I59" s="711">
        <v>3.1333333333333333</v>
      </c>
      <c r="J59" s="711">
        <v>300</v>
      </c>
      <c r="K59" s="712">
        <v>940</v>
      </c>
    </row>
    <row r="60" spans="1:11" ht="14.4" customHeight="1" x14ac:dyDescent="0.3">
      <c r="A60" s="695" t="s">
        <v>556</v>
      </c>
      <c r="B60" s="696" t="s">
        <v>557</v>
      </c>
      <c r="C60" s="699" t="s">
        <v>562</v>
      </c>
      <c r="D60" s="720" t="s">
        <v>2012</v>
      </c>
      <c r="E60" s="699" t="s">
        <v>3914</v>
      </c>
      <c r="F60" s="720" t="s">
        <v>3915</v>
      </c>
      <c r="G60" s="699" t="s">
        <v>3094</v>
      </c>
      <c r="H60" s="699" t="s">
        <v>3095</v>
      </c>
      <c r="I60" s="711">
        <v>6.293333333333333</v>
      </c>
      <c r="J60" s="711">
        <v>150</v>
      </c>
      <c r="K60" s="712">
        <v>944</v>
      </c>
    </row>
    <row r="61" spans="1:11" ht="14.4" customHeight="1" x14ac:dyDescent="0.3">
      <c r="A61" s="695" t="s">
        <v>556</v>
      </c>
      <c r="B61" s="696" t="s">
        <v>557</v>
      </c>
      <c r="C61" s="699" t="s">
        <v>562</v>
      </c>
      <c r="D61" s="720" t="s">
        <v>2012</v>
      </c>
      <c r="E61" s="699" t="s">
        <v>3914</v>
      </c>
      <c r="F61" s="720" t="s">
        <v>3915</v>
      </c>
      <c r="G61" s="699" t="s">
        <v>3096</v>
      </c>
      <c r="H61" s="699" t="s">
        <v>3097</v>
      </c>
      <c r="I61" s="711">
        <v>68.52</v>
      </c>
      <c r="J61" s="711">
        <v>6</v>
      </c>
      <c r="K61" s="712">
        <v>411.12</v>
      </c>
    </row>
    <row r="62" spans="1:11" ht="14.4" customHeight="1" x14ac:dyDescent="0.3">
      <c r="A62" s="695" t="s">
        <v>556</v>
      </c>
      <c r="B62" s="696" t="s">
        <v>557</v>
      </c>
      <c r="C62" s="699" t="s">
        <v>562</v>
      </c>
      <c r="D62" s="720" t="s">
        <v>2012</v>
      </c>
      <c r="E62" s="699" t="s">
        <v>3914</v>
      </c>
      <c r="F62" s="720" t="s">
        <v>3915</v>
      </c>
      <c r="G62" s="699" t="s">
        <v>3098</v>
      </c>
      <c r="H62" s="699" t="s">
        <v>3099</v>
      </c>
      <c r="I62" s="711">
        <v>1140.42</v>
      </c>
      <c r="J62" s="711">
        <v>10</v>
      </c>
      <c r="K62" s="712">
        <v>11404.2</v>
      </c>
    </row>
    <row r="63" spans="1:11" ht="14.4" customHeight="1" x14ac:dyDescent="0.3">
      <c r="A63" s="695" t="s">
        <v>556</v>
      </c>
      <c r="B63" s="696" t="s">
        <v>557</v>
      </c>
      <c r="C63" s="699" t="s">
        <v>562</v>
      </c>
      <c r="D63" s="720" t="s">
        <v>2012</v>
      </c>
      <c r="E63" s="699" t="s">
        <v>3914</v>
      </c>
      <c r="F63" s="720" t="s">
        <v>3915</v>
      </c>
      <c r="G63" s="699" t="s">
        <v>3100</v>
      </c>
      <c r="H63" s="699" t="s">
        <v>3101</v>
      </c>
      <c r="I63" s="711">
        <v>5.57</v>
      </c>
      <c r="J63" s="711">
        <v>10</v>
      </c>
      <c r="K63" s="712">
        <v>55.7</v>
      </c>
    </row>
    <row r="64" spans="1:11" ht="14.4" customHeight="1" x14ac:dyDescent="0.3">
      <c r="A64" s="695" t="s">
        <v>556</v>
      </c>
      <c r="B64" s="696" t="s">
        <v>557</v>
      </c>
      <c r="C64" s="699" t="s">
        <v>562</v>
      </c>
      <c r="D64" s="720" t="s">
        <v>2012</v>
      </c>
      <c r="E64" s="699" t="s">
        <v>3914</v>
      </c>
      <c r="F64" s="720" t="s">
        <v>3915</v>
      </c>
      <c r="G64" s="699" t="s">
        <v>3102</v>
      </c>
      <c r="H64" s="699" t="s">
        <v>3103</v>
      </c>
      <c r="I64" s="711">
        <v>45.5</v>
      </c>
      <c r="J64" s="711">
        <v>20</v>
      </c>
      <c r="K64" s="712">
        <v>909.92</v>
      </c>
    </row>
    <row r="65" spans="1:11" ht="14.4" customHeight="1" x14ac:dyDescent="0.3">
      <c r="A65" s="695" t="s">
        <v>556</v>
      </c>
      <c r="B65" s="696" t="s">
        <v>557</v>
      </c>
      <c r="C65" s="699" t="s">
        <v>562</v>
      </c>
      <c r="D65" s="720" t="s">
        <v>2012</v>
      </c>
      <c r="E65" s="699" t="s">
        <v>3914</v>
      </c>
      <c r="F65" s="720" t="s">
        <v>3915</v>
      </c>
      <c r="G65" s="699" t="s">
        <v>3104</v>
      </c>
      <c r="H65" s="699" t="s">
        <v>3105</v>
      </c>
      <c r="I65" s="711">
        <v>20.69</v>
      </c>
      <c r="J65" s="711">
        <v>200</v>
      </c>
      <c r="K65" s="712">
        <v>4138.1000000000004</v>
      </c>
    </row>
    <row r="66" spans="1:11" ht="14.4" customHeight="1" x14ac:dyDescent="0.3">
      <c r="A66" s="695" t="s">
        <v>556</v>
      </c>
      <c r="B66" s="696" t="s">
        <v>557</v>
      </c>
      <c r="C66" s="699" t="s">
        <v>562</v>
      </c>
      <c r="D66" s="720" t="s">
        <v>2012</v>
      </c>
      <c r="E66" s="699" t="s">
        <v>3914</v>
      </c>
      <c r="F66" s="720" t="s">
        <v>3915</v>
      </c>
      <c r="G66" s="699" t="s">
        <v>3106</v>
      </c>
      <c r="H66" s="699" t="s">
        <v>3107</v>
      </c>
      <c r="I66" s="711">
        <v>26.01</v>
      </c>
      <c r="J66" s="711">
        <v>720</v>
      </c>
      <c r="K66" s="712">
        <v>18730.8</v>
      </c>
    </row>
    <row r="67" spans="1:11" ht="14.4" customHeight="1" x14ac:dyDescent="0.3">
      <c r="A67" s="695" t="s">
        <v>556</v>
      </c>
      <c r="B67" s="696" t="s">
        <v>557</v>
      </c>
      <c r="C67" s="699" t="s">
        <v>562</v>
      </c>
      <c r="D67" s="720" t="s">
        <v>2012</v>
      </c>
      <c r="E67" s="699" t="s">
        <v>3914</v>
      </c>
      <c r="F67" s="720" t="s">
        <v>3915</v>
      </c>
      <c r="G67" s="699" t="s">
        <v>3108</v>
      </c>
      <c r="H67" s="699" t="s">
        <v>3109</v>
      </c>
      <c r="I67" s="711">
        <v>167.2</v>
      </c>
      <c r="J67" s="711">
        <v>2</v>
      </c>
      <c r="K67" s="712">
        <v>334.4</v>
      </c>
    </row>
    <row r="68" spans="1:11" ht="14.4" customHeight="1" x14ac:dyDescent="0.3">
      <c r="A68" s="695" t="s">
        <v>556</v>
      </c>
      <c r="B68" s="696" t="s">
        <v>557</v>
      </c>
      <c r="C68" s="699" t="s">
        <v>562</v>
      </c>
      <c r="D68" s="720" t="s">
        <v>2012</v>
      </c>
      <c r="E68" s="699" t="s">
        <v>3914</v>
      </c>
      <c r="F68" s="720" t="s">
        <v>3915</v>
      </c>
      <c r="G68" s="699" t="s">
        <v>3110</v>
      </c>
      <c r="H68" s="699" t="s">
        <v>3111</v>
      </c>
      <c r="I68" s="711">
        <v>75.05</v>
      </c>
      <c r="J68" s="711">
        <v>2</v>
      </c>
      <c r="K68" s="712">
        <v>150.1</v>
      </c>
    </row>
    <row r="69" spans="1:11" ht="14.4" customHeight="1" x14ac:dyDescent="0.3">
      <c r="A69" s="695" t="s">
        <v>556</v>
      </c>
      <c r="B69" s="696" t="s">
        <v>557</v>
      </c>
      <c r="C69" s="699" t="s">
        <v>562</v>
      </c>
      <c r="D69" s="720" t="s">
        <v>2012</v>
      </c>
      <c r="E69" s="699" t="s">
        <v>3914</v>
      </c>
      <c r="F69" s="720" t="s">
        <v>3915</v>
      </c>
      <c r="G69" s="699" t="s">
        <v>3112</v>
      </c>
      <c r="H69" s="699" t="s">
        <v>3113</v>
      </c>
      <c r="I69" s="711">
        <v>26.005000000000003</v>
      </c>
      <c r="J69" s="711">
        <v>200</v>
      </c>
      <c r="K69" s="712">
        <v>5201</v>
      </c>
    </row>
    <row r="70" spans="1:11" ht="14.4" customHeight="1" x14ac:dyDescent="0.3">
      <c r="A70" s="695" t="s">
        <v>556</v>
      </c>
      <c r="B70" s="696" t="s">
        <v>557</v>
      </c>
      <c r="C70" s="699" t="s">
        <v>562</v>
      </c>
      <c r="D70" s="720" t="s">
        <v>2012</v>
      </c>
      <c r="E70" s="699" t="s">
        <v>3914</v>
      </c>
      <c r="F70" s="720" t="s">
        <v>3915</v>
      </c>
      <c r="G70" s="699" t="s">
        <v>3114</v>
      </c>
      <c r="H70" s="699" t="s">
        <v>3115</v>
      </c>
      <c r="I70" s="711">
        <v>26.015000000000001</v>
      </c>
      <c r="J70" s="711">
        <v>100</v>
      </c>
      <c r="K70" s="712">
        <v>2601.1999999999998</v>
      </c>
    </row>
    <row r="71" spans="1:11" ht="14.4" customHeight="1" x14ac:dyDescent="0.3">
      <c r="A71" s="695" t="s">
        <v>556</v>
      </c>
      <c r="B71" s="696" t="s">
        <v>557</v>
      </c>
      <c r="C71" s="699" t="s">
        <v>562</v>
      </c>
      <c r="D71" s="720" t="s">
        <v>2012</v>
      </c>
      <c r="E71" s="699" t="s">
        <v>3914</v>
      </c>
      <c r="F71" s="720" t="s">
        <v>3915</v>
      </c>
      <c r="G71" s="699" t="s">
        <v>3116</v>
      </c>
      <c r="H71" s="699" t="s">
        <v>3117</v>
      </c>
      <c r="I71" s="711">
        <v>23.47</v>
      </c>
      <c r="J71" s="711">
        <v>30</v>
      </c>
      <c r="K71" s="712">
        <v>704.1</v>
      </c>
    </row>
    <row r="72" spans="1:11" ht="14.4" customHeight="1" x14ac:dyDescent="0.3">
      <c r="A72" s="695" t="s">
        <v>556</v>
      </c>
      <c r="B72" s="696" t="s">
        <v>557</v>
      </c>
      <c r="C72" s="699" t="s">
        <v>562</v>
      </c>
      <c r="D72" s="720" t="s">
        <v>2012</v>
      </c>
      <c r="E72" s="699" t="s">
        <v>3914</v>
      </c>
      <c r="F72" s="720" t="s">
        <v>3915</v>
      </c>
      <c r="G72" s="699" t="s">
        <v>3118</v>
      </c>
      <c r="H72" s="699" t="s">
        <v>3119</v>
      </c>
      <c r="I72" s="711">
        <v>1.78</v>
      </c>
      <c r="J72" s="711">
        <v>400</v>
      </c>
      <c r="K72" s="712">
        <v>712</v>
      </c>
    </row>
    <row r="73" spans="1:11" ht="14.4" customHeight="1" x14ac:dyDescent="0.3">
      <c r="A73" s="695" t="s">
        <v>556</v>
      </c>
      <c r="B73" s="696" t="s">
        <v>557</v>
      </c>
      <c r="C73" s="699" t="s">
        <v>562</v>
      </c>
      <c r="D73" s="720" t="s">
        <v>2012</v>
      </c>
      <c r="E73" s="699" t="s">
        <v>3914</v>
      </c>
      <c r="F73" s="720" t="s">
        <v>3915</v>
      </c>
      <c r="G73" s="699" t="s">
        <v>3120</v>
      </c>
      <c r="H73" s="699" t="s">
        <v>3121</v>
      </c>
      <c r="I73" s="711">
        <v>1.8</v>
      </c>
      <c r="J73" s="711">
        <v>100</v>
      </c>
      <c r="K73" s="712">
        <v>180</v>
      </c>
    </row>
    <row r="74" spans="1:11" ht="14.4" customHeight="1" x14ac:dyDescent="0.3">
      <c r="A74" s="695" t="s">
        <v>556</v>
      </c>
      <c r="B74" s="696" t="s">
        <v>557</v>
      </c>
      <c r="C74" s="699" t="s">
        <v>562</v>
      </c>
      <c r="D74" s="720" t="s">
        <v>2012</v>
      </c>
      <c r="E74" s="699" t="s">
        <v>3914</v>
      </c>
      <c r="F74" s="720" t="s">
        <v>3915</v>
      </c>
      <c r="G74" s="699" t="s">
        <v>3122</v>
      </c>
      <c r="H74" s="699" t="s">
        <v>3123</v>
      </c>
      <c r="I74" s="711">
        <v>0.01</v>
      </c>
      <c r="J74" s="711">
        <v>300</v>
      </c>
      <c r="K74" s="712">
        <v>3</v>
      </c>
    </row>
    <row r="75" spans="1:11" ht="14.4" customHeight="1" x14ac:dyDescent="0.3">
      <c r="A75" s="695" t="s">
        <v>556</v>
      </c>
      <c r="B75" s="696" t="s">
        <v>557</v>
      </c>
      <c r="C75" s="699" t="s">
        <v>562</v>
      </c>
      <c r="D75" s="720" t="s">
        <v>2012</v>
      </c>
      <c r="E75" s="699" t="s">
        <v>3914</v>
      </c>
      <c r="F75" s="720" t="s">
        <v>3915</v>
      </c>
      <c r="G75" s="699" t="s">
        <v>3124</v>
      </c>
      <c r="H75" s="699" t="s">
        <v>3125</v>
      </c>
      <c r="I75" s="711">
        <v>2.7899999999999996</v>
      </c>
      <c r="J75" s="711">
        <v>350</v>
      </c>
      <c r="K75" s="712">
        <v>975</v>
      </c>
    </row>
    <row r="76" spans="1:11" ht="14.4" customHeight="1" x14ac:dyDescent="0.3">
      <c r="A76" s="695" t="s">
        <v>556</v>
      </c>
      <c r="B76" s="696" t="s">
        <v>557</v>
      </c>
      <c r="C76" s="699" t="s">
        <v>562</v>
      </c>
      <c r="D76" s="720" t="s">
        <v>2012</v>
      </c>
      <c r="E76" s="699" t="s">
        <v>3914</v>
      </c>
      <c r="F76" s="720" t="s">
        <v>3915</v>
      </c>
      <c r="G76" s="699" t="s">
        <v>3126</v>
      </c>
      <c r="H76" s="699" t="s">
        <v>3127</v>
      </c>
      <c r="I76" s="711">
        <v>2</v>
      </c>
      <c r="J76" s="711">
        <v>200</v>
      </c>
      <c r="K76" s="712">
        <v>400</v>
      </c>
    </row>
    <row r="77" spans="1:11" ht="14.4" customHeight="1" x14ac:dyDescent="0.3">
      <c r="A77" s="695" t="s">
        <v>556</v>
      </c>
      <c r="B77" s="696" t="s">
        <v>557</v>
      </c>
      <c r="C77" s="699" t="s">
        <v>562</v>
      </c>
      <c r="D77" s="720" t="s">
        <v>2012</v>
      </c>
      <c r="E77" s="699" t="s">
        <v>3914</v>
      </c>
      <c r="F77" s="720" t="s">
        <v>3915</v>
      </c>
      <c r="G77" s="699" t="s">
        <v>3128</v>
      </c>
      <c r="H77" s="699" t="s">
        <v>3129</v>
      </c>
      <c r="I77" s="711">
        <v>14.65</v>
      </c>
      <c r="J77" s="711">
        <v>200</v>
      </c>
      <c r="K77" s="712">
        <v>2930.26</v>
      </c>
    </row>
    <row r="78" spans="1:11" ht="14.4" customHeight="1" x14ac:dyDescent="0.3">
      <c r="A78" s="695" t="s">
        <v>556</v>
      </c>
      <c r="B78" s="696" t="s">
        <v>557</v>
      </c>
      <c r="C78" s="699" t="s">
        <v>562</v>
      </c>
      <c r="D78" s="720" t="s">
        <v>2012</v>
      </c>
      <c r="E78" s="699" t="s">
        <v>3914</v>
      </c>
      <c r="F78" s="720" t="s">
        <v>3915</v>
      </c>
      <c r="G78" s="699" t="s">
        <v>3130</v>
      </c>
      <c r="H78" s="699" t="s">
        <v>3131</v>
      </c>
      <c r="I78" s="711">
        <v>148.69999999999999</v>
      </c>
      <c r="J78" s="711">
        <v>30</v>
      </c>
      <c r="K78" s="712">
        <v>4461</v>
      </c>
    </row>
    <row r="79" spans="1:11" ht="14.4" customHeight="1" x14ac:dyDescent="0.3">
      <c r="A79" s="695" t="s">
        <v>556</v>
      </c>
      <c r="B79" s="696" t="s">
        <v>557</v>
      </c>
      <c r="C79" s="699" t="s">
        <v>562</v>
      </c>
      <c r="D79" s="720" t="s">
        <v>2012</v>
      </c>
      <c r="E79" s="699" t="s">
        <v>3914</v>
      </c>
      <c r="F79" s="720" t="s">
        <v>3915</v>
      </c>
      <c r="G79" s="699" t="s">
        <v>3132</v>
      </c>
      <c r="H79" s="699" t="s">
        <v>3133</v>
      </c>
      <c r="I79" s="711">
        <v>2.1800000000000002</v>
      </c>
      <c r="J79" s="711">
        <v>300</v>
      </c>
      <c r="K79" s="712">
        <v>654</v>
      </c>
    </row>
    <row r="80" spans="1:11" ht="14.4" customHeight="1" x14ac:dyDescent="0.3">
      <c r="A80" s="695" t="s">
        <v>556</v>
      </c>
      <c r="B80" s="696" t="s">
        <v>557</v>
      </c>
      <c r="C80" s="699" t="s">
        <v>562</v>
      </c>
      <c r="D80" s="720" t="s">
        <v>2012</v>
      </c>
      <c r="E80" s="699" t="s">
        <v>3914</v>
      </c>
      <c r="F80" s="720" t="s">
        <v>3915</v>
      </c>
      <c r="G80" s="699" t="s">
        <v>3134</v>
      </c>
      <c r="H80" s="699" t="s">
        <v>3135</v>
      </c>
      <c r="I80" s="711">
        <v>2.8566666666666669</v>
      </c>
      <c r="J80" s="711">
        <v>700</v>
      </c>
      <c r="K80" s="712">
        <v>2000</v>
      </c>
    </row>
    <row r="81" spans="1:11" ht="14.4" customHeight="1" x14ac:dyDescent="0.3">
      <c r="A81" s="695" t="s">
        <v>556</v>
      </c>
      <c r="B81" s="696" t="s">
        <v>557</v>
      </c>
      <c r="C81" s="699" t="s">
        <v>562</v>
      </c>
      <c r="D81" s="720" t="s">
        <v>2012</v>
      </c>
      <c r="E81" s="699" t="s">
        <v>3914</v>
      </c>
      <c r="F81" s="720" t="s">
        <v>3915</v>
      </c>
      <c r="G81" s="699" t="s">
        <v>3136</v>
      </c>
      <c r="H81" s="699" t="s">
        <v>3137</v>
      </c>
      <c r="I81" s="711">
        <v>379.49</v>
      </c>
      <c r="J81" s="711">
        <v>2</v>
      </c>
      <c r="K81" s="712">
        <v>758.97</v>
      </c>
    </row>
    <row r="82" spans="1:11" ht="14.4" customHeight="1" x14ac:dyDescent="0.3">
      <c r="A82" s="695" t="s">
        <v>556</v>
      </c>
      <c r="B82" s="696" t="s">
        <v>557</v>
      </c>
      <c r="C82" s="699" t="s">
        <v>562</v>
      </c>
      <c r="D82" s="720" t="s">
        <v>2012</v>
      </c>
      <c r="E82" s="699" t="s">
        <v>3914</v>
      </c>
      <c r="F82" s="720" t="s">
        <v>3915</v>
      </c>
      <c r="G82" s="699" t="s">
        <v>3138</v>
      </c>
      <c r="H82" s="699" t="s">
        <v>3139</v>
      </c>
      <c r="I82" s="711">
        <v>511.83</v>
      </c>
      <c r="J82" s="711">
        <v>10</v>
      </c>
      <c r="K82" s="712">
        <v>5118.3</v>
      </c>
    </row>
    <row r="83" spans="1:11" ht="14.4" customHeight="1" x14ac:dyDescent="0.3">
      <c r="A83" s="695" t="s">
        <v>556</v>
      </c>
      <c r="B83" s="696" t="s">
        <v>557</v>
      </c>
      <c r="C83" s="699" t="s">
        <v>562</v>
      </c>
      <c r="D83" s="720" t="s">
        <v>2012</v>
      </c>
      <c r="E83" s="699" t="s">
        <v>3914</v>
      </c>
      <c r="F83" s="720" t="s">
        <v>3915</v>
      </c>
      <c r="G83" s="699" t="s">
        <v>3140</v>
      </c>
      <c r="H83" s="699" t="s">
        <v>3141</v>
      </c>
      <c r="I83" s="711">
        <v>220.22</v>
      </c>
      <c r="J83" s="711">
        <v>40</v>
      </c>
      <c r="K83" s="712">
        <v>8808.7999999999993</v>
      </c>
    </row>
    <row r="84" spans="1:11" ht="14.4" customHeight="1" x14ac:dyDescent="0.3">
      <c r="A84" s="695" t="s">
        <v>556</v>
      </c>
      <c r="B84" s="696" t="s">
        <v>557</v>
      </c>
      <c r="C84" s="699" t="s">
        <v>562</v>
      </c>
      <c r="D84" s="720" t="s">
        <v>2012</v>
      </c>
      <c r="E84" s="699" t="s">
        <v>3914</v>
      </c>
      <c r="F84" s="720" t="s">
        <v>3915</v>
      </c>
      <c r="G84" s="699" t="s">
        <v>3142</v>
      </c>
      <c r="H84" s="699" t="s">
        <v>3143</v>
      </c>
      <c r="I84" s="711">
        <v>6.05</v>
      </c>
      <c r="J84" s="711">
        <v>10</v>
      </c>
      <c r="K84" s="712">
        <v>60.5</v>
      </c>
    </row>
    <row r="85" spans="1:11" ht="14.4" customHeight="1" x14ac:dyDescent="0.3">
      <c r="A85" s="695" t="s">
        <v>556</v>
      </c>
      <c r="B85" s="696" t="s">
        <v>557</v>
      </c>
      <c r="C85" s="699" t="s">
        <v>562</v>
      </c>
      <c r="D85" s="720" t="s">
        <v>2012</v>
      </c>
      <c r="E85" s="699" t="s">
        <v>3914</v>
      </c>
      <c r="F85" s="720" t="s">
        <v>3915</v>
      </c>
      <c r="G85" s="699" t="s">
        <v>3144</v>
      </c>
      <c r="H85" s="699" t="s">
        <v>3145</v>
      </c>
      <c r="I85" s="711">
        <v>1.5725000000000002</v>
      </c>
      <c r="J85" s="711">
        <v>2600</v>
      </c>
      <c r="K85" s="712">
        <v>4088</v>
      </c>
    </row>
    <row r="86" spans="1:11" ht="14.4" customHeight="1" x14ac:dyDescent="0.3">
      <c r="A86" s="695" t="s">
        <v>556</v>
      </c>
      <c r="B86" s="696" t="s">
        <v>557</v>
      </c>
      <c r="C86" s="699" t="s">
        <v>562</v>
      </c>
      <c r="D86" s="720" t="s">
        <v>2012</v>
      </c>
      <c r="E86" s="699" t="s">
        <v>3914</v>
      </c>
      <c r="F86" s="720" t="s">
        <v>3915</v>
      </c>
      <c r="G86" s="699" t="s">
        <v>3146</v>
      </c>
      <c r="H86" s="699" t="s">
        <v>3147</v>
      </c>
      <c r="I86" s="711">
        <v>9.5</v>
      </c>
      <c r="J86" s="711">
        <v>1</v>
      </c>
      <c r="K86" s="712">
        <v>9.5</v>
      </c>
    </row>
    <row r="87" spans="1:11" ht="14.4" customHeight="1" x14ac:dyDescent="0.3">
      <c r="A87" s="695" t="s">
        <v>556</v>
      </c>
      <c r="B87" s="696" t="s">
        <v>557</v>
      </c>
      <c r="C87" s="699" t="s">
        <v>562</v>
      </c>
      <c r="D87" s="720" t="s">
        <v>2012</v>
      </c>
      <c r="E87" s="699" t="s">
        <v>3914</v>
      </c>
      <c r="F87" s="720" t="s">
        <v>3915</v>
      </c>
      <c r="G87" s="699" t="s">
        <v>3148</v>
      </c>
      <c r="H87" s="699" t="s">
        <v>3149</v>
      </c>
      <c r="I87" s="711">
        <v>2.9066666666666667</v>
      </c>
      <c r="J87" s="711">
        <v>500</v>
      </c>
      <c r="K87" s="712">
        <v>1453</v>
      </c>
    </row>
    <row r="88" spans="1:11" ht="14.4" customHeight="1" x14ac:dyDescent="0.3">
      <c r="A88" s="695" t="s">
        <v>556</v>
      </c>
      <c r="B88" s="696" t="s">
        <v>557</v>
      </c>
      <c r="C88" s="699" t="s">
        <v>562</v>
      </c>
      <c r="D88" s="720" t="s">
        <v>2012</v>
      </c>
      <c r="E88" s="699" t="s">
        <v>3914</v>
      </c>
      <c r="F88" s="720" t="s">
        <v>3915</v>
      </c>
      <c r="G88" s="699" t="s">
        <v>3150</v>
      </c>
      <c r="H88" s="699" t="s">
        <v>3151</v>
      </c>
      <c r="I88" s="711">
        <v>193.84</v>
      </c>
      <c r="J88" s="711">
        <v>4</v>
      </c>
      <c r="K88" s="712">
        <v>775.36</v>
      </c>
    </row>
    <row r="89" spans="1:11" ht="14.4" customHeight="1" x14ac:dyDescent="0.3">
      <c r="A89" s="695" t="s">
        <v>556</v>
      </c>
      <c r="B89" s="696" t="s">
        <v>557</v>
      </c>
      <c r="C89" s="699" t="s">
        <v>562</v>
      </c>
      <c r="D89" s="720" t="s">
        <v>2012</v>
      </c>
      <c r="E89" s="699" t="s">
        <v>3914</v>
      </c>
      <c r="F89" s="720" t="s">
        <v>3915</v>
      </c>
      <c r="G89" s="699" t="s">
        <v>3152</v>
      </c>
      <c r="H89" s="699" t="s">
        <v>3153</v>
      </c>
      <c r="I89" s="711">
        <v>84.91</v>
      </c>
      <c r="J89" s="711">
        <v>40</v>
      </c>
      <c r="K89" s="712">
        <v>3396.23</v>
      </c>
    </row>
    <row r="90" spans="1:11" ht="14.4" customHeight="1" x14ac:dyDescent="0.3">
      <c r="A90" s="695" t="s">
        <v>556</v>
      </c>
      <c r="B90" s="696" t="s">
        <v>557</v>
      </c>
      <c r="C90" s="699" t="s">
        <v>562</v>
      </c>
      <c r="D90" s="720" t="s">
        <v>2012</v>
      </c>
      <c r="E90" s="699" t="s">
        <v>3914</v>
      </c>
      <c r="F90" s="720" t="s">
        <v>3915</v>
      </c>
      <c r="G90" s="699" t="s">
        <v>3154</v>
      </c>
      <c r="H90" s="699" t="s">
        <v>3155</v>
      </c>
      <c r="I90" s="711">
        <v>833.69</v>
      </c>
      <c r="J90" s="711">
        <v>8</v>
      </c>
      <c r="K90" s="712">
        <v>6669.52</v>
      </c>
    </row>
    <row r="91" spans="1:11" ht="14.4" customHeight="1" x14ac:dyDescent="0.3">
      <c r="A91" s="695" t="s">
        <v>556</v>
      </c>
      <c r="B91" s="696" t="s">
        <v>557</v>
      </c>
      <c r="C91" s="699" t="s">
        <v>562</v>
      </c>
      <c r="D91" s="720" t="s">
        <v>2012</v>
      </c>
      <c r="E91" s="699" t="s">
        <v>3914</v>
      </c>
      <c r="F91" s="720" t="s">
        <v>3915</v>
      </c>
      <c r="G91" s="699" t="s">
        <v>3156</v>
      </c>
      <c r="H91" s="699" t="s">
        <v>3157</v>
      </c>
      <c r="I91" s="711">
        <v>1.75</v>
      </c>
      <c r="J91" s="711">
        <v>5000</v>
      </c>
      <c r="K91" s="712">
        <v>8772.5</v>
      </c>
    </row>
    <row r="92" spans="1:11" ht="14.4" customHeight="1" x14ac:dyDescent="0.3">
      <c r="A92" s="695" t="s">
        <v>556</v>
      </c>
      <c r="B92" s="696" t="s">
        <v>557</v>
      </c>
      <c r="C92" s="699" t="s">
        <v>562</v>
      </c>
      <c r="D92" s="720" t="s">
        <v>2012</v>
      </c>
      <c r="E92" s="699" t="s">
        <v>3914</v>
      </c>
      <c r="F92" s="720" t="s">
        <v>3915</v>
      </c>
      <c r="G92" s="699" t="s">
        <v>3158</v>
      </c>
      <c r="H92" s="699" t="s">
        <v>3159</v>
      </c>
      <c r="I92" s="711">
        <v>15</v>
      </c>
      <c r="J92" s="711">
        <v>30</v>
      </c>
      <c r="K92" s="712">
        <v>450</v>
      </c>
    </row>
    <row r="93" spans="1:11" ht="14.4" customHeight="1" x14ac:dyDescent="0.3">
      <c r="A93" s="695" t="s">
        <v>556</v>
      </c>
      <c r="B93" s="696" t="s">
        <v>557</v>
      </c>
      <c r="C93" s="699" t="s">
        <v>562</v>
      </c>
      <c r="D93" s="720" t="s">
        <v>2012</v>
      </c>
      <c r="E93" s="699" t="s">
        <v>3914</v>
      </c>
      <c r="F93" s="720" t="s">
        <v>3915</v>
      </c>
      <c r="G93" s="699" t="s">
        <v>3160</v>
      </c>
      <c r="H93" s="699" t="s">
        <v>3161</v>
      </c>
      <c r="I93" s="711">
        <v>12.103333333333333</v>
      </c>
      <c r="J93" s="711">
        <v>50</v>
      </c>
      <c r="K93" s="712">
        <v>605.20000000000005</v>
      </c>
    </row>
    <row r="94" spans="1:11" ht="14.4" customHeight="1" x14ac:dyDescent="0.3">
      <c r="A94" s="695" t="s">
        <v>556</v>
      </c>
      <c r="B94" s="696" t="s">
        <v>557</v>
      </c>
      <c r="C94" s="699" t="s">
        <v>562</v>
      </c>
      <c r="D94" s="720" t="s">
        <v>2012</v>
      </c>
      <c r="E94" s="699" t="s">
        <v>3914</v>
      </c>
      <c r="F94" s="720" t="s">
        <v>3915</v>
      </c>
      <c r="G94" s="699" t="s">
        <v>3162</v>
      </c>
      <c r="H94" s="699" t="s">
        <v>3163</v>
      </c>
      <c r="I94" s="711">
        <v>8.9600000000000009</v>
      </c>
      <c r="J94" s="711">
        <v>200</v>
      </c>
      <c r="K94" s="712">
        <v>1792</v>
      </c>
    </row>
    <row r="95" spans="1:11" ht="14.4" customHeight="1" x14ac:dyDescent="0.3">
      <c r="A95" s="695" t="s">
        <v>556</v>
      </c>
      <c r="B95" s="696" t="s">
        <v>557</v>
      </c>
      <c r="C95" s="699" t="s">
        <v>562</v>
      </c>
      <c r="D95" s="720" t="s">
        <v>2012</v>
      </c>
      <c r="E95" s="699" t="s">
        <v>3914</v>
      </c>
      <c r="F95" s="720" t="s">
        <v>3915</v>
      </c>
      <c r="G95" s="699" t="s">
        <v>3164</v>
      </c>
      <c r="H95" s="699" t="s">
        <v>3165</v>
      </c>
      <c r="I95" s="711">
        <v>2.8699999999999997</v>
      </c>
      <c r="J95" s="711">
        <v>200</v>
      </c>
      <c r="K95" s="712">
        <v>576</v>
      </c>
    </row>
    <row r="96" spans="1:11" ht="14.4" customHeight="1" x14ac:dyDescent="0.3">
      <c r="A96" s="695" t="s">
        <v>556</v>
      </c>
      <c r="B96" s="696" t="s">
        <v>557</v>
      </c>
      <c r="C96" s="699" t="s">
        <v>562</v>
      </c>
      <c r="D96" s="720" t="s">
        <v>2012</v>
      </c>
      <c r="E96" s="699" t="s">
        <v>3914</v>
      </c>
      <c r="F96" s="720" t="s">
        <v>3915</v>
      </c>
      <c r="G96" s="699" t="s">
        <v>3166</v>
      </c>
      <c r="H96" s="699" t="s">
        <v>3167</v>
      </c>
      <c r="I96" s="711">
        <v>5.2</v>
      </c>
      <c r="J96" s="711">
        <v>245</v>
      </c>
      <c r="K96" s="712">
        <v>1274</v>
      </c>
    </row>
    <row r="97" spans="1:11" ht="14.4" customHeight="1" x14ac:dyDescent="0.3">
      <c r="A97" s="695" t="s">
        <v>556</v>
      </c>
      <c r="B97" s="696" t="s">
        <v>557</v>
      </c>
      <c r="C97" s="699" t="s">
        <v>562</v>
      </c>
      <c r="D97" s="720" t="s">
        <v>2012</v>
      </c>
      <c r="E97" s="699" t="s">
        <v>3914</v>
      </c>
      <c r="F97" s="720" t="s">
        <v>3915</v>
      </c>
      <c r="G97" s="699" t="s">
        <v>3168</v>
      </c>
      <c r="H97" s="699" t="s">
        <v>3169</v>
      </c>
      <c r="I97" s="711">
        <v>13.2</v>
      </c>
      <c r="J97" s="711">
        <v>10</v>
      </c>
      <c r="K97" s="712">
        <v>132</v>
      </c>
    </row>
    <row r="98" spans="1:11" ht="14.4" customHeight="1" x14ac:dyDescent="0.3">
      <c r="A98" s="695" t="s">
        <v>556</v>
      </c>
      <c r="B98" s="696" t="s">
        <v>557</v>
      </c>
      <c r="C98" s="699" t="s">
        <v>562</v>
      </c>
      <c r="D98" s="720" t="s">
        <v>2012</v>
      </c>
      <c r="E98" s="699" t="s">
        <v>3914</v>
      </c>
      <c r="F98" s="720" t="s">
        <v>3915</v>
      </c>
      <c r="G98" s="699" t="s">
        <v>3170</v>
      </c>
      <c r="H98" s="699" t="s">
        <v>3171</v>
      </c>
      <c r="I98" s="711">
        <v>13.2</v>
      </c>
      <c r="J98" s="711">
        <v>20</v>
      </c>
      <c r="K98" s="712">
        <v>264</v>
      </c>
    </row>
    <row r="99" spans="1:11" ht="14.4" customHeight="1" x14ac:dyDescent="0.3">
      <c r="A99" s="695" t="s">
        <v>556</v>
      </c>
      <c r="B99" s="696" t="s">
        <v>557</v>
      </c>
      <c r="C99" s="699" t="s">
        <v>562</v>
      </c>
      <c r="D99" s="720" t="s">
        <v>2012</v>
      </c>
      <c r="E99" s="699" t="s">
        <v>3914</v>
      </c>
      <c r="F99" s="720" t="s">
        <v>3915</v>
      </c>
      <c r="G99" s="699" t="s">
        <v>3172</v>
      </c>
      <c r="H99" s="699" t="s">
        <v>3173</v>
      </c>
      <c r="I99" s="711">
        <v>1.5550000000000002</v>
      </c>
      <c r="J99" s="711">
        <v>150</v>
      </c>
      <c r="K99" s="712">
        <v>233.25</v>
      </c>
    </row>
    <row r="100" spans="1:11" ht="14.4" customHeight="1" x14ac:dyDescent="0.3">
      <c r="A100" s="695" t="s">
        <v>556</v>
      </c>
      <c r="B100" s="696" t="s">
        <v>557</v>
      </c>
      <c r="C100" s="699" t="s">
        <v>562</v>
      </c>
      <c r="D100" s="720" t="s">
        <v>2012</v>
      </c>
      <c r="E100" s="699" t="s">
        <v>3914</v>
      </c>
      <c r="F100" s="720" t="s">
        <v>3915</v>
      </c>
      <c r="G100" s="699" t="s">
        <v>3174</v>
      </c>
      <c r="H100" s="699" t="s">
        <v>3175</v>
      </c>
      <c r="I100" s="711">
        <v>0.47</v>
      </c>
      <c r="J100" s="711">
        <v>4000</v>
      </c>
      <c r="K100" s="712">
        <v>1880</v>
      </c>
    </row>
    <row r="101" spans="1:11" ht="14.4" customHeight="1" x14ac:dyDescent="0.3">
      <c r="A101" s="695" t="s">
        <v>556</v>
      </c>
      <c r="B101" s="696" t="s">
        <v>557</v>
      </c>
      <c r="C101" s="699" t="s">
        <v>562</v>
      </c>
      <c r="D101" s="720" t="s">
        <v>2012</v>
      </c>
      <c r="E101" s="699" t="s">
        <v>3914</v>
      </c>
      <c r="F101" s="720" t="s">
        <v>3915</v>
      </c>
      <c r="G101" s="699" t="s">
        <v>3176</v>
      </c>
      <c r="H101" s="699" t="s">
        <v>3177</v>
      </c>
      <c r="I101" s="711">
        <v>4.03</v>
      </c>
      <c r="J101" s="711">
        <v>100</v>
      </c>
      <c r="K101" s="712">
        <v>403</v>
      </c>
    </row>
    <row r="102" spans="1:11" ht="14.4" customHeight="1" x14ac:dyDescent="0.3">
      <c r="A102" s="695" t="s">
        <v>556</v>
      </c>
      <c r="B102" s="696" t="s">
        <v>557</v>
      </c>
      <c r="C102" s="699" t="s">
        <v>562</v>
      </c>
      <c r="D102" s="720" t="s">
        <v>2012</v>
      </c>
      <c r="E102" s="699" t="s">
        <v>3914</v>
      </c>
      <c r="F102" s="720" t="s">
        <v>3915</v>
      </c>
      <c r="G102" s="699" t="s">
        <v>3178</v>
      </c>
      <c r="H102" s="699" t="s">
        <v>3179</v>
      </c>
      <c r="I102" s="711">
        <v>250.8</v>
      </c>
      <c r="J102" s="711">
        <v>25</v>
      </c>
      <c r="K102" s="712">
        <v>6269.92</v>
      </c>
    </row>
    <row r="103" spans="1:11" ht="14.4" customHeight="1" x14ac:dyDescent="0.3">
      <c r="A103" s="695" t="s">
        <v>556</v>
      </c>
      <c r="B103" s="696" t="s">
        <v>557</v>
      </c>
      <c r="C103" s="699" t="s">
        <v>562</v>
      </c>
      <c r="D103" s="720" t="s">
        <v>2012</v>
      </c>
      <c r="E103" s="699" t="s">
        <v>3914</v>
      </c>
      <c r="F103" s="720" t="s">
        <v>3915</v>
      </c>
      <c r="G103" s="699" t="s">
        <v>3180</v>
      </c>
      <c r="H103" s="699" t="s">
        <v>3181</v>
      </c>
      <c r="I103" s="711">
        <v>61.06</v>
      </c>
      <c r="J103" s="711">
        <v>50</v>
      </c>
      <c r="K103" s="712">
        <v>3052.83</v>
      </c>
    </row>
    <row r="104" spans="1:11" ht="14.4" customHeight="1" x14ac:dyDescent="0.3">
      <c r="A104" s="695" t="s">
        <v>556</v>
      </c>
      <c r="B104" s="696" t="s">
        <v>557</v>
      </c>
      <c r="C104" s="699" t="s">
        <v>562</v>
      </c>
      <c r="D104" s="720" t="s">
        <v>2012</v>
      </c>
      <c r="E104" s="699" t="s">
        <v>3914</v>
      </c>
      <c r="F104" s="720" t="s">
        <v>3915</v>
      </c>
      <c r="G104" s="699" t="s">
        <v>3182</v>
      </c>
      <c r="H104" s="699" t="s">
        <v>3183</v>
      </c>
      <c r="I104" s="711">
        <v>25.71</v>
      </c>
      <c r="J104" s="711">
        <v>50</v>
      </c>
      <c r="K104" s="712">
        <v>1285.6199999999999</v>
      </c>
    </row>
    <row r="105" spans="1:11" ht="14.4" customHeight="1" x14ac:dyDescent="0.3">
      <c r="A105" s="695" t="s">
        <v>556</v>
      </c>
      <c r="B105" s="696" t="s">
        <v>557</v>
      </c>
      <c r="C105" s="699" t="s">
        <v>562</v>
      </c>
      <c r="D105" s="720" t="s">
        <v>2012</v>
      </c>
      <c r="E105" s="699" t="s">
        <v>3914</v>
      </c>
      <c r="F105" s="720" t="s">
        <v>3915</v>
      </c>
      <c r="G105" s="699" t="s">
        <v>3184</v>
      </c>
      <c r="H105" s="699" t="s">
        <v>3185</v>
      </c>
      <c r="I105" s="711">
        <v>59.54</v>
      </c>
      <c r="J105" s="711">
        <v>40</v>
      </c>
      <c r="K105" s="712">
        <v>2381.7600000000002</v>
      </c>
    </row>
    <row r="106" spans="1:11" ht="14.4" customHeight="1" x14ac:dyDescent="0.3">
      <c r="A106" s="695" t="s">
        <v>556</v>
      </c>
      <c r="B106" s="696" t="s">
        <v>557</v>
      </c>
      <c r="C106" s="699" t="s">
        <v>562</v>
      </c>
      <c r="D106" s="720" t="s">
        <v>2012</v>
      </c>
      <c r="E106" s="699" t="s">
        <v>3914</v>
      </c>
      <c r="F106" s="720" t="s">
        <v>3915</v>
      </c>
      <c r="G106" s="699" t="s">
        <v>3186</v>
      </c>
      <c r="H106" s="699" t="s">
        <v>3187</v>
      </c>
      <c r="I106" s="711">
        <v>232.32</v>
      </c>
      <c r="J106" s="711">
        <v>10</v>
      </c>
      <c r="K106" s="712">
        <v>2323.1999999999998</v>
      </c>
    </row>
    <row r="107" spans="1:11" ht="14.4" customHeight="1" x14ac:dyDescent="0.3">
      <c r="A107" s="695" t="s">
        <v>556</v>
      </c>
      <c r="B107" s="696" t="s">
        <v>557</v>
      </c>
      <c r="C107" s="699" t="s">
        <v>562</v>
      </c>
      <c r="D107" s="720" t="s">
        <v>2012</v>
      </c>
      <c r="E107" s="699" t="s">
        <v>3914</v>
      </c>
      <c r="F107" s="720" t="s">
        <v>3915</v>
      </c>
      <c r="G107" s="699" t="s">
        <v>3188</v>
      </c>
      <c r="H107" s="699" t="s">
        <v>3189</v>
      </c>
      <c r="I107" s="711">
        <v>24.2</v>
      </c>
      <c r="J107" s="711">
        <v>100</v>
      </c>
      <c r="K107" s="712">
        <v>2420</v>
      </c>
    </row>
    <row r="108" spans="1:11" ht="14.4" customHeight="1" x14ac:dyDescent="0.3">
      <c r="A108" s="695" t="s">
        <v>556</v>
      </c>
      <c r="B108" s="696" t="s">
        <v>557</v>
      </c>
      <c r="C108" s="699" t="s">
        <v>562</v>
      </c>
      <c r="D108" s="720" t="s">
        <v>2012</v>
      </c>
      <c r="E108" s="699" t="s">
        <v>3914</v>
      </c>
      <c r="F108" s="720" t="s">
        <v>3915</v>
      </c>
      <c r="G108" s="699" t="s">
        <v>3190</v>
      </c>
      <c r="H108" s="699" t="s">
        <v>3191</v>
      </c>
      <c r="I108" s="711">
        <v>24.2</v>
      </c>
      <c r="J108" s="711">
        <v>50</v>
      </c>
      <c r="K108" s="712">
        <v>1210</v>
      </c>
    </row>
    <row r="109" spans="1:11" ht="14.4" customHeight="1" x14ac:dyDescent="0.3">
      <c r="A109" s="695" t="s">
        <v>556</v>
      </c>
      <c r="B109" s="696" t="s">
        <v>557</v>
      </c>
      <c r="C109" s="699" t="s">
        <v>562</v>
      </c>
      <c r="D109" s="720" t="s">
        <v>2012</v>
      </c>
      <c r="E109" s="699" t="s">
        <v>3914</v>
      </c>
      <c r="F109" s="720" t="s">
        <v>3915</v>
      </c>
      <c r="G109" s="699" t="s">
        <v>3192</v>
      </c>
      <c r="H109" s="699" t="s">
        <v>3193</v>
      </c>
      <c r="I109" s="711">
        <v>9.1999999999999993</v>
      </c>
      <c r="J109" s="711">
        <v>900</v>
      </c>
      <c r="K109" s="712">
        <v>8280</v>
      </c>
    </row>
    <row r="110" spans="1:11" ht="14.4" customHeight="1" x14ac:dyDescent="0.3">
      <c r="A110" s="695" t="s">
        <v>556</v>
      </c>
      <c r="B110" s="696" t="s">
        <v>557</v>
      </c>
      <c r="C110" s="699" t="s">
        <v>562</v>
      </c>
      <c r="D110" s="720" t="s">
        <v>2012</v>
      </c>
      <c r="E110" s="699" t="s">
        <v>3914</v>
      </c>
      <c r="F110" s="720" t="s">
        <v>3915</v>
      </c>
      <c r="G110" s="699" t="s">
        <v>3194</v>
      </c>
      <c r="H110" s="699" t="s">
        <v>3195</v>
      </c>
      <c r="I110" s="711">
        <v>172.5</v>
      </c>
      <c r="J110" s="711">
        <v>2</v>
      </c>
      <c r="K110" s="712">
        <v>345</v>
      </c>
    </row>
    <row r="111" spans="1:11" ht="14.4" customHeight="1" x14ac:dyDescent="0.3">
      <c r="A111" s="695" t="s">
        <v>556</v>
      </c>
      <c r="B111" s="696" t="s">
        <v>557</v>
      </c>
      <c r="C111" s="699" t="s">
        <v>562</v>
      </c>
      <c r="D111" s="720" t="s">
        <v>2012</v>
      </c>
      <c r="E111" s="699" t="s">
        <v>3914</v>
      </c>
      <c r="F111" s="720" t="s">
        <v>3915</v>
      </c>
      <c r="G111" s="699" t="s">
        <v>3196</v>
      </c>
      <c r="H111" s="699" t="s">
        <v>3197</v>
      </c>
      <c r="I111" s="711">
        <v>9.68</v>
      </c>
      <c r="J111" s="711">
        <v>100</v>
      </c>
      <c r="K111" s="712">
        <v>968</v>
      </c>
    </row>
    <row r="112" spans="1:11" ht="14.4" customHeight="1" x14ac:dyDescent="0.3">
      <c r="A112" s="695" t="s">
        <v>556</v>
      </c>
      <c r="B112" s="696" t="s">
        <v>557</v>
      </c>
      <c r="C112" s="699" t="s">
        <v>562</v>
      </c>
      <c r="D112" s="720" t="s">
        <v>2012</v>
      </c>
      <c r="E112" s="699" t="s">
        <v>3914</v>
      </c>
      <c r="F112" s="720" t="s">
        <v>3915</v>
      </c>
      <c r="G112" s="699" t="s">
        <v>3198</v>
      </c>
      <c r="H112" s="699" t="s">
        <v>3199</v>
      </c>
      <c r="I112" s="711">
        <v>124.14</v>
      </c>
      <c r="J112" s="711">
        <v>2</v>
      </c>
      <c r="K112" s="712">
        <v>248.29</v>
      </c>
    </row>
    <row r="113" spans="1:11" ht="14.4" customHeight="1" x14ac:dyDescent="0.3">
      <c r="A113" s="695" t="s">
        <v>556</v>
      </c>
      <c r="B113" s="696" t="s">
        <v>557</v>
      </c>
      <c r="C113" s="699" t="s">
        <v>562</v>
      </c>
      <c r="D113" s="720" t="s">
        <v>2012</v>
      </c>
      <c r="E113" s="699" t="s">
        <v>3914</v>
      </c>
      <c r="F113" s="720" t="s">
        <v>3915</v>
      </c>
      <c r="G113" s="699" t="s">
        <v>3200</v>
      </c>
      <c r="H113" s="699" t="s">
        <v>3201</v>
      </c>
      <c r="I113" s="711">
        <v>232.32</v>
      </c>
      <c r="J113" s="711">
        <v>10</v>
      </c>
      <c r="K113" s="712">
        <v>2323.1999999999998</v>
      </c>
    </row>
    <row r="114" spans="1:11" ht="14.4" customHeight="1" x14ac:dyDescent="0.3">
      <c r="A114" s="695" t="s">
        <v>556</v>
      </c>
      <c r="B114" s="696" t="s">
        <v>557</v>
      </c>
      <c r="C114" s="699" t="s">
        <v>562</v>
      </c>
      <c r="D114" s="720" t="s">
        <v>2012</v>
      </c>
      <c r="E114" s="699" t="s">
        <v>3914</v>
      </c>
      <c r="F114" s="720" t="s">
        <v>3915</v>
      </c>
      <c r="G114" s="699" t="s">
        <v>3202</v>
      </c>
      <c r="H114" s="699" t="s">
        <v>3203</v>
      </c>
      <c r="I114" s="711">
        <v>285.55</v>
      </c>
      <c r="J114" s="711">
        <v>2</v>
      </c>
      <c r="K114" s="712">
        <v>571.1</v>
      </c>
    </row>
    <row r="115" spans="1:11" ht="14.4" customHeight="1" x14ac:dyDescent="0.3">
      <c r="A115" s="695" t="s">
        <v>556</v>
      </c>
      <c r="B115" s="696" t="s">
        <v>557</v>
      </c>
      <c r="C115" s="699" t="s">
        <v>562</v>
      </c>
      <c r="D115" s="720" t="s">
        <v>2012</v>
      </c>
      <c r="E115" s="699" t="s">
        <v>3914</v>
      </c>
      <c r="F115" s="720" t="s">
        <v>3915</v>
      </c>
      <c r="G115" s="699" t="s">
        <v>3204</v>
      </c>
      <c r="H115" s="699" t="s">
        <v>3205</v>
      </c>
      <c r="I115" s="711">
        <v>18.39</v>
      </c>
      <c r="J115" s="711">
        <v>12</v>
      </c>
      <c r="K115" s="712">
        <v>220.7</v>
      </c>
    </row>
    <row r="116" spans="1:11" ht="14.4" customHeight="1" x14ac:dyDescent="0.3">
      <c r="A116" s="695" t="s">
        <v>556</v>
      </c>
      <c r="B116" s="696" t="s">
        <v>557</v>
      </c>
      <c r="C116" s="699" t="s">
        <v>562</v>
      </c>
      <c r="D116" s="720" t="s">
        <v>2012</v>
      </c>
      <c r="E116" s="699" t="s">
        <v>3914</v>
      </c>
      <c r="F116" s="720" t="s">
        <v>3915</v>
      </c>
      <c r="G116" s="699" t="s">
        <v>3206</v>
      </c>
      <c r="H116" s="699" t="s">
        <v>3207</v>
      </c>
      <c r="I116" s="711">
        <v>9.5</v>
      </c>
      <c r="J116" s="711">
        <v>1</v>
      </c>
      <c r="K116" s="712">
        <v>9.5</v>
      </c>
    </row>
    <row r="117" spans="1:11" ht="14.4" customHeight="1" x14ac:dyDescent="0.3">
      <c r="A117" s="695" t="s">
        <v>556</v>
      </c>
      <c r="B117" s="696" t="s">
        <v>557</v>
      </c>
      <c r="C117" s="699" t="s">
        <v>562</v>
      </c>
      <c r="D117" s="720" t="s">
        <v>2012</v>
      </c>
      <c r="E117" s="699" t="s">
        <v>3916</v>
      </c>
      <c r="F117" s="720" t="s">
        <v>3917</v>
      </c>
      <c r="G117" s="699" t="s">
        <v>3208</v>
      </c>
      <c r="H117" s="699" t="s">
        <v>3209</v>
      </c>
      <c r="I117" s="711">
        <v>8.17</v>
      </c>
      <c r="J117" s="711">
        <v>300</v>
      </c>
      <c r="K117" s="712">
        <v>2451</v>
      </c>
    </row>
    <row r="118" spans="1:11" ht="14.4" customHeight="1" x14ac:dyDescent="0.3">
      <c r="A118" s="695" t="s">
        <v>556</v>
      </c>
      <c r="B118" s="696" t="s">
        <v>557</v>
      </c>
      <c r="C118" s="699" t="s">
        <v>562</v>
      </c>
      <c r="D118" s="720" t="s">
        <v>2012</v>
      </c>
      <c r="E118" s="699" t="s">
        <v>3916</v>
      </c>
      <c r="F118" s="720" t="s">
        <v>3917</v>
      </c>
      <c r="G118" s="699" t="s">
        <v>3210</v>
      </c>
      <c r="H118" s="699" t="s">
        <v>3211</v>
      </c>
      <c r="I118" s="711">
        <v>200.23500000000001</v>
      </c>
      <c r="J118" s="711">
        <v>20</v>
      </c>
      <c r="K118" s="712">
        <v>4004.7</v>
      </c>
    </row>
    <row r="119" spans="1:11" ht="14.4" customHeight="1" x14ac:dyDescent="0.3">
      <c r="A119" s="695" t="s">
        <v>556</v>
      </c>
      <c r="B119" s="696" t="s">
        <v>557</v>
      </c>
      <c r="C119" s="699" t="s">
        <v>562</v>
      </c>
      <c r="D119" s="720" t="s">
        <v>2012</v>
      </c>
      <c r="E119" s="699" t="s">
        <v>3916</v>
      </c>
      <c r="F119" s="720" t="s">
        <v>3917</v>
      </c>
      <c r="G119" s="699" t="s">
        <v>3212</v>
      </c>
      <c r="H119" s="699" t="s">
        <v>3213</v>
      </c>
      <c r="I119" s="711">
        <v>12.71</v>
      </c>
      <c r="J119" s="711">
        <v>100</v>
      </c>
      <c r="K119" s="712">
        <v>1271</v>
      </c>
    </row>
    <row r="120" spans="1:11" ht="14.4" customHeight="1" x14ac:dyDescent="0.3">
      <c r="A120" s="695" t="s">
        <v>556</v>
      </c>
      <c r="B120" s="696" t="s">
        <v>557</v>
      </c>
      <c r="C120" s="699" t="s">
        <v>562</v>
      </c>
      <c r="D120" s="720" t="s">
        <v>2012</v>
      </c>
      <c r="E120" s="699" t="s">
        <v>3918</v>
      </c>
      <c r="F120" s="720" t="s">
        <v>3919</v>
      </c>
      <c r="G120" s="699" t="s">
        <v>3214</v>
      </c>
      <c r="H120" s="699" t="s">
        <v>3215</v>
      </c>
      <c r="I120" s="711">
        <v>0.3</v>
      </c>
      <c r="J120" s="711">
        <v>400</v>
      </c>
      <c r="K120" s="712">
        <v>120</v>
      </c>
    </row>
    <row r="121" spans="1:11" ht="14.4" customHeight="1" x14ac:dyDescent="0.3">
      <c r="A121" s="695" t="s">
        <v>556</v>
      </c>
      <c r="B121" s="696" t="s">
        <v>557</v>
      </c>
      <c r="C121" s="699" t="s">
        <v>562</v>
      </c>
      <c r="D121" s="720" t="s">
        <v>2012</v>
      </c>
      <c r="E121" s="699" t="s">
        <v>3918</v>
      </c>
      <c r="F121" s="720" t="s">
        <v>3919</v>
      </c>
      <c r="G121" s="699" t="s">
        <v>3216</v>
      </c>
      <c r="H121" s="699" t="s">
        <v>3217</v>
      </c>
      <c r="I121" s="711">
        <v>0.31</v>
      </c>
      <c r="J121" s="711">
        <v>400</v>
      </c>
      <c r="K121" s="712">
        <v>124</v>
      </c>
    </row>
    <row r="122" spans="1:11" ht="14.4" customHeight="1" x14ac:dyDescent="0.3">
      <c r="A122" s="695" t="s">
        <v>556</v>
      </c>
      <c r="B122" s="696" t="s">
        <v>557</v>
      </c>
      <c r="C122" s="699" t="s">
        <v>562</v>
      </c>
      <c r="D122" s="720" t="s">
        <v>2012</v>
      </c>
      <c r="E122" s="699" t="s">
        <v>3918</v>
      </c>
      <c r="F122" s="720" t="s">
        <v>3919</v>
      </c>
      <c r="G122" s="699" t="s">
        <v>3218</v>
      </c>
      <c r="H122" s="699" t="s">
        <v>3219</v>
      </c>
      <c r="I122" s="711">
        <v>0.3</v>
      </c>
      <c r="J122" s="711">
        <v>1000</v>
      </c>
      <c r="K122" s="712">
        <v>300</v>
      </c>
    </row>
    <row r="123" spans="1:11" ht="14.4" customHeight="1" x14ac:dyDescent="0.3">
      <c r="A123" s="695" t="s">
        <v>556</v>
      </c>
      <c r="B123" s="696" t="s">
        <v>557</v>
      </c>
      <c r="C123" s="699" t="s">
        <v>562</v>
      </c>
      <c r="D123" s="720" t="s">
        <v>2012</v>
      </c>
      <c r="E123" s="699" t="s">
        <v>3918</v>
      </c>
      <c r="F123" s="720" t="s">
        <v>3919</v>
      </c>
      <c r="G123" s="699" t="s">
        <v>3220</v>
      </c>
      <c r="H123" s="699" t="s">
        <v>3221</v>
      </c>
      <c r="I123" s="711">
        <v>1.7533333333333332</v>
      </c>
      <c r="J123" s="711">
        <v>300</v>
      </c>
      <c r="K123" s="712">
        <v>526</v>
      </c>
    </row>
    <row r="124" spans="1:11" ht="14.4" customHeight="1" x14ac:dyDescent="0.3">
      <c r="A124" s="695" t="s">
        <v>556</v>
      </c>
      <c r="B124" s="696" t="s">
        <v>557</v>
      </c>
      <c r="C124" s="699" t="s">
        <v>562</v>
      </c>
      <c r="D124" s="720" t="s">
        <v>2012</v>
      </c>
      <c r="E124" s="699" t="s">
        <v>3920</v>
      </c>
      <c r="F124" s="720" t="s">
        <v>3921</v>
      </c>
      <c r="G124" s="699" t="s">
        <v>3222</v>
      </c>
      <c r="H124" s="699" t="s">
        <v>3223</v>
      </c>
      <c r="I124" s="711">
        <v>7.5049999999999999</v>
      </c>
      <c r="J124" s="711">
        <v>90</v>
      </c>
      <c r="K124" s="712">
        <v>675.5</v>
      </c>
    </row>
    <row r="125" spans="1:11" ht="14.4" customHeight="1" x14ac:dyDescent="0.3">
      <c r="A125" s="695" t="s">
        <v>556</v>
      </c>
      <c r="B125" s="696" t="s">
        <v>557</v>
      </c>
      <c r="C125" s="699" t="s">
        <v>562</v>
      </c>
      <c r="D125" s="720" t="s">
        <v>2012</v>
      </c>
      <c r="E125" s="699" t="s">
        <v>3920</v>
      </c>
      <c r="F125" s="720" t="s">
        <v>3921</v>
      </c>
      <c r="G125" s="699" t="s">
        <v>3224</v>
      </c>
      <c r="H125" s="699" t="s">
        <v>3225</v>
      </c>
      <c r="I125" s="711">
        <v>11</v>
      </c>
      <c r="J125" s="711">
        <v>50</v>
      </c>
      <c r="K125" s="712">
        <v>550</v>
      </c>
    </row>
    <row r="126" spans="1:11" ht="14.4" customHeight="1" x14ac:dyDescent="0.3">
      <c r="A126" s="695" t="s">
        <v>556</v>
      </c>
      <c r="B126" s="696" t="s">
        <v>557</v>
      </c>
      <c r="C126" s="699" t="s">
        <v>562</v>
      </c>
      <c r="D126" s="720" t="s">
        <v>2012</v>
      </c>
      <c r="E126" s="699" t="s">
        <v>3920</v>
      </c>
      <c r="F126" s="720" t="s">
        <v>3921</v>
      </c>
      <c r="G126" s="699" t="s">
        <v>3226</v>
      </c>
      <c r="H126" s="699" t="s">
        <v>3227</v>
      </c>
      <c r="I126" s="711">
        <v>0.77</v>
      </c>
      <c r="J126" s="711">
        <v>700</v>
      </c>
      <c r="K126" s="712">
        <v>539</v>
      </c>
    </row>
    <row r="127" spans="1:11" ht="14.4" customHeight="1" x14ac:dyDescent="0.3">
      <c r="A127" s="695" t="s">
        <v>556</v>
      </c>
      <c r="B127" s="696" t="s">
        <v>557</v>
      </c>
      <c r="C127" s="699" t="s">
        <v>562</v>
      </c>
      <c r="D127" s="720" t="s">
        <v>2012</v>
      </c>
      <c r="E127" s="699" t="s">
        <v>3920</v>
      </c>
      <c r="F127" s="720" t="s">
        <v>3921</v>
      </c>
      <c r="G127" s="699" t="s">
        <v>3228</v>
      </c>
      <c r="H127" s="699" t="s">
        <v>3229</v>
      </c>
      <c r="I127" s="711">
        <v>0.77</v>
      </c>
      <c r="J127" s="711">
        <v>15000</v>
      </c>
      <c r="K127" s="712">
        <v>11550</v>
      </c>
    </row>
    <row r="128" spans="1:11" ht="14.4" customHeight="1" x14ac:dyDescent="0.3">
      <c r="A128" s="695" t="s">
        <v>556</v>
      </c>
      <c r="B128" s="696" t="s">
        <v>557</v>
      </c>
      <c r="C128" s="699" t="s">
        <v>562</v>
      </c>
      <c r="D128" s="720" t="s">
        <v>2012</v>
      </c>
      <c r="E128" s="699" t="s">
        <v>3920</v>
      </c>
      <c r="F128" s="720" t="s">
        <v>3921</v>
      </c>
      <c r="G128" s="699" t="s">
        <v>3230</v>
      </c>
      <c r="H128" s="699" t="s">
        <v>3231</v>
      </c>
      <c r="I128" s="711">
        <v>0.77666666666666673</v>
      </c>
      <c r="J128" s="711">
        <v>700</v>
      </c>
      <c r="K128" s="712">
        <v>544</v>
      </c>
    </row>
    <row r="129" spans="1:11" ht="14.4" customHeight="1" x14ac:dyDescent="0.3">
      <c r="A129" s="695" t="s">
        <v>556</v>
      </c>
      <c r="B129" s="696" t="s">
        <v>557</v>
      </c>
      <c r="C129" s="699" t="s">
        <v>562</v>
      </c>
      <c r="D129" s="720" t="s">
        <v>2012</v>
      </c>
      <c r="E129" s="699" t="s">
        <v>3922</v>
      </c>
      <c r="F129" s="720" t="s">
        <v>3923</v>
      </c>
      <c r="G129" s="699" t="s">
        <v>3232</v>
      </c>
      <c r="H129" s="699" t="s">
        <v>3233</v>
      </c>
      <c r="I129" s="711">
        <v>139.44</v>
      </c>
      <c r="J129" s="711">
        <v>20</v>
      </c>
      <c r="K129" s="712">
        <v>2788.8</v>
      </c>
    </row>
    <row r="130" spans="1:11" ht="14.4" customHeight="1" x14ac:dyDescent="0.3">
      <c r="A130" s="695" t="s">
        <v>556</v>
      </c>
      <c r="B130" s="696" t="s">
        <v>557</v>
      </c>
      <c r="C130" s="699" t="s">
        <v>562</v>
      </c>
      <c r="D130" s="720" t="s">
        <v>2012</v>
      </c>
      <c r="E130" s="699" t="s">
        <v>3922</v>
      </c>
      <c r="F130" s="720" t="s">
        <v>3923</v>
      </c>
      <c r="G130" s="699" t="s">
        <v>3234</v>
      </c>
      <c r="H130" s="699" t="s">
        <v>3235</v>
      </c>
      <c r="I130" s="711">
        <v>139.435</v>
      </c>
      <c r="J130" s="711">
        <v>20</v>
      </c>
      <c r="K130" s="712">
        <v>2788.6800000000003</v>
      </c>
    </row>
    <row r="131" spans="1:11" ht="14.4" customHeight="1" x14ac:dyDescent="0.3">
      <c r="A131" s="695" t="s">
        <v>556</v>
      </c>
      <c r="B131" s="696" t="s">
        <v>557</v>
      </c>
      <c r="C131" s="699" t="s">
        <v>562</v>
      </c>
      <c r="D131" s="720" t="s">
        <v>2012</v>
      </c>
      <c r="E131" s="699" t="s">
        <v>3922</v>
      </c>
      <c r="F131" s="720" t="s">
        <v>3923</v>
      </c>
      <c r="G131" s="699" t="s">
        <v>3236</v>
      </c>
      <c r="H131" s="699" t="s">
        <v>3237</v>
      </c>
      <c r="I131" s="711">
        <v>11.65</v>
      </c>
      <c r="J131" s="711">
        <v>30</v>
      </c>
      <c r="K131" s="712">
        <v>349.59000000000003</v>
      </c>
    </row>
    <row r="132" spans="1:11" ht="14.4" customHeight="1" x14ac:dyDescent="0.3">
      <c r="A132" s="695" t="s">
        <v>556</v>
      </c>
      <c r="B132" s="696" t="s">
        <v>557</v>
      </c>
      <c r="C132" s="699" t="s">
        <v>562</v>
      </c>
      <c r="D132" s="720" t="s">
        <v>2012</v>
      </c>
      <c r="E132" s="699" t="s">
        <v>3922</v>
      </c>
      <c r="F132" s="720" t="s">
        <v>3923</v>
      </c>
      <c r="G132" s="699" t="s">
        <v>3238</v>
      </c>
      <c r="H132" s="699" t="s">
        <v>3239</v>
      </c>
      <c r="I132" s="711">
        <v>152.46</v>
      </c>
      <c r="J132" s="711">
        <v>2</v>
      </c>
      <c r="K132" s="712">
        <v>304.92</v>
      </c>
    </row>
    <row r="133" spans="1:11" ht="14.4" customHeight="1" x14ac:dyDescent="0.3">
      <c r="A133" s="695" t="s">
        <v>556</v>
      </c>
      <c r="B133" s="696" t="s">
        <v>557</v>
      </c>
      <c r="C133" s="699" t="s">
        <v>567</v>
      </c>
      <c r="D133" s="720" t="s">
        <v>2013</v>
      </c>
      <c r="E133" s="699" t="s">
        <v>3912</v>
      </c>
      <c r="F133" s="720" t="s">
        <v>3913</v>
      </c>
      <c r="G133" s="699" t="s">
        <v>2992</v>
      </c>
      <c r="H133" s="699" t="s">
        <v>2993</v>
      </c>
      <c r="I133" s="711">
        <v>27.36</v>
      </c>
      <c r="J133" s="711">
        <v>17</v>
      </c>
      <c r="K133" s="712">
        <v>465.12</v>
      </c>
    </row>
    <row r="134" spans="1:11" ht="14.4" customHeight="1" x14ac:dyDescent="0.3">
      <c r="A134" s="695" t="s">
        <v>556</v>
      </c>
      <c r="B134" s="696" t="s">
        <v>557</v>
      </c>
      <c r="C134" s="699" t="s">
        <v>567</v>
      </c>
      <c r="D134" s="720" t="s">
        <v>2013</v>
      </c>
      <c r="E134" s="699" t="s">
        <v>3912</v>
      </c>
      <c r="F134" s="720" t="s">
        <v>3913</v>
      </c>
      <c r="G134" s="699" t="s">
        <v>3010</v>
      </c>
      <c r="H134" s="699" t="s">
        <v>3011</v>
      </c>
      <c r="I134" s="711">
        <v>0.6</v>
      </c>
      <c r="J134" s="711">
        <v>100</v>
      </c>
      <c r="K134" s="712">
        <v>60</v>
      </c>
    </row>
    <row r="135" spans="1:11" ht="14.4" customHeight="1" x14ac:dyDescent="0.3">
      <c r="A135" s="695" t="s">
        <v>556</v>
      </c>
      <c r="B135" s="696" t="s">
        <v>557</v>
      </c>
      <c r="C135" s="699" t="s">
        <v>567</v>
      </c>
      <c r="D135" s="720" t="s">
        <v>2013</v>
      </c>
      <c r="E135" s="699" t="s">
        <v>3912</v>
      </c>
      <c r="F135" s="720" t="s">
        <v>3913</v>
      </c>
      <c r="G135" s="699" t="s">
        <v>3240</v>
      </c>
      <c r="H135" s="699" t="s">
        <v>3241</v>
      </c>
      <c r="I135" s="711">
        <v>26.37</v>
      </c>
      <c r="J135" s="711">
        <v>12</v>
      </c>
      <c r="K135" s="712">
        <v>316.44</v>
      </c>
    </row>
    <row r="136" spans="1:11" ht="14.4" customHeight="1" x14ac:dyDescent="0.3">
      <c r="A136" s="695" t="s">
        <v>556</v>
      </c>
      <c r="B136" s="696" t="s">
        <v>557</v>
      </c>
      <c r="C136" s="699" t="s">
        <v>567</v>
      </c>
      <c r="D136" s="720" t="s">
        <v>2013</v>
      </c>
      <c r="E136" s="699" t="s">
        <v>3912</v>
      </c>
      <c r="F136" s="720" t="s">
        <v>3913</v>
      </c>
      <c r="G136" s="699" t="s">
        <v>3038</v>
      </c>
      <c r="H136" s="699" t="s">
        <v>3039</v>
      </c>
      <c r="I136" s="711">
        <v>0.85</v>
      </c>
      <c r="J136" s="711">
        <v>50</v>
      </c>
      <c r="K136" s="712">
        <v>42.5</v>
      </c>
    </row>
    <row r="137" spans="1:11" ht="14.4" customHeight="1" x14ac:dyDescent="0.3">
      <c r="A137" s="695" t="s">
        <v>556</v>
      </c>
      <c r="B137" s="696" t="s">
        <v>557</v>
      </c>
      <c r="C137" s="699" t="s">
        <v>567</v>
      </c>
      <c r="D137" s="720" t="s">
        <v>2013</v>
      </c>
      <c r="E137" s="699" t="s">
        <v>3912</v>
      </c>
      <c r="F137" s="720" t="s">
        <v>3913</v>
      </c>
      <c r="G137" s="699" t="s">
        <v>3040</v>
      </c>
      <c r="H137" s="699" t="s">
        <v>3041</v>
      </c>
      <c r="I137" s="711">
        <v>1.5150000000000001</v>
      </c>
      <c r="J137" s="711">
        <v>75</v>
      </c>
      <c r="K137" s="712">
        <v>113.75</v>
      </c>
    </row>
    <row r="138" spans="1:11" ht="14.4" customHeight="1" x14ac:dyDescent="0.3">
      <c r="A138" s="695" t="s">
        <v>556</v>
      </c>
      <c r="B138" s="696" t="s">
        <v>557</v>
      </c>
      <c r="C138" s="699" t="s">
        <v>567</v>
      </c>
      <c r="D138" s="720" t="s">
        <v>2013</v>
      </c>
      <c r="E138" s="699" t="s">
        <v>3912</v>
      </c>
      <c r="F138" s="720" t="s">
        <v>3913</v>
      </c>
      <c r="G138" s="699" t="s">
        <v>3242</v>
      </c>
      <c r="H138" s="699" t="s">
        <v>3243</v>
      </c>
      <c r="I138" s="711">
        <v>26.01</v>
      </c>
      <c r="J138" s="711">
        <v>10</v>
      </c>
      <c r="K138" s="712">
        <v>260.14999999999998</v>
      </c>
    </row>
    <row r="139" spans="1:11" ht="14.4" customHeight="1" x14ac:dyDescent="0.3">
      <c r="A139" s="695" t="s">
        <v>556</v>
      </c>
      <c r="B139" s="696" t="s">
        <v>557</v>
      </c>
      <c r="C139" s="699" t="s">
        <v>567</v>
      </c>
      <c r="D139" s="720" t="s">
        <v>2013</v>
      </c>
      <c r="E139" s="699" t="s">
        <v>3914</v>
      </c>
      <c r="F139" s="720" t="s">
        <v>3915</v>
      </c>
      <c r="G139" s="699" t="s">
        <v>3088</v>
      </c>
      <c r="H139" s="699" t="s">
        <v>3089</v>
      </c>
      <c r="I139" s="711">
        <v>0.42</v>
      </c>
      <c r="J139" s="711">
        <v>100</v>
      </c>
      <c r="K139" s="712">
        <v>42</v>
      </c>
    </row>
    <row r="140" spans="1:11" ht="14.4" customHeight="1" x14ac:dyDescent="0.3">
      <c r="A140" s="695" t="s">
        <v>556</v>
      </c>
      <c r="B140" s="696" t="s">
        <v>557</v>
      </c>
      <c r="C140" s="699" t="s">
        <v>567</v>
      </c>
      <c r="D140" s="720" t="s">
        <v>2013</v>
      </c>
      <c r="E140" s="699" t="s">
        <v>3914</v>
      </c>
      <c r="F140" s="720" t="s">
        <v>3915</v>
      </c>
      <c r="G140" s="699" t="s">
        <v>3244</v>
      </c>
      <c r="H140" s="699" t="s">
        <v>3245</v>
      </c>
      <c r="I140" s="711">
        <v>2.78</v>
      </c>
      <c r="J140" s="711">
        <v>30</v>
      </c>
      <c r="K140" s="712">
        <v>83.4</v>
      </c>
    </row>
    <row r="141" spans="1:11" ht="14.4" customHeight="1" x14ac:dyDescent="0.3">
      <c r="A141" s="695" t="s">
        <v>556</v>
      </c>
      <c r="B141" s="696" t="s">
        <v>557</v>
      </c>
      <c r="C141" s="699" t="s">
        <v>567</v>
      </c>
      <c r="D141" s="720" t="s">
        <v>2013</v>
      </c>
      <c r="E141" s="699" t="s">
        <v>3914</v>
      </c>
      <c r="F141" s="720" t="s">
        <v>3915</v>
      </c>
      <c r="G141" s="699" t="s">
        <v>3118</v>
      </c>
      <c r="H141" s="699" t="s">
        <v>3119</v>
      </c>
      <c r="I141" s="711">
        <v>1.78</v>
      </c>
      <c r="J141" s="711">
        <v>250</v>
      </c>
      <c r="K141" s="712">
        <v>445</v>
      </c>
    </row>
    <row r="142" spans="1:11" ht="14.4" customHeight="1" x14ac:dyDescent="0.3">
      <c r="A142" s="695" t="s">
        <v>556</v>
      </c>
      <c r="B142" s="696" t="s">
        <v>557</v>
      </c>
      <c r="C142" s="699" t="s">
        <v>567</v>
      </c>
      <c r="D142" s="720" t="s">
        <v>2013</v>
      </c>
      <c r="E142" s="699" t="s">
        <v>3914</v>
      </c>
      <c r="F142" s="720" t="s">
        <v>3915</v>
      </c>
      <c r="G142" s="699" t="s">
        <v>3120</v>
      </c>
      <c r="H142" s="699" t="s">
        <v>3121</v>
      </c>
      <c r="I142" s="711">
        <v>1.79</v>
      </c>
      <c r="J142" s="711">
        <v>150</v>
      </c>
      <c r="K142" s="712">
        <v>269</v>
      </c>
    </row>
    <row r="143" spans="1:11" ht="14.4" customHeight="1" x14ac:dyDescent="0.3">
      <c r="A143" s="695" t="s">
        <v>556</v>
      </c>
      <c r="B143" s="696" t="s">
        <v>557</v>
      </c>
      <c r="C143" s="699" t="s">
        <v>567</v>
      </c>
      <c r="D143" s="720" t="s">
        <v>2013</v>
      </c>
      <c r="E143" s="699" t="s">
        <v>3914</v>
      </c>
      <c r="F143" s="720" t="s">
        <v>3915</v>
      </c>
      <c r="G143" s="699" t="s">
        <v>3246</v>
      </c>
      <c r="H143" s="699" t="s">
        <v>3247</v>
      </c>
      <c r="I143" s="711">
        <v>2.8250000000000002</v>
      </c>
      <c r="J143" s="711">
        <v>150</v>
      </c>
      <c r="K143" s="712">
        <v>425</v>
      </c>
    </row>
    <row r="144" spans="1:11" ht="14.4" customHeight="1" x14ac:dyDescent="0.3">
      <c r="A144" s="695" t="s">
        <v>556</v>
      </c>
      <c r="B144" s="696" t="s">
        <v>557</v>
      </c>
      <c r="C144" s="699" t="s">
        <v>567</v>
      </c>
      <c r="D144" s="720" t="s">
        <v>2013</v>
      </c>
      <c r="E144" s="699" t="s">
        <v>3914</v>
      </c>
      <c r="F144" s="720" t="s">
        <v>3915</v>
      </c>
      <c r="G144" s="699" t="s">
        <v>3248</v>
      </c>
      <c r="H144" s="699" t="s">
        <v>3249</v>
      </c>
      <c r="I144" s="711">
        <v>1.77</v>
      </c>
      <c r="J144" s="711">
        <v>100</v>
      </c>
      <c r="K144" s="712">
        <v>177</v>
      </c>
    </row>
    <row r="145" spans="1:11" ht="14.4" customHeight="1" x14ac:dyDescent="0.3">
      <c r="A145" s="695" t="s">
        <v>556</v>
      </c>
      <c r="B145" s="696" t="s">
        <v>557</v>
      </c>
      <c r="C145" s="699" t="s">
        <v>567</v>
      </c>
      <c r="D145" s="720" t="s">
        <v>2013</v>
      </c>
      <c r="E145" s="699" t="s">
        <v>3914</v>
      </c>
      <c r="F145" s="720" t="s">
        <v>3915</v>
      </c>
      <c r="G145" s="699" t="s">
        <v>3122</v>
      </c>
      <c r="H145" s="699" t="s">
        <v>3123</v>
      </c>
      <c r="I145" s="711">
        <v>0.01</v>
      </c>
      <c r="J145" s="711">
        <v>200</v>
      </c>
      <c r="K145" s="712">
        <v>2</v>
      </c>
    </row>
    <row r="146" spans="1:11" ht="14.4" customHeight="1" x14ac:dyDescent="0.3">
      <c r="A146" s="695" t="s">
        <v>556</v>
      </c>
      <c r="B146" s="696" t="s">
        <v>557</v>
      </c>
      <c r="C146" s="699" t="s">
        <v>567</v>
      </c>
      <c r="D146" s="720" t="s">
        <v>2013</v>
      </c>
      <c r="E146" s="699" t="s">
        <v>3914</v>
      </c>
      <c r="F146" s="720" t="s">
        <v>3915</v>
      </c>
      <c r="G146" s="699" t="s">
        <v>3126</v>
      </c>
      <c r="H146" s="699" t="s">
        <v>3127</v>
      </c>
      <c r="I146" s="711">
        <v>1.9966666666666668</v>
      </c>
      <c r="J146" s="711">
        <v>200</v>
      </c>
      <c r="K146" s="712">
        <v>399.5</v>
      </c>
    </row>
    <row r="147" spans="1:11" ht="14.4" customHeight="1" x14ac:dyDescent="0.3">
      <c r="A147" s="695" t="s">
        <v>556</v>
      </c>
      <c r="B147" s="696" t="s">
        <v>557</v>
      </c>
      <c r="C147" s="699" t="s">
        <v>567</v>
      </c>
      <c r="D147" s="720" t="s">
        <v>2013</v>
      </c>
      <c r="E147" s="699" t="s">
        <v>3914</v>
      </c>
      <c r="F147" s="720" t="s">
        <v>3915</v>
      </c>
      <c r="G147" s="699" t="s">
        <v>3134</v>
      </c>
      <c r="H147" s="699" t="s">
        <v>3135</v>
      </c>
      <c r="I147" s="711">
        <v>2.85</v>
      </c>
      <c r="J147" s="711">
        <v>20</v>
      </c>
      <c r="K147" s="712">
        <v>57</v>
      </c>
    </row>
    <row r="148" spans="1:11" ht="14.4" customHeight="1" x14ac:dyDescent="0.3">
      <c r="A148" s="695" t="s">
        <v>556</v>
      </c>
      <c r="B148" s="696" t="s">
        <v>557</v>
      </c>
      <c r="C148" s="699" t="s">
        <v>567</v>
      </c>
      <c r="D148" s="720" t="s">
        <v>2013</v>
      </c>
      <c r="E148" s="699" t="s">
        <v>3914</v>
      </c>
      <c r="F148" s="720" t="s">
        <v>3915</v>
      </c>
      <c r="G148" s="699" t="s">
        <v>3250</v>
      </c>
      <c r="H148" s="699" t="s">
        <v>3251</v>
      </c>
      <c r="I148" s="711">
        <v>17.98</v>
      </c>
      <c r="J148" s="711">
        <v>50</v>
      </c>
      <c r="K148" s="712">
        <v>899</v>
      </c>
    </row>
    <row r="149" spans="1:11" ht="14.4" customHeight="1" x14ac:dyDescent="0.3">
      <c r="A149" s="695" t="s">
        <v>556</v>
      </c>
      <c r="B149" s="696" t="s">
        <v>557</v>
      </c>
      <c r="C149" s="699" t="s">
        <v>567</v>
      </c>
      <c r="D149" s="720" t="s">
        <v>2013</v>
      </c>
      <c r="E149" s="699" t="s">
        <v>3914</v>
      </c>
      <c r="F149" s="720" t="s">
        <v>3915</v>
      </c>
      <c r="G149" s="699" t="s">
        <v>3160</v>
      </c>
      <c r="H149" s="699" t="s">
        <v>3161</v>
      </c>
      <c r="I149" s="711">
        <v>12.1</v>
      </c>
      <c r="J149" s="711">
        <v>10</v>
      </c>
      <c r="K149" s="712">
        <v>121</v>
      </c>
    </row>
    <row r="150" spans="1:11" ht="14.4" customHeight="1" x14ac:dyDescent="0.3">
      <c r="A150" s="695" t="s">
        <v>556</v>
      </c>
      <c r="B150" s="696" t="s">
        <v>557</v>
      </c>
      <c r="C150" s="699" t="s">
        <v>567</v>
      </c>
      <c r="D150" s="720" t="s">
        <v>2013</v>
      </c>
      <c r="E150" s="699" t="s">
        <v>3914</v>
      </c>
      <c r="F150" s="720" t="s">
        <v>3915</v>
      </c>
      <c r="G150" s="699" t="s">
        <v>3252</v>
      </c>
      <c r="H150" s="699" t="s">
        <v>3253</v>
      </c>
      <c r="I150" s="711">
        <v>17.98</v>
      </c>
      <c r="J150" s="711">
        <v>50</v>
      </c>
      <c r="K150" s="712">
        <v>899.03</v>
      </c>
    </row>
    <row r="151" spans="1:11" ht="14.4" customHeight="1" x14ac:dyDescent="0.3">
      <c r="A151" s="695" t="s">
        <v>556</v>
      </c>
      <c r="B151" s="696" t="s">
        <v>557</v>
      </c>
      <c r="C151" s="699" t="s">
        <v>567</v>
      </c>
      <c r="D151" s="720" t="s">
        <v>2013</v>
      </c>
      <c r="E151" s="699" t="s">
        <v>3914</v>
      </c>
      <c r="F151" s="720" t="s">
        <v>3915</v>
      </c>
      <c r="G151" s="699" t="s">
        <v>3192</v>
      </c>
      <c r="H151" s="699" t="s">
        <v>3193</v>
      </c>
      <c r="I151" s="711">
        <v>9.1999999999999993</v>
      </c>
      <c r="J151" s="711">
        <v>100</v>
      </c>
      <c r="K151" s="712">
        <v>920</v>
      </c>
    </row>
    <row r="152" spans="1:11" ht="14.4" customHeight="1" x14ac:dyDescent="0.3">
      <c r="A152" s="695" t="s">
        <v>556</v>
      </c>
      <c r="B152" s="696" t="s">
        <v>557</v>
      </c>
      <c r="C152" s="699" t="s">
        <v>567</v>
      </c>
      <c r="D152" s="720" t="s">
        <v>2013</v>
      </c>
      <c r="E152" s="699" t="s">
        <v>3918</v>
      </c>
      <c r="F152" s="720" t="s">
        <v>3919</v>
      </c>
      <c r="G152" s="699" t="s">
        <v>3220</v>
      </c>
      <c r="H152" s="699" t="s">
        <v>3221</v>
      </c>
      <c r="I152" s="711">
        <v>1.75</v>
      </c>
      <c r="J152" s="711">
        <v>200</v>
      </c>
      <c r="K152" s="712">
        <v>350</v>
      </c>
    </row>
    <row r="153" spans="1:11" ht="14.4" customHeight="1" x14ac:dyDescent="0.3">
      <c r="A153" s="695" t="s">
        <v>556</v>
      </c>
      <c r="B153" s="696" t="s">
        <v>557</v>
      </c>
      <c r="C153" s="699" t="s">
        <v>567</v>
      </c>
      <c r="D153" s="720" t="s">
        <v>2013</v>
      </c>
      <c r="E153" s="699" t="s">
        <v>3920</v>
      </c>
      <c r="F153" s="720" t="s">
        <v>3921</v>
      </c>
      <c r="G153" s="699" t="s">
        <v>3226</v>
      </c>
      <c r="H153" s="699" t="s">
        <v>3227</v>
      </c>
      <c r="I153" s="711">
        <v>0.77</v>
      </c>
      <c r="J153" s="711">
        <v>100</v>
      </c>
      <c r="K153" s="712">
        <v>77</v>
      </c>
    </row>
    <row r="154" spans="1:11" ht="14.4" customHeight="1" x14ac:dyDescent="0.3">
      <c r="A154" s="695" t="s">
        <v>556</v>
      </c>
      <c r="B154" s="696" t="s">
        <v>557</v>
      </c>
      <c r="C154" s="699" t="s">
        <v>567</v>
      </c>
      <c r="D154" s="720" t="s">
        <v>2013</v>
      </c>
      <c r="E154" s="699" t="s">
        <v>3920</v>
      </c>
      <c r="F154" s="720" t="s">
        <v>3921</v>
      </c>
      <c r="G154" s="699" t="s">
        <v>3230</v>
      </c>
      <c r="H154" s="699" t="s">
        <v>3231</v>
      </c>
      <c r="I154" s="711">
        <v>0.78</v>
      </c>
      <c r="J154" s="711">
        <v>100</v>
      </c>
      <c r="K154" s="712">
        <v>78</v>
      </c>
    </row>
    <row r="155" spans="1:11" ht="14.4" customHeight="1" x14ac:dyDescent="0.3">
      <c r="A155" s="695" t="s">
        <v>556</v>
      </c>
      <c r="B155" s="696" t="s">
        <v>557</v>
      </c>
      <c r="C155" s="699" t="s">
        <v>570</v>
      </c>
      <c r="D155" s="720" t="s">
        <v>2014</v>
      </c>
      <c r="E155" s="699" t="s">
        <v>3912</v>
      </c>
      <c r="F155" s="720" t="s">
        <v>3913</v>
      </c>
      <c r="G155" s="699" t="s">
        <v>2984</v>
      </c>
      <c r="H155" s="699" t="s">
        <v>2985</v>
      </c>
      <c r="I155" s="711">
        <v>0.39</v>
      </c>
      <c r="J155" s="711">
        <v>300</v>
      </c>
      <c r="K155" s="712">
        <v>117</v>
      </c>
    </row>
    <row r="156" spans="1:11" ht="14.4" customHeight="1" x14ac:dyDescent="0.3">
      <c r="A156" s="695" t="s">
        <v>556</v>
      </c>
      <c r="B156" s="696" t="s">
        <v>557</v>
      </c>
      <c r="C156" s="699" t="s">
        <v>570</v>
      </c>
      <c r="D156" s="720" t="s">
        <v>2014</v>
      </c>
      <c r="E156" s="699" t="s">
        <v>3912</v>
      </c>
      <c r="F156" s="720" t="s">
        <v>3913</v>
      </c>
      <c r="G156" s="699" t="s">
        <v>3254</v>
      </c>
      <c r="H156" s="699" t="s">
        <v>3255</v>
      </c>
      <c r="I156" s="711">
        <v>5.73</v>
      </c>
      <c r="J156" s="711">
        <v>60</v>
      </c>
      <c r="K156" s="712">
        <v>343.8</v>
      </c>
    </row>
    <row r="157" spans="1:11" ht="14.4" customHeight="1" x14ac:dyDescent="0.3">
      <c r="A157" s="695" t="s">
        <v>556</v>
      </c>
      <c r="B157" s="696" t="s">
        <v>557</v>
      </c>
      <c r="C157" s="699" t="s">
        <v>570</v>
      </c>
      <c r="D157" s="720" t="s">
        <v>2014</v>
      </c>
      <c r="E157" s="699" t="s">
        <v>3912</v>
      </c>
      <c r="F157" s="720" t="s">
        <v>3913</v>
      </c>
      <c r="G157" s="699" t="s">
        <v>3256</v>
      </c>
      <c r="H157" s="699" t="s">
        <v>3257</v>
      </c>
      <c r="I157" s="711">
        <v>4.3</v>
      </c>
      <c r="J157" s="711">
        <v>12</v>
      </c>
      <c r="K157" s="712">
        <v>51.6</v>
      </c>
    </row>
    <row r="158" spans="1:11" ht="14.4" customHeight="1" x14ac:dyDescent="0.3">
      <c r="A158" s="695" t="s">
        <v>556</v>
      </c>
      <c r="B158" s="696" t="s">
        <v>557</v>
      </c>
      <c r="C158" s="699" t="s">
        <v>570</v>
      </c>
      <c r="D158" s="720" t="s">
        <v>2014</v>
      </c>
      <c r="E158" s="699" t="s">
        <v>3912</v>
      </c>
      <c r="F158" s="720" t="s">
        <v>3913</v>
      </c>
      <c r="G158" s="699" t="s">
        <v>3258</v>
      </c>
      <c r="H158" s="699" t="s">
        <v>3259</v>
      </c>
      <c r="I158" s="711">
        <v>73.209999999999994</v>
      </c>
      <c r="J158" s="711">
        <v>20</v>
      </c>
      <c r="K158" s="712">
        <v>1464.3</v>
      </c>
    </row>
    <row r="159" spans="1:11" ht="14.4" customHeight="1" x14ac:dyDescent="0.3">
      <c r="A159" s="695" t="s">
        <v>556</v>
      </c>
      <c r="B159" s="696" t="s">
        <v>557</v>
      </c>
      <c r="C159" s="699" t="s">
        <v>570</v>
      </c>
      <c r="D159" s="720" t="s">
        <v>2014</v>
      </c>
      <c r="E159" s="699" t="s">
        <v>3912</v>
      </c>
      <c r="F159" s="720" t="s">
        <v>3913</v>
      </c>
      <c r="G159" s="699" t="s">
        <v>2988</v>
      </c>
      <c r="H159" s="699" t="s">
        <v>2989</v>
      </c>
      <c r="I159" s="711">
        <v>2.39</v>
      </c>
      <c r="J159" s="711">
        <v>20</v>
      </c>
      <c r="K159" s="712">
        <v>47.8</v>
      </c>
    </row>
    <row r="160" spans="1:11" ht="14.4" customHeight="1" x14ac:dyDescent="0.3">
      <c r="A160" s="695" t="s">
        <v>556</v>
      </c>
      <c r="B160" s="696" t="s">
        <v>557</v>
      </c>
      <c r="C160" s="699" t="s">
        <v>570</v>
      </c>
      <c r="D160" s="720" t="s">
        <v>2014</v>
      </c>
      <c r="E160" s="699" t="s">
        <v>3912</v>
      </c>
      <c r="F160" s="720" t="s">
        <v>3913</v>
      </c>
      <c r="G160" s="699" t="s">
        <v>2990</v>
      </c>
      <c r="H160" s="699" t="s">
        <v>2991</v>
      </c>
      <c r="I160" s="711">
        <v>3.78</v>
      </c>
      <c r="J160" s="711">
        <v>20</v>
      </c>
      <c r="K160" s="712">
        <v>75.599999999999994</v>
      </c>
    </row>
    <row r="161" spans="1:11" ht="14.4" customHeight="1" x14ac:dyDescent="0.3">
      <c r="A161" s="695" t="s">
        <v>556</v>
      </c>
      <c r="B161" s="696" t="s">
        <v>557</v>
      </c>
      <c r="C161" s="699" t="s">
        <v>570</v>
      </c>
      <c r="D161" s="720" t="s">
        <v>2014</v>
      </c>
      <c r="E161" s="699" t="s">
        <v>3912</v>
      </c>
      <c r="F161" s="720" t="s">
        <v>3913</v>
      </c>
      <c r="G161" s="699" t="s">
        <v>3260</v>
      </c>
      <c r="H161" s="699" t="s">
        <v>3261</v>
      </c>
      <c r="I161" s="711">
        <v>139.52000000000001</v>
      </c>
      <c r="J161" s="711">
        <v>10</v>
      </c>
      <c r="K161" s="712">
        <v>1395.17</v>
      </c>
    </row>
    <row r="162" spans="1:11" ht="14.4" customHeight="1" x14ac:dyDescent="0.3">
      <c r="A162" s="695" t="s">
        <v>556</v>
      </c>
      <c r="B162" s="696" t="s">
        <v>557</v>
      </c>
      <c r="C162" s="699" t="s">
        <v>570</v>
      </c>
      <c r="D162" s="720" t="s">
        <v>2014</v>
      </c>
      <c r="E162" s="699" t="s">
        <v>3912</v>
      </c>
      <c r="F162" s="720" t="s">
        <v>3913</v>
      </c>
      <c r="G162" s="699" t="s">
        <v>3262</v>
      </c>
      <c r="H162" s="699" t="s">
        <v>3263</v>
      </c>
      <c r="I162" s="711">
        <v>9.2899999999999991</v>
      </c>
      <c r="J162" s="711">
        <v>100</v>
      </c>
      <c r="K162" s="712">
        <v>929</v>
      </c>
    </row>
    <row r="163" spans="1:11" ht="14.4" customHeight="1" x14ac:dyDescent="0.3">
      <c r="A163" s="695" t="s">
        <v>556</v>
      </c>
      <c r="B163" s="696" t="s">
        <v>557</v>
      </c>
      <c r="C163" s="699" t="s">
        <v>570</v>
      </c>
      <c r="D163" s="720" t="s">
        <v>2014</v>
      </c>
      <c r="E163" s="699" t="s">
        <v>3912</v>
      </c>
      <c r="F163" s="720" t="s">
        <v>3913</v>
      </c>
      <c r="G163" s="699" t="s">
        <v>2992</v>
      </c>
      <c r="H163" s="699" t="s">
        <v>2993</v>
      </c>
      <c r="I163" s="711">
        <v>27.37</v>
      </c>
      <c r="J163" s="711">
        <v>72</v>
      </c>
      <c r="K163" s="712">
        <v>1970.6399999999999</v>
      </c>
    </row>
    <row r="164" spans="1:11" ht="14.4" customHeight="1" x14ac:dyDescent="0.3">
      <c r="A164" s="695" t="s">
        <v>556</v>
      </c>
      <c r="B164" s="696" t="s">
        <v>557</v>
      </c>
      <c r="C164" s="699" t="s">
        <v>570</v>
      </c>
      <c r="D164" s="720" t="s">
        <v>2014</v>
      </c>
      <c r="E164" s="699" t="s">
        <v>3912</v>
      </c>
      <c r="F164" s="720" t="s">
        <v>3913</v>
      </c>
      <c r="G164" s="699" t="s">
        <v>2994</v>
      </c>
      <c r="H164" s="699" t="s">
        <v>2995</v>
      </c>
      <c r="I164" s="711">
        <v>3.91</v>
      </c>
      <c r="J164" s="711">
        <v>30</v>
      </c>
      <c r="K164" s="712">
        <v>117.3</v>
      </c>
    </row>
    <row r="165" spans="1:11" ht="14.4" customHeight="1" x14ac:dyDescent="0.3">
      <c r="A165" s="695" t="s">
        <v>556</v>
      </c>
      <c r="B165" s="696" t="s">
        <v>557</v>
      </c>
      <c r="C165" s="699" t="s">
        <v>570</v>
      </c>
      <c r="D165" s="720" t="s">
        <v>2014</v>
      </c>
      <c r="E165" s="699" t="s">
        <v>3912</v>
      </c>
      <c r="F165" s="720" t="s">
        <v>3913</v>
      </c>
      <c r="G165" s="699" t="s">
        <v>3264</v>
      </c>
      <c r="H165" s="699" t="s">
        <v>3265</v>
      </c>
      <c r="I165" s="711">
        <v>5.9466666666666663</v>
      </c>
      <c r="J165" s="711">
        <v>60</v>
      </c>
      <c r="K165" s="712">
        <v>356.8</v>
      </c>
    </row>
    <row r="166" spans="1:11" ht="14.4" customHeight="1" x14ac:dyDescent="0.3">
      <c r="A166" s="695" t="s">
        <v>556</v>
      </c>
      <c r="B166" s="696" t="s">
        <v>557</v>
      </c>
      <c r="C166" s="699" t="s">
        <v>570</v>
      </c>
      <c r="D166" s="720" t="s">
        <v>2014</v>
      </c>
      <c r="E166" s="699" t="s">
        <v>3912</v>
      </c>
      <c r="F166" s="720" t="s">
        <v>3913</v>
      </c>
      <c r="G166" s="699" t="s">
        <v>2998</v>
      </c>
      <c r="H166" s="699" t="s">
        <v>2999</v>
      </c>
      <c r="I166" s="711">
        <v>1.42</v>
      </c>
      <c r="J166" s="711">
        <v>1200</v>
      </c>
      <c r="K166" s="712">
        <v>1704</v>
      </c>
    </row>
    <row r="167" spans="1:11" ht="14.4" customHeight="1" x14ac:dyDescent="0.3">
      <c r="A167" s="695" t="s">
        <v>556</v>
      </c>
      <c r="B167" s="696" t="s">
        <v>557</v>
      </c>
      <c r="C167" s="699" t="s">
        <v>570</v>
      </c>
      <c r="D167" s="720" t="s">
        <v>2014</v>
      </c>
      <c r="E167" s="699" t="s">
        <v>3912</v>
      </c>
      <c r="F167" s="720" t="s">
        <v>3913</v>
      </c>
      <c r="G167" s="699" t="s">
        <v>3266</v>
      </c>
      <c r="H167" s="699" t="s">
        <v>3267</v>
      </c>
      <c r="I167" s="711">
        <v>129.26</v>
      </c>
      <c r="J167" s="711">
        <v>10</v>
      </c>
      <c r="K167" s="712">
        <v>1292.5999999999999</v>
      </c>
    </row>
    <row r="168" spans="1:11" ht="14.4" customHeight="1" x14ac:dyDescent="0.3">
      <c r="A168" s="695" t="s">
        <v>556</v>
      </c>
      <c r="B168" s="696" t="s">
        <v>557</v>
      </c>
      <c r="C168" s="699" t="s">
        <v>570</v>
      </c>
      <c r="D168" s="720" t="s">
        <v>2014</v>
      </c>
      <c r="E168" s="699" t="s">
        <v>3912</v>
      </c>
      <c r="F168" s="720" t="s">
        <v>3913</v>
      </c>
      <c r="G168" s="699" t="s">
        <v>3000</v>
      </c>
      <c r="H168" s="699" t="s">
        <v>3001</v>
      </c>
      <c r="I168" s="711">
        <v>10.56</v>
      </c>
      <c r="J168" s="711">
        <v>100</v>
      </c>
      <c r="K168" s="712">
        <v>1056</v>
      </c>
    </row>
    <row r="169" spans="1:11" ht="14.4" customHeight="1" x14ac:dyDescent="0.3">
      <c r="A169" s="695" t="s">
        <v>556</v>
      </c>
      <c r="B169" s="696" t="s">
        <v>557</v>
      </c>
      <c r="C169" s="699" t="s">
        <v>570</v>
      </c>
      <c r="D169" s="720" t="s">
        <v>2014</v>
      </c>
      <c r="E169" s="699" t="s">
        <v>3912</v>
      </c>
      <c r="F169" s="720" t="s">
        <v>3913</v>
      </c>
      <c r="G169" s="699" t="s">
        <v>3268</v>
      </c>
      <c r="H169" s="699" t="s">
        <v>3269</v>
      </c>
      <c r="I169" s="711">
        <v>0.28000000000000003</v>
      </c>
      <c r="J169" s="711">
        <v>600</v>
      </c>
      <c r="K169" s="712">
        <v>168</v>
      </c>
    </row>
    <row r="170" spans="1:11" ht="14.4" customHeight="1" x14ac:dyDescent="0.3">
      <c r="A170" s="695" t="s">
        <v>556</v>
      </c>
      <c r="B170" s="696" t="s">
        <v>557</v>
      </c>
      <c r="C170" s="699" t="s">
        <v>570</v>
      </c>
      <c r="D170" s="720" t="s">
        <v>2014</v>
      </c>
      <c r="E170" s="699" t="s">
        <v>3912</v>
      </c>
      <c r="F170" s="720" t="s">
        <v>3913</v>
      </c>
      <c r="G170" s="699" t="s">
        <v>3270</v>
      </c>
      <c r="H170" s="699" t="s">
        <v>3271</v>
      </c>
      <c r="I170" s="711">
        <v>0.34250000000000003</v>
      </c>
      <c r="J170" s="711">
        <v>1400</v>
      </c>
      <c r="K170" s="712">
        <v>485</v>
      </c>
    </row>
    <row r="171" spans="1:11" ht="14.4" customHeight="1" x14ac:dyDescent="0.3">
      <c r="A171" s="695" t="s">
        <v>556</v>
      </c>
      <c r="B171" s="696" t="s">
        <v>557</v>
      </c>
      <c r="C171" s="699" t="s">
        <v>570</v>
      </c>
      <c r="D171" s="720" t="s">
        <v>2014</v>
      </c>
      <c r="E171" s="699" t="s">
        <v>3912</v>
      </c>
      <c r="F171" s="720" t="s">
        <v>3913</v>
      </c>
      <c r="G171" s="699" t="s">
        <v>3002</v>
      </c>
      <c r="H171" s="699" t="s">
        <v>3003</v>
      </c>
      <c r="I171" s="711">
        <v>61.21</v>
      </c>
      <c r="J171" s="711">
        <v>1</v>
      </c>
      <c r="K171" s="712">
        <v>61.21</v>
      </c>
    </row>
    <row r="172" spans="1:11" ht="14.4" customHeight="1" x14ac:dyDescent="0.3">
      <c r="A172" s="695" t="s">
        <v>556</v>
      </c>
      <c r="B172" s="696" t="s">
        <v>557</v>
      </c>
      <c r="C172" s="699" t="s">
        <v>570</v>
      </c>
      <c r="D172" s="720" t="s">
        <v>2014</v>
      </c>
      <c r="E172" s="699" t="s">
        <v>3912</v>
      </c>
      <c r="F172" s="720" t="s">
        <v>3913</v>
      </c>
      <c r="G172" s="699" t="s">
        <v>3272</v>
      </c>
      <c r="H172" s="699" t="s">
        <v>3273</v>
      </c>
      <c r="I172" s="711">
        <v>25.55</v>
      </c>
      <c r="J172" s="711">
        <v>24</v>
      </c>
      <c r="K172" s="712">
        <v>613.08000000000004</v>
      </c>
    </row>
    <row r="173" spans="1:11" ht="14.4" customHeight="1" x14ac:dyDescent="0.3">
      <c r="A173" s="695" t="s">
        <v>556</v>
      </c>
      <c r="B173" s="696" t="s">
        <v>557</v>
      </c>
      <c r="C173" s="699" t="s">
        <v>570</v>
      </c>
      <c r="D173" s="720" t="s">
        <v>2014</v>
      </c>
      <c r="E173" s="699" t="s">
        <v>3912</v>
      </c>
      <c r="F173" s="720" t="s">
        <v>3913</v>
      </c>
      <c r="G173" s="699" t="s">
        <v>3004</v>
      </c>
      <c r="H173" s="699" t="s">
        <v>3005</v>
      </c>
      <c r="I173" s="711">
        <v>22.15</v>
      </c>
      <c r="J173" s="711">
        <v>50</v>
      </c>
      <c r="K173" s="712">
        <v>1107.5</v>
      </c>
    </row>
    <row r="174" spans="1:11" ht="14.4" customHeight="1" x14ac:dyDescent="0.3">
      <c r="A174" s="695" t="s">
        <v>556</v>
      </c>
      <c r="B174" s="696" t="s">
        <v>557</v>
      </c>
      <c r="C174" s="699" t="s">
        <v>570</v>
      </c>
      <c r="D174" s="720" t="s">
        <v>2014</v>
      </c>
      <c r="E174" s="699" t="s">
        <v>3912</v>
      </c>
      <c r="F174" s="720" t="s">
        <v>3913</v>
      </c>
      <c r="G174" s="699" t="s">
        <v>3008</v>
      </c>
      <c r="H174" s="699" t="s">
        <v>3009</v>
      </c>
      <c r="I174" s="711">
        <v>1.38</v>
      </c>
      <c r="J174" s="711">
        <v>400</v>
      </c>
      <c r="K174" s="712">
        <v>552</v>
      </c>
    </row>
    <row r="175" spans="1:11" ht="14.4" customHeight="1" x14ac:dyDescent="0.3">
      <c r="A175" s="695" t="s">
        <v>556</v>
      </c>
      <c r="B175" s="696" t="s">
        <v>557</v>
      </c>
      <c r="C175" s="699" t="s">
        <v>570</v>
      </c>
      <c r="D175" s="720" t="s">
        <v>2014</v>
      </c>
      <c r="E175" s="699" t="s">
        <v>3912</v>
      </c>
      <c r="F175" s="720" t="s">
        <v>3913</v>
      </c>
      <c r="G175" s="699" t="s">
        <v>3274</v>
      </c>
      <c r="H175" s="699" t="s">
        <v>3275</v>
      </c>
      <c r="I175" s="711">
        <v>1.1499999999999999</v>
      </c>
      <c r="J175" s="711">
        <v>1500</v>
      </c>
      <c r="K175" s="712">
        <v>1718.1</v>
      </c>
    </row>
    <row r="176" spans="1:11" ht="14.4" customHeight="1" x14ac:dyDescent="0.3">
      <c r="A176" s="695" t="s">
        <v>556</v>
      </c>
      <c r="B176" s="696" t="s">
        <v>557</v>
      </c>
      <c r="C176" s="699" t="s">
        <v>570</v>
      </c>
      <c r="D176" s="720" t="s">
        <v>2014</v>
      </c>
      <c r="E176" s="699" t="s">
        <v>3912</v>
      </c>
      <c r="F176" s="720" t="s">
        <v>3913</v>
      </c>
      <c r="G176" s="699" t="s">
        <v>3010</v>
      </c>
      <c r="H176" s="699" t="s">
        <v>3011</v>
      </c>
      <c r="I176" s="711">
        <v>0.6</v>
      </c>
      <c r="J176" s="711">
        <v>500</v>
      </c>
      <c r="K176" s="712">
        <v>300</v>
      </c>
    </row>
    <row r="177" spans="1:11" ht="14.4" customHeight="1" x14ac:dyDescent="0.3">
      <c r="A177" s="695" t="s">
        <v>556</v>
      </c>
      <c r="B177" s="696" t="s">
        <v>557</v>
      </c>
      <c r="C177" s="699" t="s">
        <v>570</v>
      </c>
      <c r="D177" s="720" t="s">
        <v>2014</v>
      </c>
      <c r="E177" s="699" t="s">
        <v>3912</v>
      </c>
      <c r="F177" s="720" t="s">
        <v>3913</v>
      </c>
      <c r="G177" s="699" t="s">
        <v>3012</v>
      </c>
      <c r="H177" s="699" t="s">
        <v>3013</v>
      </c>
      <c r="I177" s="711">
        <v>3.11</v>
      </c>
      <c r="J177" s="711">
        <v>100</v>
      </c>
      <c r="K177" s="712">
        <v>311</v>
      </c>
    </row>
    <row r="178" spans="1:11" ht="14.4" customHeight="1" x14ac:dyDescent="0.3">
      <c r="A178" s="695" t="s">
        <v>556</v>
      </c>
      <c r="B178" s="696" t="s">
        <v>557</v>
      </c>
      <c r="C178" s="699" t="s">
        <v>570</v>
      </c>
      <c r="D178" s="720" t="s">
        <v>2014</v>
      </c>
      <c r="E178" s="699" t="s">
        <v>3912</v>
      </c>
      <c r="F178" s="720" t="s">
        <v>3913</v>
      </c>
      <c r="G178" s="699" t="s">
        <v>3276</v>
      </c>
      <c r="H178" s="699" t="s">
        <v>3277</v>
      </c>
      <c r="I178" s="711">
        <v>3.9466666666666668</v>
      </c>
      <c r="J178" s="711">
        <v>750</v>
      </c>
      <c r="K178" s="712">
        <v>2961.9</v>
      </c>
    </row>
    <row r="179" spans="1:11" ht="14.4" customHeight="1" x14ac:dyDescent="0.3">
      <c r="A179" s="695" t="s">
        <v>556</v>
      </c>
      <c r="B179" s="696" t="s">
        <v>557</v>
      </c>
      <c r="C179" s="699" t="s">
        <v>570</v>
      </c>
      <c r="D179" s="720" t="s">
        <v>2014</v>
      </c>
      <c r="E179" s="699" t="s">
        <v>3912</v>
      </c>
      <c r="F179" s="720" t="s">
        <v>3913</v>
      </c>
      <c r="G179" s="699" t="s">
        <v>3014</v>
      </c>
      <c r="H179" s="699" t="s">
        <v>3015</v>
      </c>
      <c r="I179" s="711">
        <v>0.44</v>
      </c>
      <c r="J179" s="711">
        <v>1700</v>
      </c>
      <c r="K179" s="712">
        <v>748</v>
      </c>
    </row>
    <row r="180" spans="1:11" ht="14.4" customHeight="1" x14ac:dyDescent="0.3">
      <c r="A180" s="695" t="s">
        <v>556</v>
      </c>
      <c r="B180" s="696" t="s">
        <v>557</v>
      </c>
      <c r="C180" s="699" t="s">
        <v>570</v>
      </c>
      <c r="D180" s="720" t="s">
        <v>2014</v>
      </c>
      <c r="E180" s="699" t="s">
        <v>3912</v>
      </c>
      <c r="F180" s="720" t="s">
        <v>3913</v>
      </c>
      <c r="G180" s="699" t="s">
        <v>3016</v>
      </c>
      <c r="H180" s="699" t="s">
        <v>3017</v>
      </c>
      <c r="I180" s="711">
        <v>0.33</v>
      </c>
      <c r="J180" s="711">
        <v>600</v>
      </c>
      <c r="K180" s="712">
        <v>198</v>
      </c>
    </row>
    <row r="181" spans="1:11" ht="14.4" customHeight="1" x14ac:dyDescent="0.3">
      <c r="A181" s="695" t="s">
        <v>556</v>
      </c>
      <c r="B181" s="696" t="s">
        <v>557</v>
      </c>
      <c r="C181" s="699" t="s">
        <v>570</v>
      </c>
      <c r="D181" s="720" t="s">
        <v>2014</v>
      </c>
      <c r="E181" s="699" t="s">
        <v>3912</v>
      </c>
      <c r="F181" s="720" t="s">
        <v>3913</v>
      </c>
      <c r="G181" s="699" t="s">
        <v>3020</v>
      </c>
      <c r="H181" s="699" t="s">
        <v>3021</v>
      </c>
      <c r="I181" s="711">
        <v>27.94</v>
      </c>
      <c r="J181" s="711">
        <v>12</v>
      </c>
      <c r="K181" s="712">
        <v>335.28000000000003</v>
      </c>
    </row>
    <row r="182" spans="1:11" ht="14.4" customHeight="1" x14ac:dyDescent="0.3">
      <c r="A182" s="695" t="s">
        <v>556</v>
      </c>
      <c r="B182" s="696" t="s">
        <v>557</v>
      </c>
      <c r="C182" s="699" t="s">
        <v>570</v>
      </c>
      <c r="D182" s="720" t="s">
        <v>2014</v>
      </c>
      <c r="E182" s="699" t="s">
        <v>3912</v>
      </c>
      <c r="F182" s="720" t="s">
        <v>3913</v>
      </c>
      <c r="G182" s="699" t="s">
        <v>3024</v>
      </c>
      <c r="H182" s="699" t="s">
        <v>3025</v>
      </c>
      <c r="I182" s="711">
        <v>1.238</v>
      </c>
      <c r="J182" s="711">
        <v>1400</v>
      </c>
      <c r="K182" s="712">
        <v>1738</v>
      </c>
    </row>
    <row r="183" spans="1:11" ht="14.4" customHeight="1" x14ac:dyDescent="0.3">
      <c r="A183" s="695" t="s">
        <v>556</v>
      </c>
      <c r="B183" s="696" t="s">
        <v>557</v>
      </c>
      <c r="C183" s="699" t="s">
        <v>570</v>
      </c>
      <c r="D183" s="720" t="s">
        <v>2014</v>
      </c>
      <c r="E183" s="699" t="s">
        <v>3912</v>
      </c>
      <c r="F183" s="720" t="s">
        <v>3913</v>
      </c>
      <c r="G183" s="699" t="s">
        <v>3026</v>
      </c>
      <c r="H183" s="699" t="s">
        <v>3027</v>
      </c>
      <c r="I183" s="711">
        <v>1.17</v>
      </c>
      <c r="J183" s="711">
        <v>600</v>
      </c>
      <c r="K183" s="712">
        <v>702</v>
      </c>
    </row>
    <row r="184" spans="1:11" ht="14.4" customHeight="1" x14ac:dyDescent="0.3">
      <c r="A184" s="695" t="s">
        <v>556</v>
      </c>
      <c r="B184" s="696" t="s">
        <v>557</v>
      </c>
      <c r="C184" s="699" t="s">
        <v>570</v>
      </c>
      <c r="D184" s="720" t="s">
        <v>2014</v>
      </c>
      <c r="E184" s="699" t="s">
        <v>3912</v>
      </c>
      <c r="F184" s="720" t="s">
        <v>3913</v>
      </c>
      <c r="G184" s="699" t="s">
        <v>3028</v>
      </c>
      <c r="H184" s="699" t="s">
        <v>3029</v>
      </c>
      <c r="I184" s="711">
        <v>46.13</v>
      </c>
      <c r="J184" s="711">
        <v>2</v>
      </c>
      <c r="K184" s="712">
        <v>92.26</v>
      </c>
    </row>
    <row r="185" spans="1:11" ht="14.4" customHeight="1" x14ac:dyDescent="0.3">
      <c r="A185" s="695" t="s">
        <v>556</v>
      </c>
      <c r="B185" s="696" t="s">
        <v>557</v>
      </c>
      <c r="C185" s="699" t="s">
        <v>570</v>
      </c>
      <c r="D185" s="720" t="s">
        <v>2014</v>
      </c>
      <c r="E185" s="699" t="s">
        <v>3912</v>
      </c>
      <c r="F185" s="720" t="s">
        <v>3913</v>
      </c>
      <c r="G185" s="699" t="s">
        <v>3278</v>
      </c>
      <c r="H185" s="699" t="s">
        <v>3279</v>
      </c>
      <c r="I185" s="711">
        <v>9.7200000000000006</v>
      </c>
      <c r="J185" s="711">
        <v>24</v>
      </c>
      <c r="K185" s="712">
        <v>233.28</v>
      </c>
    </row>
    <row r="186" spans="1:11" ht="14.4" customHeight="1" x14ac:dyDescent="0.3">
      <c r="A186" s="695" t="s">
        <v>556</v>
      </c>
      <c r="B186" s="696" t="s">
        <v>557</v>
      </c>
      <c r="C186" s="699" t="s">
        <v>570</v>
      </c>
      <c r="D186" s="720" t="s">
        <v>2014</v>
      </c>
      <c r="E186" s="699" t="s">
        <v>3912</v>
      </c>
      <c r="F186" s="720" t="s">
        <v>3913</v>
      </c>
      <c r="G186" s="699" t="s">
        <v>3036</v>
      </c>
      <c r="H186" s="699" t="s">
        <v>3037</v>
      </c>
      <c r="I186" s="711">
        <v>7.49</v>
      </c>
      <c r="J186" s="711">
        <v>12</v>
      </c>
      <c r="K186" s="712">
        <v>89.88</v>
      </c>
    </row>
    <row r="187" spans="1:11" ht="14.4" customHeight="1" x14ac:dyDescent="0.3">
      <c r="A187" s="695" t="s">
        <v>556</v>
      </c>
      <c r="B187" s="696" t="s">
        <v>557</v>
      </c>
      <c r="C187" s="699" t="s">
        <v>570</v>
      </c>
      <c r="D187" s="720" t="s">
        <v>2014</v>
      </c>
      <c r="E187" s="699" t="s">
        <v>3912</v>
      </c>
      <c r="F187" s="720" t="s">
        <v>3913</v>
      </c>
      <c r="G187" s="699" t="s">
        <v>3042</v>
      </c>
      <c r="H187" s="699" t="s">
        <v>3043</v>
      </c>
      <c r="I187" s="711">
        <v>2.0666666666666664</v>
      </c>
      <c r="J187" s="711">
        <v>700</v>
      </c>
      <c r="K187" s="712">
        <v>1447</v>
      </c>
    </row>
    <row r="188" spans="1:11" ht="14.4" customHeight="1" x14ac:dyDescent="0.3">
      <c r="A188" s="695" t="s">
        <v>556</v>
      </c>
      <c r="B188" s="696" t="s">
        <v>557</v>
      </c>
      <c r="C188" s="699" t="s">
        <v>570</v>
      </c>
      <c r="D188" s="720" t="s">
        <v>2014</v>
      </c>
      <c r="E188" s="699" t="s">
        <v>3912</v>
      </c>
      <c r="F188" s="720" t="s">
        <v>3913</v>
      </c>
      <c r="G188" s="699" t="s">
        <v>3046</v>
      </c>
      <c r="H188" s="699" t="s">
        <v>3047</v>
      </c>
      <c r="I188" s="711">
        <v>5.88</v>
      </c>
      <c r="J188" s="711">
        <v>50</v>
      </c>
      <c r="K188" s="712">
        <v>294</v>
      </c>
    </row>
    <row r="189" spans="1:11" ht="14.4" customHeight="1" x14ac:dyDescent="0.3">
      <c r="A189" s="695" t="s">
        <v>556</v>
      </c>
      <c r="B189" s="696" t="s">
        <v>557</v>
      </c>
      <c r="C189" s="699" t="s">
        <v>570</v>
      </c>
      <c r="D189" s="720" t="s">
        <v>2014</v>
      </c>
      <c r="E189" s="699" t="s">
        <v>3912</v>
      </c>
      <c r="F189" s="720" t="s">
        <v>3913</v>
      </c>
      <c r="G189" s="699" t="s">
        <v>3052</v>
      </c>
      <c r="H189" s="699" t="s">
        <v>3053</v>
      </c>
      <c r="I189" s="711">
        <v>874</v>
      </c>
      <c r="J189" s="711">
        <v>1</v>
      </c>
      <c r="K189" s="712">
        <v>874</v>
      </c>
    </row>
    <row r="190" spans="1:11" ht="14.4" customHeight="1" x14ac:dyDescent="0.3">
      <c r="A190" s="695" t="s">
        <v>556</v>
      </c>
      <c r="B190" s="696" t="s">
        <v>557</v>
      </c>
      <c r="C190" s="699" t="s">
        <v>570</v>
      </c>
      <c r="D190" s="720" t="s">
        <v>2014</v>
      </c>
      <c r="E190" s="699" t="s">
        <v>3912</v>
      </c>
      <c r="F190" s="720" t="s">
        <v>3913</v>
      </c>
      <c r="G190" s="699" t="s">
        <v>3280</v>
      </c>
      <c r="H190" s="699" t="s">
        <v>3281</v>
      </c>
      <c r="I190" s="711">
        <v>5.27</v>
      </c>
      <c r="J190" s="711">
        <v>30</v>
      </c>
      <c r="K190" s="712">
        <v>158.1</v>
      </c>
    </row>
    <row r="191" spans="1:11" ht="14.4" customHeight="1" x14ac:dyDescent="0.3">
      <c r="A191" s="695" t="s">
        <v>556</v>
      </c>
      <c r="B191" s="696" t="s">
        <v>557</v>
      </c>
      <c r="C191" s="699" t="s">
        <v>570</v>
      </c>
      <c r="D191" s="720" t="s">
        <v>2014</v>
      </c>
      <c r="E191" s="699" t="s">
        <v>3912</v>
      </c>
      <c r="F191" s="720" t="s">
        <v>3913</v>
      </c>
      <c r="G191" s="699" t="s">
        <v>3282</v>
      </c>
      <c r="H191" s="699" t="s">
        <v>3283</v>
      </c>
      <c r="I191" s="711">
        <v>0.61</v>
      </c>
      <c r="J191" s="711">
        <v>4800</v>
      </c>
      <c r="K191" s="712">
        <v>2947.6</v>
      </c>
    </row>
    <row r="192" spans="1:11" ht="14.4" customHeight="1" x14ac:dyDescent="0.3">
      <c r="A192" s="695" t="s">
        <v>556</v>
      </c>
      <c r="B192" s="696" t="s">
        <v>557</v>
      </c>
      <c r="C192" s="699" t="s">
        <v>570</v>
      </c>
      <c r="D192" s="720" t="s">
        <v>2014</v>
      </c>
      <c r="E192" s="699" t="s">
        <v>3912</v>
      </c>
      <c r="F192" s="720" t="s">
        <v>3913</v>
      </c>
      <c r="G192" s="699" t="s">
        <v>3074</v>
      </c>
      <c r="H192" s="699" t="s">
        <v>3075</v>
      </c>
      <c r="I192" s="711">
        <v>67.33</v>
      </c>
      <c r="J192" s="711">
        <v>35</v>
      </c>
      <c r="K192" s="712">
        <v>2356.4</v>
      </c>
    </row>
    <row r="193" spans="1:11" ht="14.4" customHeight="1" x14ac:dyDescent="0.3">
      <c r="A193" s="695" t="s">
        <v>556</v>
      </c>
      <c r="B193" s="696" t="s">
        <v>557</v>
      </c>
      <c r="C193" s="699" t="s">
        <v>570</v>
      </c>
      <c r="D193" s="720" t="s">
        <v>2014</v>
      </c>
      <c r="E193" s="699" t="s">
        <v>3912</v>
      </c>
      <c r="F193" s="720" t="s">
        <v>3913</v>
      </c>
      <c r="G193" s="699" t="s">
        <v>3284</v>
      </c>
      <c r="H193" s="699" t="s">
        <v>3285</v>
      </c>
      <c r="I193" s="711">
        <v>82.08</v>
      </c>
      <c r="J193" s="711">
        <v>20</v>
      </c>
      <c r="K193" s="712">
        <v>1641.61</v>
      </c>
    </row>
    <row r="194" spans="1:11" ht="14.4" customHeight="1" x14ac:dyDescent="0.3">
      <c r="A194" s="695" t="s">
        <v>556</v>
      </c>
      <c r="B194" s="696" t="s">
        <v>557</v>
      </c>
      <c r="C194" s="699" t="s">
        <v>570</v>
      </c>
      <c r="D194" s="720" t="s">
        <v>2014</v>
      </c>
      <c r="E194" s="699" t="s">
        <v>3912</v>
      </c>
      <c r="F194" s="720" t="s">
        <v>3913</v>
      </c>
      <c r="G194" s="699" t="s">
        <v>3286</v>
      </c>
      <c r="H194" s="699" t="s">
        <v>3287</v>
      </c>
      <c r="I194" s="711">
        <v>72.680000000000007</v>
      </c>
      <c r="J194" s="711">
        <v>10</v>
      </c>
      <c r="K194" s="712">
        <v>726.75</v>
      </c>
    </row>
    <row r="195" spans="1:11" ht="14.4" customHeight="1" x14ac:dyDescent="0.3">
      <c r="A195" s="695" t="s">
        <v>556</v>
      </c>
      <c r="B195" s="696" t="s">
        <v>557</v>
      </c>
      <c r="C195" s="699" t="s">
        <v>570</v>
      </c>
      <c r="D195" s="720" t="s">
        <v>2014</v>
      </c>
      <c r="E195" s="699" t="s">
        <v>3914</v>
      </c>
      <c r="F195" s="720" t="s">
        <v>3915</v>
      </c>
      <c r="G195" s="699" t="s">
        <v>3288</v>
      </c>
      <c r="H195" s="699" t="s">
        <v>3289</v>
      </c>
      <c r="I195" s="711">
        <v>471.9</v>
      </c>
      <c r="J195" s="711">
        <v>10</v>
      </c>
      <c r="K195" s="712">
        <v>4719</v>
      </c>
    </row>
    <row r="196" spans="1:11" ht="14.4" customHeight="1" x14ac:dyDescent="0.3">
      <c r="A196" s="695" t="s">
        <v>556</v>
      </c>
      <c r="B196" s="696" t="s">
        <v>557</v>
      </c>
      <c r="C196" s="699" t="s">
        <v>570</v>
      </c>
      <c r="D196" s="720" t="s">
        <v>2014</v>
      </c>
      <c r="E196" s="699" t="s">
        <v>3914</v>
      </c>
      <c r="F196" s="720" t="s">
        <v>3915</v>
      </c>
      <c r="G196" s="699" t="s">
        <v>3290</v>
      </c>
      <c r="H196" s="699" t="s">
        <v>3291</v>
      </c>
      <c r="I196" s="711">
        <v>63.363333333333323</v>
      </c>
      <c r="J196" s="711">
        <v>55</v>
      </c>
      <c r="K196" s="712">
        <v>3485.1000000000004</v>
      </c>
    </row>
    <row r="197" spans="1:11" ht="14.4" customHeight="1" x14ac:dyDescent="0.3">
      <c r="A197" s="695" t="s">
        <v>556</v>
      </c>
      <c r="B197" s="696" t="s">
        <v>557</v>
      </c>
      <c r="C197" s="699" t="s">
        <v>570</v>
      </c>
      <c r="D197" s="720" t="s">
        <v>2014</v>
      </c>
      <c r="E197" s="699" t="s">
        <v>3914</v>
      </c>
      <c r="F197" s="720" t="s">
        <v>3915</v>
      </c>
      <c r="G197" s="699" t="s">
        <v>3292</v>
      </c>
      <c r="H197" s="699" t="s">
        <v>3293</v>
      </c>
      <c r="I197" s="711">
        <v>26.013333333333335</v>
      </c>
      <c r="J197" s="711">
        <v>840</v>
      </c>
      <c r="K197" s="712">
        <v>21852.6</v>
      </c>
    </row>
    <row r="198" spans="1:11" ht="14.4" customHeight="1" x14ac:dyDescent="0.3">
      <c r="A198" s="695" t="s">
        <v>556</v>
      </c>
      <c r="B198" s="696" t="s">
        <v>557</v>
      </c>
      <c r="C198" s="699" t="s">
        <v>570</v>
      </c>
      <c r="D198" s="720" t="s">
        <v>2014</v>
      </c>
      <c r="E198" s="699" t="s">
        <v>3914</v>
      </c>
      <c r="F198" s="720" t="s">
        <v>3915</v>
      </c>
      <c r="G198" s="699" t="s">
        <v>3080</v>
      </c>
      <c r="H198" s="699" t="s">
        <v>3081</v>
      </c>
      <c r="I198" s="711">
        <v>3.51</v>
      </c>
      <c r="J198" s="711">
        <v>60</v>
      </c>
      <c r="K198" s="712">
        <v>210.60000000000002</v>
      </c>
    </row>
    <row r="199" spans="1:11" ht="14.4" customHeight="1" x14ac:dyDescent="0.3">
      <c r="A199" s="695" t="s">
        <v>556</v>
      </c>
      <c r="B199" s="696" t="s">
        <v>557</v>
      </c>
      <c r="C199" s="699" t="s">
        <v>570</v>
      </c>
      <c r="D199" s="720" t="s">
        <v>2014</v>
      </c>
      <c r="E199" s="699" t="s">
        <v>3914</v>
      </c>
      <c r="F199" s="720" t="s">
        <v>3915</v>
      </c>
      <c r="G199" s="699" t="s">
        <v>3294</v>
      </c>
      <c r="H199" s="699" t="s">
        <v>3295</v>
      </c>
      <c r="I199" s="711">
        <v>0.22</v>
      </c>
      <c r="J199" s="711">
        <v>100</v>
      </c>
      <c r="K199" s="712">
        <v>22</v>
      </c>
    </row>
    <row r="200" spans="1:11" ht="14.4" customHeight="1" x14ac:dyDescent="0.3">
      <c r="A200" s="695" t="s">
        <v>556</v>
      </c>
      <c r="B200" s="696" t="s">
        <v>557</v>
      </c>
      <c r="C200" s="699" t="s">
        <v>570</v>
      </c>
      <c r="D200" s="720" t="s">
        <v>2014</v>
      </c>
      <c r="E200" s="699" t="s">
        <v>3914</v>
      </c>
      <c r="F200" s="720" t="s">
        <v>3915</v>
      </c>
      <c r="G200" s="699" t="s">
        <v>3082</v>
      </c>
      <c r="H200" s="699" t="s">
        <v>3083</v>
      </c>
      <c r="I200" s="711">
        <v>11.146666666666667</v>
      </c>
      <c r="J200" s="711">
        <v>900</v>
      </c>
      <c r="K200" s="712">
        <v>10031</v>
      </c>
    </row>
    <row r="201" spans="1:11" ht="14.4" customHeight="1" x14ac:dyDescent="0.3">
      <c r="A201" s="695" t="s">
        <v>556</v>
      </c>
      <c r="B201" s="696" t="s">
        <v>557</v>
      </c>
      <c r="C201" s="699" t="s">
        <v>570</v>
      </c>
      <c r="D201" s="720" t="s">
        <v>2014</v>
      </c>
      <c r="E201" s="699" t="s">
        <v>3914</v>
      </c>
      <c r="F201" s="720" t="s">
        <v>3915</v>
      </c>
      <c r="G201" s="699" t="s">
        <v>3296</v>
      </c>
      <c r="H201" s="699" t="s">
        <v>3297</v>
      </c>
      <c r="I201" s="711">
        <v>2.75</v>
      </c>
      <c r="J201" s="711">
        <v>100</v>
      </c>
      <c r="K201" s="712">
        <v>275</v>
      </c>
    </row>
    <row r="202" spans="1:11" ht="14.4" customHeight="1" x14ac:dyDescent="0.3">
      <c r="A202" s="695" t="s">
        <v>556</v>
      </c>
      <c r="B202" s="696" t="s">
        <v>557</v>
      </c>
      <c r="C202" s="699" t="s">
        <v>570</v>
      </c>
      <c r="D202" s="720" t="s">
        <v>2014</v>
      </c>
      <c r="E202" s="699" t="s">
        <v>3914</v>
      </c>
      <c r="F202" s="720" t="s">
        <v>3915</v>
      </c>
      <c r="G202" s="699" t="s">
        <v>3084</v>
      </c>
      <c r="H202" s="699" t="s">
        <v>3085</v>
      </c>
      <c r="I202" s="711">
        <v>0.93333333333333324</v>
      </c>
      <c r="J202" s="711">
        <v>3900</v>
      </c>
      <c r="K202" s="712">
        <v>3642</v>
      </c>
    </row>
    <row r="203" spans="1:11" ht="14.4" customHeight="1" x14ac:dyDescent="0.3">
      <c r="A203" s="695" t="s">
        <v>556</v>
      </c>
      <c r="B203" s="696" t="s">
        <v>557</v>
      </c>
      <c r="C203" s="699" t="s">
        <v>570</v>
      </c>
      <c r="D203" s="720" t="s">
        <v>2014</v>
      </c>
      <c r="E203" s="699" t="s">
        <v>3914</v>
      </c>
      <c r="F203" s="720" t="s">
        <v>3915</v>
      </c>
      <c r="G203" s="699" t="s">
        <v>3086</v>
      </c>
      <c r="H203" s="699" t="s">
        <v>3087</v>
      </c>
      <c r="I203" s="711">
        <v>1.4375</v>
      </c>
      <c r="J203" s="711">
        <v>1200</v>
      </c>
      <c r="K203" s="712">
        <v>1726</v>
      </c>
    </row>
    <row r="204" spans="1:11" ht="14.4" customHeight="1" x14ac:dyDescent="0.3">
      <c r="A204" s="695" t="s">
        <v>556</v>
      </c>
      <c r="B204" s="696" t="s">
        <v>557</v>
      </c>
      <c r="C204" s="699" t="s">
        <v>570</v>
      </c>
      <c r="D204" s="720" t="s">
        <v>2014</v>
      </c>
      <c r="E204" s="699" t="s">
        <v>3914</v>
      </c>
      <c r="F204" s="720" t="s">
        <v>3915</v>
      </c>
      <c r="G204" s="699" t="s">
        <v>3088</v>
      </c>
      <c r="H204" s="699" t="s">
        <v>3089</v>
      </c>
      <c r="I204" s="711">
        <v>0.41749999999999998</v>
      </c>
      <c r="J204" s="711">
        <v>5400</v>
      </c>
      <c r="K204" s="712">
        <v>2264</v>
      </c>
    </row>
    <row r="205" spans="1:11" ht="14.4" customHeight="1" x14ac:dyDescent="0.3">
      <c r="A205" s="695" t="s">
        <v>556</v>
      </c>
      <c r="B205" s="696" t="s">
        <v>557</v>
      </c>
      <c r="C205" s="699" t="s">
        <v>570</v>
      </c>
      <c r="D205" s="720" t="s">
        <v>2014</v>
      </c>
      <c r="E205" s="699" t="s">
        <v>3914</v>
      </c>
      <c r="F205" s="720" t="s">
        <v>3915</v>
      </c>
      <c r="G205" s="699" t="s">
        <v>3090</v>
      </c>
      <c r="H205" s="699" t="s">
        <v>3091</v>
      </c>
      <c r="I205" s="711">
        <v>0.57999999999999996</v>
      </c>
      <c r="J205" s="711">
        <v>2600</v>
      </c>
      <c r="K205" s="712">
        <v>1508</v>
      </c>
    </row>
    <row r="206" spans="1:11" ht="14.4" customHeight="1" x14ac:dyDescent="0.3">
      <c r="A206" s="695" t="s">
        <v>556</v>
      </c>
      <c r="B206" s="696" t="s">
        <v>557</v>
      </c>
      <c r="C206" s="699" t="s">
        <v>570</v>
      </c>
      <c r="D206" s="720" t="s">
        <v>2014</v>
      </c>
      <c r="E206" s="699" t="s">
        <v>3914</v>
      </c>
      <c r="F206" s="720" t="s">
        <v>3915</v>
      </c>
      <c r="G206" s="699" t="s">
        <v>3298</v>
      </c>
      <c r="H206" s="699" t="s">
        <v>3299</v>
      </c>
      <c r="I206" s="711">
        <v>6.19</v>
      </c>
      <c r="J206" s="711">
        <v>3</v>
      </c>
      <c r="K206" s="712">
        <v>18.57</v>
      </c>
    </row>
    <row r="207" spans="1:11" ht="14.4" customHeight="1" x14ac:dyDescent="0.3">
      <c r="A207" s="695" t="s">
        <v>556</v>
      </c>
      <c r="B207" s="696" t="s">
        <v>557</v>
      </c>
      <c r="C207" s="699" t="s">
        <v>570</v>
      </c>
      <c r="D207" s="720" t="s">
        <v>2014</v>
      </c>
      <c r="E207" s="699" t="s">
        <v>3914</v>
      </c>
      <c r="F207" s="720" t="s">
        <v>3915</v>
      </c>
      <c r="G207" s="699" t="s">
        <v>3094</v>
      </c>
      <c r="H207" s="699" t="s">
        <v>3095</v>
      </c>
      <c r="I207" s="711">
        <v>6.29</v>
      </c>
      <c r="J207" s="711">
        <v>10</v>
      </c>
      <c r="K207" s="712">
        <v>62.9</v>
      </c>
    </row>
    <row r="208" spans="1:11" ht="14.4" customHeight="1" x14ac:dyDescent="0.3">
      <c r="A208" s="695" t="s">
        <v>556</v>
      </c>
      <c r="B208" s="696" t="s">
        <v>557</v>
      </c>
      <c r="C208" s="699" t="s">
        <v>570</v>
      </c>
      <c r="D208" s="720" t="s">
        <v>2014</v>
      </c>
      <c r="E208" s="699" t="s">
        <v>3914</v>
      </c>
      <c r="F208" s="720" t="s">
        <v>3915</v>
      </c>
      <c r="G208" s="699" t="s">
        <v>3300</v>
      </c>
      <c r="H208" s="699" t="s">
        <v>3301</v>
      </c>
      <c r="I208" s="711">
        <v>6.0266666666666664</v>
      </c>
      <c r="J208" s="711">
        <v>160</v>
      </c>
      <c r="K208" s="712">
        <v>961.40000000000009</v>
      </c>
    </row>
    <row r="209" spans="1:11" ht="14.4" customHeight="1" x14ac:dyDescent="0.3">
      <c r="A209" s="695" t="s">
        <v>556</v>
      </c>
      <c r="B209" s="696" t="s">
        <v>557</v>
      </c>
      <c r="C209" s="699" t="s">
        <v>570</v>
      </c>
      <c r="D209" s="720" t="s">
        <v>2014</v>
      </c>
      <c r="E209" s="699" t="s">
        <v>3914</v>
      </c>
      <c r="F209" s="720" t="s">
        <v>3915</v>
      </c>
      <c r="G209" s="699" t="s">
        <v>3302</v>
      </c>
      <c r="H209" s="699" t="s">
        <v>3303</v>
      </c>
      <c r="I209" s="711">
        <v>203.76333333333332</v>
      </c>
      <c r="J209" s="711">
        <v>85</v>
      </c>
      <c r="K209" s="712">
        <v>17319.900000000001</v>
      </c>
    </row>
    <row r="210" spans="1:11" ht="14.4" customHeight="1" x14ac:dyDescent="0.3">
      <c r="A210" s="695" t="s">
        <v>556</v>
      </c>
      <c r="B210" s="696" t="s">
        <v>557</v>
      </c>
      <c r="C210" s="699" t="s">
        <v>570</v>
      </c>
      <c r="D210" s="720" t="s">
        <v>2014</v>
      </c>
      <c r="E210" s="699" t="s">
        <v>3914</v>
      </c>
      <c r="F210" s="720" t="s">
        <v>3915</v>
      </c>
      <c r="G210" s="699" t="s">
        <v>3304</v>
      </c>
      <c r="H210" s="699" t="s">
        <v>3305</v>
      </c>
      <c r="I210" s="711">
        <v>81.739999999999995</v>
      </c>
      <c r="J210" s="711">
        <v>135</v>
      </c>
      <c r="K210" s="712">
        <v>11034.3</v>
      </c>
    </row>
    <row r="211" spans="1:11" ht="14.4" customHeight="1" x14ac:dyDescent="0.3">
      <c r="A211" s="695" t="s">
        <v>556</v>
      </c>
      <c r="B211" s="696" t="s">
        <v>557</v>
      </c>
      <c r="C211" s="699" t="s">
        <v>570</v>
      </c>
      <c r="D211" s="720" t="s">
        <v>2014</v>
      </c>
      <c r="E211" s="699" t="s">
        <v>3914</v>
      </c>
      <c r="F211" s="720" t="s">
        <v>3915</v>
      </c>
      <c r="G211" s="699" t="s">
        <v>3306</v>
      </c>
      <c r="H211" s="699" t="s">
        <v>3307</v>
      </c>
      <c r="I211" s="711">
        <v>80.569999999999993</v>
      </c>
      <c r="J211" s="711">
        <v>45</v>
      </c>
      <c r="K211" s="712">
        <v>3625.65</v>
      </c>
    </row>
    <row r="212" spans="1:11" ht="14.4" customHeight="1" x14ac:dyDescent="0.3">
      <c r="A212" s="695" t="s">
        <v>556</v>
      </c>
      <c r="B212" s="696" t="s">
        <v>557</v>
      </c>
      <c r="C212" s="699" t="s">
        <v>570</v>
      </c>
      <c r="D212" s="720" t="s">
        <v>2014</v>
      </c>
      <c r="E212" s="699" t="s">
        <v>3914</v>
      </c>
      <c r="F212" s="720" t="s">
        <v>3915</v>
      </c>
      <c r="G212" s="699" t="s">
        <v>3100</v>
      </c>
      <c r="H212" s="699" t="s">
        <v>3101</v>
      </c>
      <c r="I212" s="711">
        <v>5.57</v>
      </c>
      <c r="J212" s="711">
        <v>120</v>
      </c>
      <c r="K212" s="712">
        <v>668.4</v>
      </c>
    </row>
    <row r="213" spans="1:11" ht="14.4" customHeight="1" x14ac:dyDescent="0.3">
      <c r="A213" s="695" t="s">
        <v>556</v>
      </c>
      <c r="B213" s="696" t="s">
        <v>557</v>
      </c>
      <c r="C213" s="699" t="s">
        <v>570</v>
      </c>
      <c r="D213" s="720" t="s">
        <v>2014</v>
      </c>
      <c r="E213" s="699" t="s">
        <v>3914</v>
      </c>
      <c r="F213" s="720" t="s">
        <v>3915</v>
      </c>
      <c r="G213" s="699" t="s">
        <v>3102</v>
      </c>
      <c r="H213" s="699" t="s">
        <v>3103</v>
      </c>
      <c r="I213" s="711">
        <v>49.69</v>
      </c>
      <c r="J213" s="711">
        <v>235</v>
      </c>
      <c r="K213" s="712">
        <v>11698.349999999999</v>
      </c>
    </row>
    <row r="214" spans="1:11" ht="14.4" customHeight="1" x14ac:dyDescent="0.3">
      <c r="A214" s="695" t="s">
        <v>556</v>
      </c>
      <c r="B214" s="696" t="s">
        <v>557</v>
      </c>
      <c r="C214" s="699" t="s">
        <v>570</v>
      </c>
      <c r="D214" s="720" t="s">
        <v>2014</v>
      </c>
      <c r="E214" s="699" t="s">
        <v>3914</v>
      </c>
      <c r="F214" s="720" t="s">
        <v>3915</v>
      </c>
      <c r="G214" s="699" t="s">
        <v>3308</v>
      </c>
      <c r="H214" s="699" t="s">
        <v>3309</v>
      </c>
      <c r="I214" s="711">
        <v>108.3</v>
      </c>
      <c r="J214" s="711">
        <v>60</v>
      </c>
      <c r="K214" s="712">
        <v>6498</v>
      </c>
    </row>
    <row r="215" spans="1:11" ht="14.4" customHeight="1" x14ac:dyDescent="0.3">
      <c r="A215" s="695" t="s">
        <v>556</v>
      </c>
      <c r="B215" s="696" t="s">
        <v>557</v>
      </c>
      <c r="C215" s="699" t="s">
        <v>570</v>
      </c>
      <c r="D215" s="720" t="s">
        <v>2014</v>
      </c>
      <c r="E215" s="699" t="s">
        <v>3914</v>
      </c>
      <c r="F215" s="720" t="s">
        <v>3915</v>
      </c>
      <c r="G215" s="699" t="s">
        <v>3310</v>
      </c>
      <c r="H215" s="699" t="s">
        <v>3311</v>
      </c>
      <c r="I215" s="711">
        <v>61.1</v>
      </c>
      <c r="J215" s="711">
        <v>200</v>
      </c>
      <c r="K215" s="712">
        <v>12221</v>
      </c>
    </row>
    <row r="216" spans="1:11" ht="14.4" customHeight="1" x14ac:dyDescent="0.3">
      <c r="A216" s="695" t="s">
        <v>556</v>
      </c>
      <c r="B216" s="696" t="s">
        <v>557</v>
      </c>
      <c r="C216" s="699" t="s">
        <v>570</v>
      </c>
      <c r="D216" s="720" t="s">
        <v>2014</v>
      </c>
      <c r="E216" s="699" t="s">
        <v>3914</v>
      </c>
      <c r="F216" s="720" t="s">
        <v>3915</v>
      </c>
      <c r="G216" s="699" t="s">
        <v>3104</v>
      </c>
      <c r="H216" s="699" t="s">
        <v>3105</v>
      </c>
      <c r="I216" s="711">
        <v>20.69</v>
      </c>
      <c r="J216" s="711">
        <v>600</v>
      </c>
      <c r="K216" s="712">
        <v>12414.7</v>
      </c>
    </row>
    <row r="217" spans="1:11" ht="14.4" customHeight="1" x14ac:dyDescent="0.3">
      <c r="A217" s="695" t="s">
        <v>556</v>
      </c>
      <c r="B217" s="696" t="s">
        <v>557</v>
      </c>
      <c r="C217" s="699" t="s">
        <v>570</v>
      </c>
      <c r="D217" s="720" t="s">
        <v>2014</v>
      </c>
      <c r="E217" s="699" t="s">
        <v>3914</v>
      </c>
      <c r="F217" s="720" t="s">
        <v>3915</v>
      </c>
      <c r="G217" s="699" t="s">
        <v>3312</v>
      </c>
      <c r="H217" s="699" t="s">
        <v>3313</v>
      </c>
      <c r="I217" s="711">
        <v>45.13</v>
      </c>
      <c r="J217" s="711">
        <v>20</v>
      </c>
      <c r="K217" s="712">
        <v>902.66</v>
      </c>
    </row>
    <row r="218" spans="1:11" ht="14.4" customHeight="1" x14ac:dyDescent="0.3">
      <c r="A218" s="695" t="s">
        <v>556</v>
      </c>
      <c r="B218" s="696" t="s">
        <v>557</v>
      </c>
      <c r="C218" s="699" t="s">
        <v>570</v>
      </c>
      <c r="D218" s="720" t="s">
        <v>2014</v>
      </c>
      <c r="E218" s="699" t="s">
        <v>3914</v>
      </c>
      <c r="F218" s="720" t="s">
        <v>3915</v>
      </c>
      <c r="G218" s="699" t="s">
        <v>3314</v>
      </c>
      <c r="H218" s="699" t="s">
        <v>3315</v>
      </c>
      <c r="I218" s="711">
        <v>646.75</v>
      </c>
      <c r="J218" s="711">
        <v>2</v>
      </c>
      <c r="K218" s="712">
        <v>1293.5</v>
      </c>
    </row>
    <row r="219" spans="1:11" ht="14.4" customHeight="1" x14ac:dyDescent="0.3">
      <c r="A219" s="695" t="s">
        <v>556</v>
      </c>
      <c r="B219" s="696" t="s">
        <v>557</v>
      </c>
      <c r="C219" s="699" t="s">
        <v>570</v>
      </c>
      <c r="D219" s="720" t="s">
        <v>2014</v>
      </c>
      <c r="E219" s="699" t="s">
        <v>3914</v>
      </c>
      <c r="F219" s="720" t="s">
        <v>3915</v>
      </c>
      <c r="G219" s="699" t="s">
        <v>3244</v>
      </c>
      <c r="H219" s="699" t="s">
        <v>3245</v>
      </c>
      <c r="I219" s="711">
        <v>2.7866666666666666</v>
      </c>
      <c r="J219" s="711">
        <v>1800</v>
      </c>
      <c r="K219" s="712">
        <v>5016</v>
      </c>
    </row>
    <row r="220" spans="1:11" ht="14.4" customHeight="1" x14ac:dyDescent="0.3">
      <c r="A220" s="695" t="s">
        <v>556</v>
      </c>
      <c r="B220" s="696" t="s">
        <v>557</v>
      </c>
      <c r="C220" s="699" t="s">
        <v>570</v>
      </c>
      <c r="D220" s="720" t="s">
        <v>2014</v>
      </c>
      <c r="E220" s="699" t="s">
        <v>3914</v>
      </c>
      <c r="F220" s="720" t="s">
        <v>3915</v>
      </c>
      <c r="G220" s="699" t="s">
        <v>3108</v>
      </c>
      <c r="H220" s="699" t="s">
        <v>3109</v>
      </c>
      <c r="I220" s="711">
        <v>167.2</v>
      </c>
      <c r="J220" s="711">
        <v>1</v>
      </c>
      <c r="K220" s="712">
        <v>167.2</v>
      </c>
    </row>
    <row r="221" spans="1:11" ht="14.4" customHeight="1" x14ac:dyDescent="0.3">
      <c r="A221" s="695" t="s">
        <v>556</v>
      </c>
      <c r="B221" s="696" t="s">
        <v>557</v>
      </c>
      <c r="C221" s="699" t="s">
        <v>570</v>
      </c>
      <c r="D221" s="720" t="s">
        <v>2014</v>
      </c>
      <c r="E221" s="699" t="s">
        <v>3914</v>
      </c>
      <c r="F221" s="720" t="s">
        <v>3915</v>
      </c>
      <c r="G221" s="699" t="s">
        <v>3316</v>
      </c>
      <c r="H221" s="699" t="s">
        <v>3317</v>
      </c>
      <c r="I221" s="711">
        <v>114.42</v>
      </c>
      <c r="J221" s="711">
        <v>50</v>
      </c>
      <c r="K221" s="712">
        <v>5720.9400000000005</v>
      </c>
    </row>
    <row r="222" spans="1:11" ht="14.4" customHeight="1" x14ac:dyDescent="0.3">
      <c r="A222" s="695" t="s">
        <v>556</v>
      </c>
      <c r="B222" s="696" t="s">
        <v>557</v>
      </c>
      <c r="C222" s="699" t="s">
        <v>570</v>
      </c>
      <c r="D222" s="720" t="s">
        <v>2014</v>
      </c>
      <c r="E222" s="699" t="s">
        <v>3914</v>
      </c>
      <c r="F222" s="720" t="s">
        <v>3915</v>
      </c>
      <c r="G222" s="699" t="s">
        <v>3318</v>
      </c>
      <c r="H222" s="699" t="s">
        <v>3319</v>
      </c>
      <c r="I222" s="711">
        <v>22.19</v>
      </c>
      <c r="J222" s="711">
        <v>70</v>
      </c>
      <c r="K222" s="712">
        <v>1553.3</v>
      </c>
    </row>
    <row r="223" spans="1:11" ht="14.4" customHeight="1" x14ac:dyDescent="0.3">
      <c r="A223" s="695" t="s">
        <v>556</v>
      </c>
      <c r="B223" s="696" t="s">
        <v>557</v>
      </c>
      <c r="C223" s="699" t="s">
        <v>570</v>
      </c>
      <c r="D223" s="720" t="s">
        <v>2014</v>
      </c>
      <c r="E223" s="699" t="s">
        <v>3914</v>
      </c>
      <c r="F223" s="720" t="s">
        <v>3915</v>
      </c>
      <c r="G223" s="699" t="s">
        <v>3112</v>
      </c>
      <c r="H223" s="699" t="s">
        <v>3113</v>
      </c>
      <c r="I223" s="711">
        <v>26.015000000000001</v>
      </c>
      <c r="J223" s="711">
        <v>920</v>
      </c>
      <c r="K223" s="712">
        <v>23935.199999999997</v>
      </c>
    </row>
    <row r="224" spans="1:11" ht="14.4" customHeight="1" x14ac:dyDescent="0.3">
      <c r="A224" s="695" t="s">
        <v>556</v>
      </c>
      <c r="B224" s="696" t="s">
        <v>557</v>
      </c>
      <c r="C224" s="699" t="s">
        <v>570</v>
      </c>
      <c r="D224" s="720" t="s">
        <v>2014</v>
      </c>
      <c r="E224" s="699" t="s">
        <v>3914</v>
      </c>
      <c r="F224" s="720" t="s">
        <v>3915</v>
      </c>
      <c r="G224" s="699" t="s">
        <v>3116</v>
      </c>
      <c r="H224" s="699" t="s">
        <v>3117</v>
      </c>
      <c r="I224" s="711">
        <v>23.47</v>
      </c>
      <c r="J224" s="711">
        <v>270</v>
      </c>
      <c r="K224" s="712">
        <v>6337.1</v>
      </c>
    </row>
    <row r="225" spans="1:11" ht="14.4" customHeight="1" x14ac:dyDescent="0.3">
      <c r="A225" s="695" t="s">
        <v>556</v>
      </c>
      <c r="B225" s="696" t="s">
        <v>557</v>
      </c>
      <c r="C225" s="699" t="s">
        <v>570</v>
      </c>
      <c r="D225" s="720" t="s">
        <v>2014</v>
      </c>
      <c r="E225" s="699" t="s">
        <v>3914</v>
      </c>
      <c r="F225" s="720" t="s">
        <v>3915</v>
      </c>
      <c r="G225" s="699" t="s">
        <v>3118</v>
      </c>
      <c r="H225" s="699" t="s">
        <v>3119</v>
      </c>
      <c r="I225" s="711">
        <v>1.78</v>
      </c>
      <c r="J225" s="711">
        <v>700</v>
      </c>
      <c r="K225" s="712">
        <v>1246</v>
      </c>
    </row>
    <row r="226" spans="1:11" ht="14.4" customHeight="1" x14ac:dyDescent="0.3">
      <c r="A226" s="695" t="s">
        <v>556</v>
      </c>
      <c r="B226" s="696" t="s">
        <v>557</v>
      </c>
      <c r="C226" s="699" t="s">
        <v>570</v>
      </c>
      <c r="D226" s="720" t="s">
        <v>2014</v>
      </c>
      <c r="E226" s="699" t="s">
        <v>3914</v>
      </c>
      <c r="F226" s="720" t="s">
        <v>3915</v>
      </c>
      <c r="G226" s="699" t="s">
        <v>3120</v>
      </c>
      <c r="H226" s="699" t="s">
        <v>3121</v>
      </c>
      <c r="I226" s="711">
        <v>1.7850000000000001</v>
      </c>
      <c r="J226" s="711">
        <v>100</v>
      </c>
      <c r="K226" s="712">
        <v>178.5</v>
      </c>
    </row>
    <row r="227" spans="1:11" ht="14.4" customHeight="1" x14ac:dyDescent="0.3">
      <c r="A227" s="695" t="s">
        <v>556</v>
      </c>
      <c r="B227" s="696" t="s">
        <v>557</v>
      </c>
      <c r="C227" s="699" t="s">
        <v>570</v>
      </c>
      <c r="D227" s="720" t="s">
        <v>2014</v>
      </c>
      <c r="E227" s="699" t="s">
        <v>3914</v>
      </c>
      <c r="F227" s="720" t="s">
        <v>3915</v>
      </c>
      <c r="G227" s="699" t="s">
        <v>3246</v>
      </c>
      <c r="H227" s="699" t="s">
        <v>3247</v>
      </c>
      <c r="I227" s="711">
        <v>2.8200000000000003</v>
      </c>
      <c r="J227" s="711">
        <v>150</v>
      </c>
      <c r="K227" s="712">
        <v>423</v>
      </c>
    </row>
    <row r="228" spans="1:11" ht="14.4" customHeight="1" x14ac:dyDescent="0.3">
      <c r="A228" s="695" t="s">
        <v>556</v>
      </c>
      <c r="B228" s="696" t="s">
        <v>557</v>
      </c>
      <c r="C228" s="699" t="s">
        <v>570</v>
      </c>
      <c r="D228" s="720" t="s">
        <v>2014</v>
      </c>
      <c r="E228" s="699" t="s">
        <v>3914</v>
      </c>
      <c r="F228" s="720" t="s">
        <v>3915</v>
      </c>
      <c r="G228" s="699" t="s">
        <v>3248</v>
      </c>
      <c r="H228" s="699" t="s">
        <v>3249</v>
      </c>
      <c r="I228" s="711">
        <v>1.7650000000000001</v>
      </c>
      <c r="J228" s="711">
        <v>150</v>
      </c>
      <c r="K228" s="712">
        <v>264.5</v>
      </c>
    </row>
    <row r="229" spans="1:11" ht="14.4" customHeight="1" x14ac:dyDescent="0.3">
      <c r="A229" s="695" t="s">
        <v>556</v>
      </c>
      <c r="B229" s="696" t="s">
        <v>557</v>
      </c>
      <c r="C229" s="699" t="s">
        <v>570</v>
      </c>
      <c r="D229" s="720" t="s">
        <v>2014</v>
      </c>
      <c r="E229" s="699" t="s">
        <v>3914</v>
      </c>
      <c r="F229" s="720" t="s">
        <v>3915</v>
      </c>
      <c r="G229" s="699" t="s">
        <v>3122</v>
      </c>
      <c r="H229" s="699" t="s">
        <v>3123</v>
      </c>
      <c r="I229" s="711">
        <v>1.3333333333333334E-2</v>
      </c>
      <c r="J229" s="711">
        <v>900</v>
      </c>
      <c r="K229" s="712">
        <v>12</v>
      </c>
    </row>
    <row r="230" spans="1:11" ht="14.4" customHeight="1" x14ac:dyDescent="0.3">
      <c r="A230" s="695" t="s">
        <v>556</v>
      </c>
      <c r="B230" s="696" t="s">
        <v>557</v>
      </c>
      <c r="C230" s="699" t="s">
        <v>570</v>
      </c>
      <c r="D230" s="720" t="s">
        <v>2014</v>
      </c>
      <c r="E230" s="699" t="s">
        <v>3914</v>
      </c>
      <c r="F230" s="720" t="s">
        <v>3915</v>
      </c>
      <c r="G230" s="699" t="s">
        <v>3320</v>
      </c>
      <c r="H230" s="699" t="s">
        <v>3321</v>
      </c>
      <c r="I230" s="711">
        <v>2.0649999999999999</v>
      </c>
      <c r="J230" s="711">
        <v>600</v>
      </c>
      <c r="K230" s="712">
        <v>1239</v>
      </c>
    </row>
    <row r="231" spans="1:11" ht="14.4" customHeight="1" x14ac:dyDescent="0.3">
      <c r="A231" s="695" t="s">
        <v>556</v>
      </c>
      <c r="B231" s="696" t="s">
        <v>557</v>
      </c>
      <c r="C231" s="699" t="s">
        <v>570</v>
      </c>
      <c r="D231" s="720" t="s">
        <v>2014</v>
      </c>
      <c r="E231" s="699" t="s">
        <v>3914</v>
      </c>
      <c r="F231" s="720" t="s">
        <v>3915</v>
      </c>
      <c r="G231" s="699" t="s">
        <v>3124</v>
      </c>
      <c r="H231" s="699" t="s">
        <v>3125</v>
      </c>
      <c r="I231" s="711">
        <v>2.81</v>
      </c>
      <c r="J231" s="711">
        <v>150</v>
      </c>
      <c r="K231" s="712">
        <v>421.5</v>
      </c>
    </row>
    <row r="232" spans="1:11" ht="14.4" customHeight="1" x14ac:dyDescent="0.3">
      <c r="A232" s="695" t="s">
        <v>556</v>
      </c>
      <c r="B232" s="696" t="s">
        <v>557</v>
      </c>
      <c r="C232" s="699" t="s">
        <v>570</v>
      </c>
      <c r="D232" s="720" t="s">
        <v>2014</v>
      </c>
      <c r="E232" s="699" t="s">
        <v>3914</v>
      </c>
      <c r="F232" s="720" t="s">
        <v>3915</v>
      </c>
      <c r="G232" s="699" t="s">
        <v>3126</v>
      </c>
      <c r="H232" s="699" t="s">
        <v>3127</v>
      </c>
      <c r="I232" s="711">
        <v>1.99</v>
      </c>
      <c r="J232" s="711">
        <v>250</v>
      </c>
      <c r="K232" s="712">
        <v>497.5</v>
      </c>
    </row>
    <row r="233" spans="1:11" ht="14.4" customHeight="1" x14ac:dyDescent="0.3">
      <c r="A233" s="695" t="s">
        <v>556</v>
      </c>
      <c r="B233" s="696" t="s">
        <v>557</v>
      </c>
      <c r="C233" s="699" t="s">
        <v>570</v>
      </c>
      <c r="D233" s="720" t="s">
        <v>2014</v>
      </c>
      <c r="E233" s="699" t="s">
        <v>3914</v>
      </c>
      <c r="F233" s="720" t="s">
        <v>3915</v>
      </c>
      <c r="G233" s="699" t="s">
        <v>3322</v>
      </c>
      <c r="H233" s="699" t="s">
        <v>3323</v>
      </c>
      <c r="I233" s="711">
        <v>2.41</v>
      </c>
      <c r="J233" s="711">
        <v>400</v>
      </c>
      <c r="K233" s="712">
        <v>964</v>
      </c>
    </row>
    <row r="234" spans="1:11" ht="14.4" customHeight="1" x14ac:dyDescent="0.3">
      <c r="A234" s="695" t="s">
        <v>556</v>
      </c>
      <c r="B234" s="696" t="s">
        <v>557</v>
      </c>
      <c r="C234" s="699" t="s">
        <v>570</v>
      </c>
      <c r="D234" s="720" t="s">
        <v>2014</v>
      </c>
      <c r="E234" s="699" t="s">
        <v>3914</v>
      </c>
      <c r="F234" s="720" t="s">
        <v>3915</v>
      </c>
      <c r="G234" s="699" t="s">
        <v>3324</v>
      </c>
      <c r="H234" s="699" t="s">
        <v>3325</v>
      </c>
      <c r="I234" s="711">
        <v>4.2300000000000004</v>
      </c>
      <c r="J234" s="711">
        <v>20</v>
      </c>
      <c r="K234" s="712">
        <v>84.6</v>
      </c>
    </row>
    <row r="235" spans="1:11" ht="14.4" customHeight="1" x14ac:dyDescent="0.3">
      <c r="A235" s="695" t="s">
        <v>556</v>
      </c>
      <c r="B235" s="696" t="s">
        <v>557</v>
      </c>
      <c r="C235" s="699" t="s">
        <v>570</v>
      </c>
      <c r="D235" s="720" t="s">
        <v>2014</v>
      </c>
      <c r="E235" s="699" t="s">
        <v>3914</v>
      </c>
      <c r="F235" s="720" t="s">
        <v>3915</v>
      </c>
      <c r="G235" s="699" t="s">
        <v>3128</v>
      </c>
      <c r="H235" s="699" t="s">
        <v>3129</v>
      </c>
      <c r="I235" s="711">
        <v>14.65</v>
      </c>
      <c r="J235" s="711">
        <v>400</v>
      </c>
      <c r="K235" s="712">
        <v>5861.3</v>
      </c>
    </row>
    <row r="236" spans="1:11" ht="14.4" customHeight="1" x14ac:dyDescent="0.3">
      <c r="A236" s="695" t="s">
        <v>556</v>
      </c>
      <c r="B236" s="696" t="s">
        <v>557</v>
      </c>
      <c r="C236" s="699" t="s">
        <v>570</v>
      </c>
      <c r="D236" s="720" t="s">
        <v>2014</v>
      </c>
      <c r="E236" s="699" t="s">
        <v>3914</v>
      </c>
      <c r="F236" s="720" t="s">
        <v>3915</v>
      </c>
      <c r="G236" s="699" t="s">
        <v>3326</v>
      </c>
      <c r="H236" s="699" t="s">
        <v>3327</v>
      </c>
      <c r="I236" s="711">
        <v>7.16</v>
      </c>
      <c r="J236" s="711">
        <v>300</v>
      </c>
      <c r="K236" s="712">
        <v>2147.11</v>
      </c>
    </row>
    <row r="237" spans="1:11" ht="14.4" customHeight="1" x14ac:dyDescent="0.3">
      <c r="A237" s="695" t="s">
        <v>556</v>
      </c>
      <c r="B237" s="696" t="s">
        <v>557</v>
      </c>
      <c r="C237" s="699" t="s">
        <v>570</v>
      </c>
      <c r="D237" s="720" t="s">
        <v>2014</v>
      </c>
      <c r="E237" s="699" t="s">
        <v>3914</v>
      </c>
      <c r="F237" s="720" t="s">
        <v>3915</v>
      </c>
      <c r="G237" s="699" t="s">
        <v>3132</v>
      </c>
      <c r="H237" s="699" t="s">
        <v>3133</v>
      </c>
      <c r="I237" s="711">
        <v>2.1800000000000002</v>
      </c>
      <c r="J237" s="711">
        <v>800</v>
      </c>
      <c r="K237" s="712">
        <v>1744</v>
      </c>
    </row>
    <row r="238" spans="1:11" ht="14.4" customHeight="1" x14ac:dyDescent="0.3">
      <c r="A238" s="695" t="s">
        <v>556</v>
      </c>
      <c r="B238" s="696" t="s">
        <v>557</v>
      </c>
      <c r="C238" s="699" t="s">
        <v>570</v>
      </c>
      <c r="D238" s="720" t="s">
        <v>2014</v>
      </c>
      <c r="E238" s="699" t="s">
        <v>3914</v>
      </c>
      <c r="F238" s="720" t="s">
        <v>3915</v>
      </c>
      <c r="G238" s="699" t="s">
        <v>3134</v>
      </c>
      <c r="H238" s="699" t="s">
        <v>3135</v>
      </c>
      <c r="I238" s="711">
        <v>2.85</v>
      </c>
      <c r="J238" s="711">
        <v>200</v>
      </c>
      <c r="K238" s="712">
        <v>570</v>
      </c>
    </row>
    <row r="239" spans="1:11" ht="14.4" customHeight="1" x14ac:dyDescent="0.3">
      <c r="A239" s="695" t="s">
        <v>556</v>
      </c>
      <c r="B239" s="696" t="s">
        <v>557</v>
      </c>
      <c r="C239" s="699" t="s">
        <v>570</v>
      </c>
      <c r="D239" s="720" t="s">
        <v>2014</v>
      </c>
      <c r="E239" s="699" t="s">
        <v>3914</v>
      </c>
      <c r="F239" s="720" t="s">
        <v>3915</v>
      </c>
      <c r="G239" s="699" t="s">
        <v>3328</v>
      </c>
      <c r="H239" s="699" t="s">
        <v>3329</v>
      </c>
      <c r="I239" s="711">
        <v>1249.6600000000001</v>
      </c>
      <c r="J239" s="711">
        <v>18</v>
      </c>
      <c r="K239" s="712">
        <v>22493.94</v>
      </c>
    </row>
    <row r="240" spans="1:11" ht="14.4" customHeight="1" x14ac:dyDescent="0.3">
      <c r="A240" s="695" t="s">
        <v>556</v>
      </c>
      <c r="B240" s="696" t="s">
        <v>557</v>
      </c>
      <c r="C240" s="699" t="s">
        <v>570</v>
      </c>
      <c r="D240" s="720" t="s">
        <v>2014</v>
      </c>
      <c r="E240" s="699" t="s">
        <v>3914</v>
      </c>
      <c r="F240" s="720" t="s">
        <v>3915</v>
      </c>
      <c r="G240" s="699" t="s">
        <v>3136</v>
      </c>
      <c r="H240" s="699" t="s">
        <v>3137</v>
      </c>
      <c r="I240" s="711">
        <v>379.48750000000001</v>
      </c>
      <c r="J240" s="711">
        <v>13</v>
      </c>
      <c r="K240" s="712">
        <v>4933.33</v>
      </c>
    </row>
    <row r="241" spans="1:11" ht="14.4" customHeight="1" x14ac:dyDescent="0.3">
      <c r="A241" s="695" t="s">
        <v>556</v>
      </c>
      <c r="B241" s="696" t="s">
        <v>557</v>
      </c>
      <c r="C241" s="699" t="s">
        <v>570</v>
      </c>
      <c r="D241" s="720" t="s">
        <v>2014</v>
      </c>
      <c r="E241" s="699" t="s">
        <v>3914</v>
      </c>
      <c r="F241" s="720" t="s">
        <v>3915</v>
      </c>
      <c r="G241" s="699" t="s">
        <v>3138</v>
      </c>
      <c r="H241" s="699" t="s">
        <v>3139</v>
      </c>
      <c r="I241" s="711">
        <v>511.83</v>
      </c>
      <c r="J241" s="711">
        <v>10</v>
      </c>
      <c r="K241" s="712">
        <v>5118.3</v>
      </c>
    </row>
    <row r="242" spans="1:11" ht="14.4" customHeight="1" x14ac:dyDescent="0.3">
      <c r="A242" s="695" t="s">
        <v>556</v>
      </c>
      <c r="B242" s="696" t="s">
        <v>557</v>
      </c>
      <c r="C242" s="699" t="s">
        <v>570</v>
      </c>
      <c r="D242" s="720" t="s">
        <v>2014</v>
      </c>
      <c r="E242" s="699" t="s">
        <v>3914</v>
      </c>
      <c r="F242" s="720" t="s">
        <v>3915</v>
      </c>
      <c r="G242" s="699" t="s">
        <v>3140</v>
      </c>
      <c r="H242" s="699" t="s">
        <v>3141</v>
      </c>
      <c r="I242" s="711">
        <v>266.2</v>
      </c>
      <c r="J242" s="711">
        <v>20</v>
      </c>
      <c r="K242" s="712">
        <v>5324</v>
      </c>
    </row>
    <row r="243" spans="1:11" ht="14.4" customHeight="1" x14ac:dyDescent="0.3">
      <c r="A243" s="695" t="s">
        <v>556</v>
      </c>
      <c r="B243" s="696" t="s">
        <v>557</v>
      </c>
      <c r="C243" s="699" t="s">
        <v>570</v>
      </c>
      <c r="D243" s="720" t="s">
        <v>2014</v>
      </c>
      <c r="E243" s="699" t="s">
        <v>3914</v>
      </c>
      <c r="F243" s="720" t="s">
        <v>3915</v>
      </c>
      <c r="G243" s="699" t="s">
        <v>3330</v>
      </c>
      <c r="H243" s="699" t="s">
        <v>3331</v>
      </c>
      <c r="I243" s="711">
        <v>0.6</v>
      </c>
      <c r="J243" s="711">
        <v>2200</v>
      </c>
      <c r="K243" s="712">
        <v>1320</v>
      </c>
    </row>
    <row r="244" spans="1:11" ht="14.4" customHeight="1" x14ac:dyDescent="0.3">
      <c r="A244" s="695" t="s">
        <v>556</v>
      </c>
      <c r="B244" s="696" t="s">
        <v>557</v>
      </c>
      <c r="C244" s="699" t="s">
        <v>570</v>
      </c>
      <c r="D244" s="720" t="s">
        <v>2014</v>
      </c>
      <c r="E244" s="699" t="s">
        <v>3914</v>
      </c>
      <c r="F244" s="720" t="s">
        <v>3915</v>
      </c>
      <c r="G244" s="699" t="s">
        <v>3332</v>
      </c>
      <c r="H244" s="699" t="s">
        <v>3333</v>
      </c>
      <c r="I244" s="711">
        <v>4022.0399999999995</v>
      </c>
      <c r="J244" s="711">
        <v>12</v>
      </c>
      <c r="K244" s="712">
        <v>48264.479999999996</v>
      </c>
    </row>
    <row r="245" spans="1:11" ht="14.4" customHeight="1" x14ac:dyDescent="0.3">
      <c r="A245" s="695" t="s">
        <v>556</v>
      </c>
      <c r="B245" s="696" t="s">
        <v>557</v>
      </c>
      <c r="C245" s="699" t="s">
        <v>570</v>
      </c>
      <c r="D245" s="720" t="s">
        <v>2014</v>
      </c>
      <c r="E245" s="699" t="s">
        <v>3914</v>
      </c>
      <c r="F245" s="720" t="s">
        <v>3915</v>
      </c>
      <c r="G245" s="699" t="s">
        <v>3148</v>
      </c>
      <c r="H245" s="699" t="s">
        <v>3149</v>
      </c>
      <c r="I245" s="711">
        <v>2.9033333333333338</v>
      </c>
      <c r="J245" s="711">
        <v>300</v>
      </c>
      <c r="K245" s="712">
        <v>871</v>
      </c>
    </row>
    <row r="246" spans="1:11" ht="14.4" customHeight="1" x14ac:dyDescent="0.3">
      <c r="A246" s="695" t="s">
        <v>556</v>
      </c>
      <c r="B246" s="696" t="s">
        <v>557</v>
      </c>
      <c r="C246" s="699" t="s">
        <v>570</v>
      </c>
      <c r="D246" s="720" t="s">
        <v>2014</v>
      </c>
      <c r="E246" s="699" t="s">
        <v>3914</v>
      </c>
      <c r="F246" s="720" t="s">
        <v>3915</v>
      </c>
      <c r="G246" s="699" t="s">
        <v>3334</v>
      </c>
      <c r="H246" s="699" t="s">
        <v>3335</v>
      </c>
      <c r="I246" s="711">
        <v>5.13</v>
      </c>
      <c r="J246" s="711">
        <v>320</v>
      </c>
      <c r="K246" s="712">
        <v>1641.6</v>
      </c>
    </row>
    <row r="247" spans="1:11" ht="14.4" customHeight="1" x14ac:dyDescent="0.3">
      <c r="A247" s="695" t="s">
        <v>556</v>
      </c>
      <c r="B247" s="696" t="s">
        <v>557</v>
      </c>
      <c r="C247" s="699" t="s">
        <v>570</v>
      </c>
      <c r="D247" s="720" t="s">
        <v>2014</v>
      </c>
      <c r="E247" s="699" t="s">
        <v>3914</v>
      </c>
      <c r="F247" s="720" t="s">
        <v>3915</v>
      </c>
      <c r="G247" s="699" t="s">
        <v>3336</v>
      </c>
      <c r="H247" s="699" t="s">
        <v>3337</v>
      </c>
      <c r="I247" s="711">
        <v>32.667999999999999</v>
      </c>
      <c r="J247" s="711">
        <v>250</v>
      </c>
      <c r="K247" s="712">
        <v>8166.85</v>
      </c>
    </row>
    <row r="248" spans="1:11" ht="14.4" customHeight="1" x14ac:dyDescent="0.3">
      <c r="A248" s="695" t="s">
        <v>556</v>
      </c>
      <c r="B248" s="696" t="s">
        <v>557</v>
      </c>
      <c r="C248" s="699" t="s">
        <v>570</v>
      </c>
      <c r="D248" s="720" t="s">
        <v>2014</v>
      </c>
      <c r="E248" s="699" t="s">
        <v>3914</v>
      </c>
      <c r="F248" s="720" t="s">
        <v>3915</v>
      </c>
      <c r="G248" s="699" t="s">
        <v>3338</v>
      </c>
      <c r="H248" s="699" t="s">
        <v>3339</v>
      </c>
      <c r="I248" s="711">
        <v>40.869999999999997</v>
      </c>
      <c r="J248" s="711">
        <v>40</v>
      </c>
      <c r="K248" s="712">
        <v>1634.8</v>
      </c>
    </row>
    <row r="249" spans="1:11" ht="14.4" customHeight="1" x14ac:dyDescent="0.3">
      <c r="A249" s="695" t="s">
        <v>556</v>
      </c>
      <c r="B249" s="696" t="s">
        <v>557</v>
      </c>
      <c r="C249" s="699" t="s">
        <v>570</v>
      </c>
      <c r="D249" s="720" t="s">
        <v>2014</v>
      </c>
      <c r="E249" s="699" t="s">
        <v>3914</v>
      </c>
      <c r="F249" s="720" t="s">
        <v>3915</v>
      </c>
      <c r="G249" s="699" t="s">
        <v>3340</v>
      </c>
      <c r="H249" s="699" t="s">
        <v>3341</v>
      </c>
      <c r="I249" s="711">
        <v>7.95</v>
      </c>
      <c r="J249" s="711">
        <v>760</v>
      </c>
      <c r="K249" s="712">
        <v>6042</v>
      </c>
    </row>
    <row r="250" spans="1:11" ht="14.4" customHeight="1" x14ac:dyDescent="0.3">
      <c r="A250" s="695" t="s">
        <v>556</v>
      </c>
      <c r="B250" s="696" t="s">
        <v>557</v>
      </c>
      <c r="C250" s="699" t="s">
        <v>570</v>
      </c>
      <c r="D250" s="720" t="s">
        <v>2014</v>
      </c>
      <c r="E250" s="699" t="s">
        <v>3914</v>
      </c>
      <c r="F250" s="720" t="s">
        <v>3915</v>
      </c>
      <c r="G250" s="699" t="s">
        <v>3342</v>
      </c>
      <c r="H250" s="699" t="s">
        <v>3343</v>
      </c>
      <c r="I250" s="711">
        <v>123.4</v>
      </c>
      <c r="J250" s="711">
        <v>3</v>
      </c>
      <c r="K250" s="712">
        <v>370.20000000000005</v>
      </c>
    </row>
    <row r="251" spans="1:11" ht="14.4" customHeight="1" x14ac:dyDescent="0.3">
      <c r="A251" s="695" t="s">
        <v>556</v>
      </c>
      <c r="B251" s="696" t="s">
        <v>557</v>
      </c>
      <c r="C251" s="699" t="s">
        <v>570</v>
      </c>
      <c r="D251" s="720" t="s">
        <v>2014</v>
      </c>
      <c r="E251" s="699" t="s">
        <v>3914</v>
      </c>
      <c r="F251" s="720" t="s">
        <v>3915</v>
      </c>
      <c r="G251" s="699" t="s">
        <v>3344</v>
      </c>
      <c r="H251" s="699" t="s">
        <v>3345</v>
      </c>
      <c r="I251" s="711">
        <v>22.3</v>
      </c>
      <c r="J251" s="711">
        <v>90</v>
      </c>
      <c r="K251" s="712">
        <v>2007.08</v>
      </c>
    </row>
    <row r="252" spans="1:11" ht="14.4" customHeight="1" x14ac:dyDescent="0.3">
      <c r="A252" s="695" t="s">
        <v>556</v>
      </c>
      <c r="B252" s="696" t="s">
        <v>557</v>
      </c>
      <c r="C252" s="699" t="s">
        <v>570</v>
      </c>
      <c r="D252" s="720" t="s">
        <v>2014</v>
      </c>
      <c r="E252" s="699" t="s">
        <v>3914</v>
      </c>
      <c r="F252" s="720" t="s">
        <v>3915</v>
      </c>
      <c r="G252" s="699" t="s">
        <v>3346</v>
      </c>
      <c r="H252" s="699" t="s">
        <v>3347</v>
      </c>
      <c r="I252" s="711">
        <v>13.12</v>
      </c>
      <c r="J252" s="711">
        <v>200</v>
      </c>
      <c r="K252" s="712">
        <v>2624.27</v>
      </c>
    </row>
    <row r="253" spans="1:11" ht="14.4" customHeight="1" x14ac:dyDescent="0.3">
      <c r="A253" s="695" t="s">
        <v>556</v>
      </c>
      <c r="B253" s="696" t="s">
        <v>557</v>
      </c>
      <c r="C253" s="699" t="s">
        <v>570</v>
      </c>
      <c r="D253" s="720" t="s">
        <v>2014</v>
      </c>
      <c r="E253" s="699" t="s">
        <v>3914</v>
      </c>
      <c r="F253" s="720" t="s">
        <v>3915</v>
      </c>
      <c r="G253" s="699" t="s">
        <v>3348</v>
      </c>
      <c r="H253" s="699" t="s">
        <v>3349</v>
      </c>
      <c r="I253" s="711">
        <v>45.13</v>
      </c>
      <c r="J253" s="711">
        <v>20</v>
      </c>
      <c r="K253" s="712">
        <v>902.67</v>
      </c>
    </row>
    <row r="254" spans="1:11" ht="14.4" customHeight="1" x14ac:dyDescent="0.3">
      <c r="A254" s="695" t="s">
        <v>556</v>
      </c>
      <c r="B254" s="696" t="s">
        <v>557</v>
      </c>
      <c r="C254" s="699" t="s">
        <v>570</v>
      </c>
      <c r="D254" s="720" t="s">
        <v>2014</v>
      </c>
      <c r="E254" s="699" t="s">
        <v>3914</v>
      </c>
      <c r="F254" s="720" t="s">
        <v>3915</v>
      </c>
      <c r="G254" s="699" t="s">
        <v>3152</v>
      </c>
      <c r="H254" s="699" t="s">
        <v>3153</v>
      </c>
      <c r="I254" s="711">
        <v>84.91</v>
      </c>
      <c r="J254" s="711">
        <v>160</v>
      </c>
      <c r="K254" s="712">
        <v>13584.91</v>
      </c>
    </row>
    <row r="255" spans="1:11" ht="14.4" customHeight="1" x14ac:dyDescent="0.3">
      <c r="A255" s="695" t="s">
        <v>556</v>
      </c>
      <c r="B255" s="696" t="s">
        <v>557</v>
      </c>
      <c r="C255" s="699" t="s">
        <v>570</v>
      </c>
      <c r="D255" s="720" t="s">
        <v>2014</v>
      </c>
      <c r="E255" s="699" t="s">
        <v>3914</v>
      </c>
      <c r="F255" s="720" t="s">
        <v>3915</v>
      </c>
      <c r="G255" s="699" t="s">
        <v>3154</v>
      </c>
      <c r="H255" s="699" t="s">
        <v>3155</v>
      </c>
      <c r="I255" s="711">
        <v>764.72</v>
      </c>
      <c r="J255" s="711">
        <v>24</v>
      </c>
      <c r="K255" s="712">
        <v>18905.04</v>
      </c>
    </row>
    <row r="256" spans="1:11" ht="14.4" customHeight="1" x14ac:dyDescent="0.3">
      <c r="A256" s="695" t="s">
        <v>556</v>
      </c>
      <c r="B256" s="696" t="s">
        <v>557</v>
      </c>
      <c r="C256" s="699" t="s">
        <v>570</v>
      </c>
      <c r="D256" s="720" t="s">
        <v>2014</v>
      </c>
      <c r="E256" s="699" t="s">
        <v>3914</v>
      </c>
      <c r="F256" s="720" t="s">
        <v>3915</v>
      </c>
      <c r="G256" s="699" t="s">
        <v>3350</v>
      </c>
      <c r="H256" s="699" t="s">
        <v>3351</v>
      </c>
      <c r="I256" s="711">
        <v>148.56</v>
      </c>
      <c r="J256" s="711">
        <v>225</v>
      </c>
      <c r="K256" s="712">
        <v>33426.25</v>
      </c>
    </row>
    <row r="257" spans="1:11" ht="14.4" customHeight="1" x14ac:dyDescent="0.3">
      <c r="A257" s="695" t="s">
        <v>556</v>
      </c>
      <c r="B257" s="696" t="s">
        <v>557</v>
      </c>
      <c r="C257" s="699" t="s">
        <v>570</v>
      </c>
      <c r="D257" s="720" t="s">
        <v>2014</v>
      </c>
      <c r="E257" s="699" t="s">
        <v>3914</v>
      </c>
      <c r="F257" s="720" t="s">
        <v>3915</v>
      </c>
      <c r="G257" s="699" t="s">
        <v>3352</v>
      </c>
      <c r="H257" s="699" t="s">
        <v>3353</v>
      </c>
      <c r="I257" s="711">
        <v>123.18</v>
      </c>
      <c r="J257" s="711">
        <v>50</v>
      </c>
      <c r="K257" s="712">
        <v>6158.8</v>
      </c>
    </row>
    <row r="258" spans="1:11" ht="14.4" customHeight="1" x14ac:dyDescent="0.3">
      <c r="A258" s="695" t="s">
        <v>556</v>
      </c>
      <c r="B258" s="696" t="s">
        <v>557</v>
      </c>
      <c r="C258" s="699" t="s">
        <v>570</v>
      </c>
      <c r="D258" s="720" t="s">
        <v>2014</v>
      </c>
      <c r="E258" s="699" t="s">
        <v>3914</v>
      </c>
      <c r="F258" s="720" t="s">
        <v>3915</v>
      </c>
      <c r="G258" s="699" t="s">
        <v>3158</v>
      </c>
      <c r="H258" s="699" t="s">
        <v>3159</v>
      </c>
      <c r="I258" s="711">
        <v>15.006666666666666</v>
      </c>
      <c r="J258" s="711">
        <v>60</v>
      </c>
      <c r="K258" s="712">
        <v>900.4</v>
      </c>
    </row>
    <row r="259" spans="1:11" ht="14.4" customHeight="1" x14ac:dyDescent="0.3">
      <c r="A259" s="695" t="s">
        <v>556</v>
      </c>
      <c r="B259" s="696" t="s">
        <v>557</v>
      </c>
      <c r="C259" s="699" t="s">
        <v>570</v>
      </c>
      <c r="D259" s="720" t="s">
        <v>2014</v>
      </c>
      <c r="E259" s="699" t="s">
        <v>3914</v>
      </c>
      <c r="F259" s="720" t="s">
        <v>3915</v>
      </c>
      <c r="G259" s="699" t="s">
        <v>3354</v>
      </c>
      <c r="H259" s="699" t="s">
        <v>3355</v>
      </c>
      <c r="I259" s="711">
        <v>32.9</v>
      </c>
      <c r="J259" s="711">
        <v>60</v>
      </c>
      <c r="K259" s="712">
        <v>1974</v>
      </c>
    </row>
    <row r="260" spans="1:11" ht="14.4" customHeight="1" x14ac:dyDescent="0.3">
      <c r="A260" s="695" t="s">
        <v>556</v>
      </c>
      <c r="B260" s="696" t="s">
        <v>557</v>
      </c>
      <c r="C260" s="699" t="s">
        <v>570</v>
      </c>
      <c r="D260" s="720" t="s">
        <v>2014</v>
      </c>
      <c r="E260" s="699" t="s">
        <v>3914</v>
      </c>
      <c r="F260" s="720" t="s">
        <v>3915</v>
      </c>
      <c r="G260" s="699" t="s">
        <v>3356</v>
      </c>
      <c r="H260" s="699" t="s">
        <v>3357</v>
      </c>
      <c r="I260" s="711">
        <v>64.61</v>
      </c>
      <c r="J260" s="711">
        <v>50</v>
      </c>
      <c r="K260" s="712">
        <v>3230.7</v>
      </c>
    </row>
    <row r="261" spans="1:11" ht="14.4" customHeight="1" x14ac:dyDescent="0.3">
      <c r="A261" s="695" t="s">
        <v>556</v>
      </c>
      <c r="B261" s="696" t="s">
        <v>557</v>
      </c>
      <c r="C261" s="699" t="s">
        <v>570</v>
      </c>
      <c r="D261" s="720" t="s">
        <v>2014</v>
      </c>
      <c r="E261" s="699" t="s">
        <v>3914</v>
      </c>
      <c r="F261" s="720" t="s">
        <v>3915</v>
      </c>
      <c r="G261" s="699" t="s">
        <v>3358</v>
      </c>
      <c r="H261" s="699" t="s">
        <v>3359</v>
      </c>
      <c r="I261" s="711">
        <v>84.34</v>
      </c>
      <c r="J261" s="711">
        <v>25</v>
      </c>
      <c r="K261" s="712">
        <v>2108.4499999999998</v>
      </c>
    </row>
    <row r="262" spans="1:11" ht="14.4" customHeight="1" x14ac:dyDescent="0.3">
      <c r="A262" s="695" t="s">
        <v>556</v>
      </c>
      <c r="B262" s="696" t="s">
        <v>557</v>
      </c>
      <c r="C262" s="699" t="s">
        <v>570</v>
      </c>
      <c r="D262" s="720" t="s">
        <v>2014</v>
      </c>
      <c r="E262" s="699" t="s">
        <v>3914</v>
      </c>
      <c r="F262" s="720" t="s">
        <v>3915</v>
      </c>
      <c r="G262" s="699" t="s">
        <v>3166</v>
      </c>
      <c r="H262" s="699" t="s">
        <v>3167</v>
      </c>
      <c r="I262" s="711">
        <v>5.2</v>
      </c>
      <c r="J262" s="711">
        <v>3570</v>
      </c>
      <c r="K262" s="712">
        <v>18564</v>
      </c>
    </row>
    <row r="263" spans="1:11" ht="14.4" customHeight="1" x14ac:dyDescent="0.3">
      <c r="A263" s="695" t="s">
        <v>556</v>
      </c>
      <c r="B263" s="696" t="s">
        <v>557</v>
      </c>
      <c r="C263" s="699" t="s">
        <v>570</v>
      </c>
      <c r="D263" s="720" t="s">
        <v>2014</v>
      </c>
      <c r="E263" s="699" t="s">
        <v>3914</v>
      </c>
      <c r="F263" s="720" t="s">
        <v>3915</v>
      </c>
      <c r="G263" s="699" t="s">
        <v>3168</v>
      </c>
      <c r="H263" s="699" t="s">
        <v>3169</v>
      </c>
      <c r="I263" s="711">
        <v>13.2</v>
      </c>
      <c r="J263" s="711">
        <v>10</v>
      </c>
      <c r="K263" s="712">
        <v>132</v>
      </c>
    </row>
    <row r="264" spans="1:11" ht="14.4" customHeight="1" x14ac:dyDescent="0.3">
      <c r="A264" s="695" t="s">
        <v>556</v>
      </c>
      <c r="B264" s="696" t="s">
        <v>557</v>
      </c>
      <c r="C264" s="699" t="s">
        <v>570</v>
      </c>
      <c r="D264" s="720" t="s">
        <v>2014</v>
      </c>
      <c r="E264" s="699" t="s">
        <v>3914</v>
      </c>
      <c r="F264" s="720" t="s">
        <v>3915</v>
      </c>
      <c r="G264" s="699" t="s">
        <v>3170</v>
      </c>
      <c r="H264" s="699" t="s">
        <v>3171</v>
      </c>
      <c r="I264" s="711">
        <v>13.2</v>
      </c>
      <c r="J264" s="711">
        <v>10</v>
      </c>
      <c r="K264" s="712">
        <v>132</v>
      </c>
    </row>
    <row r="265" spans="1:11" ht="14.4" customHeight="1" x14ac:dyDescent="0.3">
      <c r="A265" s="695" t="s">
        <v>556</v>
      </c>
      <c r="B265" s="696" t="s">
        <v>557</v>
      </c>
      <c r="C265" s="699" t="s">
        <v>570</v>
      </c>
      <c r="D265" s="720" t="s">
        <v>2014</v>
      </c>
      <c r="E265" s="699" t="s">
        <v>3914</v>
      </c>
      <c r="F265" s="720" t="s">
        <v>3915</v>
      </c>
      <c r="G265" s="699" t="s">
        <v>3360</v>
      </c>
      <c r="H265" s="699" t="s">
        <v>3361</v>
      </c>
      <c r="I265" s="711">
        <v>13.2</v>
      </c>
      <c r="J265" s="711">
        <v>10</v>
      </c>
      <c r="K265" s="712">
        <v>132</v>
      </c>
    </row>
    <row r="266" spans="1:11" ht="14.4" customHeight="1" x14ac:dyDescent="0.3">
      <c r="A266" s="695" t="s">
        <v>556</v>
      </c>
      <c r="B266" s="696" t="s">
        <v>557</v>
      </c>
      <c r="C266" s="699" t="s">
        <v>570</v>
      </c>
      <c r="D266" s="720" t="s">
        <v>2014</v>
      </c>
      <c r="E266" s="699" t="s">
        <v>3914</v>
      </c>
      <c r="F266" s="720" t="s">
        <v>3915</v>
      </c>
      <c r="G266" s="699" t="s">
        <v>3172</v>
      </c>
      <c r="H266" s="699" t="s">
        <v>3173</v>
      </c>
      <c r="I266" s="711">
        <v>1.5533333333333335</v>
      </c>
      <c r="J266" s="711">
        <v>675</v>
      </c>
      <c r="K266" s="712">
        <v>1048.5</v>
      </c>
    </row>
    <row r="267" spans="1:11" ht="14.4" customHeight="1" x14ac:dyDescent="0.3">
      <c r="A267" s="695" t="s">
        <v>556</v>
      </c>
      <c r="B267" s="696" t="s">
        <v>557</v>
      </c>
      <c r="C267" s="699" t="s">
        <v>570</v>
      </c>
      <c r="D267" s="720" t="s">
        <v>2014</v>
      </c>
      <c r="E267" s="699" t="s">
        <v>3914</v>
      </c>
      <c r="F267" s="720" t="s">
        <v>3915</v>
      </c>
      <c r="G267" s="699" t="s">
        <v>3362</v>
      </c>
      <c r="H267" s="699" t="s">
        <v>3363</v>
      </c>
      <c r="I267" s="711">
        <v>13.19</v>
      </c>
      <c r="J267" s="711">
        <v>10</v>
      </c>
      <c r="K267" s="712">
        <v>131.9</v>
      </c>
    </row>
    <row r="268" spans="1:11" ht="14.4" customHeight="1" x14ac:dyDescent="0.3">
      <c r="A268" s="695" t="s">
        <v>556</v>
      </c>
      <c r="B268" s="696" t="s">
        <v>557</v>
      </c>
      <c r="C268" s="699" t="s">
        <v>570</v>
      </c>
      <c r="D268" s="720" t="s">
        <v>2014</v>
      </c>
      <c r="E268" s="699" t="s">
        <v>3914</v>
      </c>
      <c r="F268" s="720" t="s">
        <v>3915</v>
      </c>
      <c r="G268" s="699" t="s">
        <v>3364</v>
      </c>
      <c r="H268" s="699" t="s">
        <v>3365</v>
      </c>
      <c r="I268" s="711">
        <v>6.65</v>
      </c>
      <c r="J268" s="711">
        <v>5</v>
      </c>
      <c r="K268" s="712">
        <v>33.25</v>
      </c>
    </row>
    <row r="269" spans="1:11" ht="14.4" customHeight="1" x14ac:dyDescent="0.3">
      <c r="A269" s="695" t="s">
        <v>556</v>
      </c>
      <c r="B269" s="696" t="s">
        <v>557</v>
      </c>
      <c r="C269" s="699" t="s">
        <v>570</v>
      </c>
      <c r="D269" s="720" t="s">
        <v>2014</v>
      </c>
      <c r="E269" s="699" t="s">
        <v>3914</v>
      </c>
      <c r="F269" s="720" t="s">
        <v>3915</v>
      </c>
      <c r="G269" s="699" t="s">
        <v>3366</v>
      </c>
      <c r="H269" s="699" t="s">
        <v>3367</v>
      </c>
      <c r="I269" s="711">
        <v>6.65</v>
      </c>
      <c r="J269" s="711">
        <v>10</v>
      </c>
      <c r="K269" s="712">
        <v>66.5</v>
      </c>
    </row>
    <row r="270" spans="1:11" ht="14.4" customHeight="1" x14ac:dyDescent="0.3">
      <c r="A270" s="695" t="s">
        <v>556</v>
      </c>
      <c r="B270" s="696" t="s">
        <v>557</v>
      </c>
      <c r="C270" s="699" t="s">
        <v>570</v>
      </c>
      <c r="D270" s="720" t="s">
        <v>2014</v>
      </c>
      <c r="E270" s="699" t="s">
        <v>3914</v>
      </c>
      <c r="F270" s="720" t="s">
        <v>3915</v>
      </c>
      <c r="G270" s="699" t="s">
        <v>3174</v>
      </c>
      <c r="H270" s="699" t="s">
        <v>3175</v>
      </c>
      <c r="I270" s="711">
        <v>0.47333333333333333</v>
      </c>
      <c r="J270" s="711">
        <v>3900</v>
      </c>
      <c r="K270" s="712">
        <v>1848</v>
      </c>
    </row>
    <row r="271" spans="1:11" ht="14.4" customHeight="1" x14ac:dyDescent="0.3">
      <c r="A271" s="695" t="s">
        <v>556</v>
      </c>
      <c r="B271" s="696" t="s">
        <v>557</v>
      </c>
      <c r="C271" s="699" t="s">
        <v>570</v>
      </c>
      <c r="D271" s="720" t="s">
        <v>2014</v>
      </c>
      <c r="E271" s="699" t="s">
        <v>3914</v>
      </c>
      <c r="F271" s="720" t="s">
        <v>3915</v>
      </c>
      <c r="G271" s="699" t="s">
        <v>3368</v>
      </c>
      <c r="H271" s="699" t="s">
        <v>3369</v>
      </c>
      <c r="I271" s="711">
        <v>0.47</v>
      </c>
      <c r="J271" s="711">
        <v>500</v>
      </c>
      <c r="K271" s="712">
        <v>235</v>
      </c>
    </row>
    <row r="272" spans="1:11" ht="14.4" customHeight="1" x14ac:dyDescent="0.3">
      <c r="A272" s="695" t="s">
        <v>556</v>
      </c>
      <c r="B272" s="696" t="s">
        <v>557</v>
      </c>
      <c r="C272" s="699" t="s">
        <v>570</v>
      </c>
      <c r="D272" s="720" t="s">
        <v>2014</v>
      </c>
      <c r="E272" s="699" t="s">
        <v>3914</v>
      </c>
      <c r="F272" s="720" t="s">
        <v>3915</v>
      </c>
      <c r="G272" s="699" t="s">
        <v>3176</v>
      </c>
      <c r="H272" s="699" t="s">
        <v>3177</v>
      </c>
      <c r="I272" s="711">
        <v>4.03</v>
      </c>
      <c r="J272" s="711">
        <v>650</v>
      </c>
      <c r="K272" s="712">
        <v>2619.5</v>
      </c>
    </row>
    <row r="273" spans="1:11" ht="14.4" customHeight="1" x14ac:dyDescent="0.3">
      <c r="A273" s="695" t="s">
        <v>556</v>
      </c>
      <c r="B273" s="696" t="s">
        <v>557</v>
      </c>
      <c r="C273" s="699" t="s">
        <v>570</v>
      </c>
      <c r="D273" s="720" t="s">
        <v>2014</v>
      </c>
      <c r="E273" s="699" t="s">
        <v>3914</v>
      </c>
      <c r="F273" s="720" t="s">
        <v>3915</v>
      </c>
      <c r="G273" s="699" t="s">
        <v>3370</v>
      </c>
      <c r="H273" s="699" t="s">
        <v>3371</v>
      </c>
      <c r="I273" s="711">
        <v>2.6033333333333335</v>
      </c>
      <c r="J273" s="711">
        <v>300</v>
      </c>
      <c r="K273" s="712">
        <v>781</v>
      </c>
    </row>
    <row r="274" spans="1:11" ht="14.4" customHeight="1" x14ac:dyDescent="0.3">
      <c r="A274" s="695" t="s">
        <v>556</v>
      </c>
      <c r="B274" s="696" t="s">
        <v>557</v>
      </c>
      <c r="C274" s="699" t="s">
        <v>570</v>
      </c>
      <c r="D274" s="720" t="s">
        <v>2014</v>
      </c>
      <c r="E274" s="699" t="s">
        <v>3914</v>
      </c>
      <c r="F274" s="720" t="s">
        <v>3915</v>
      </c>
      <c r="G274" s="699" t="s">
        <v>3372</v>
      </c>
      <c r="H274" s="699" t="s">
        <v>3373</v>
      </c>
      <c r="I274" s="711">
        <v>2.6</v>
      </c>
      <c r="J274" s="711">
        <v>800</v>
      </c>
      <c r="K274" s="712">
        <v>2080</v>
      </c>
    </row>
    <row r="275" spans="1:11" ht="14.4" customHeight="1" x14ac:dyDescent="0.3">
      <c r="A275" s="695" t="s">
        <v>556</v>
      </c>
      <c r="B275" s="696" t="s">
        <v>557</v>
      </c>
      <c r="C275" s="699" t="s">
        <v>570</v>
      </c>
      <c r="D275" s="720" t="s">
        <v>2014</v>
      </c>
      <c r="E275" s="699" t="s">
        <v>3914</v>
      </c>
      <c r="F275" s="720" t="s">
        <v>3915</v>
      </c>
      <c r="G275" s="699" t="s">
        <v>3374</v>
      </c>
      <c r="H275" s="699" t="s">
        <v>3375</v>
      </c>
      <c r="I275" s="711">
        <v>2.6</v>
      </c>
      <c r="J275" s="711">
        <v>600</v>
      </c>
      <c r="K275" s="712">
        <v>1560</v>
      </c>
    </row>
    <row r="276" spans="1:11" ht="14.4" customHeight="1" x14ac:dyDescent="0.3">
      <c r="A276" s="695" t="s">
        <v>556</v>
      </c>
      <c r="B276" s="696" t="s">
        <v>557</v>
      </c>
      <c r="C276" s="699" t="s">
        <v>570</v>
      </c>
      <c r="D276" s="720" t="s">
        <v>2014</v>
      </c>
      <c r="E276" s="699" t="s">
        <v>3914</v>
      </c>
      <c r="F276" s="720" t="s">
        <v>3915</v>
      </c>
      <c r="G276" s="699" t="s">
        <v>3376</v>
      </c>
      <c r="H276" s="699" t="s">
        <v>3377</v>
      </c>
      <c r="I276" s="711">
        <v>227.48</v>
      </c>
      <c r="J276" s="711">
        <v>25</v>
      </c>
      <c r="K276" s="712">
        <v>5687</v>
      </c>
    </row>
    <row r="277" spans="1:11" ht="14.4" customHeight="1" x14ac:dyDescent="0.3">
      <c r="A277" s="695" t="s">
        <v>556</v>
      </c>
      <c r="B277" s="696" t="s">
        <v>557</v>
      </c>
      <c r="C277" s="699" t="s">
        <v>570</v>
      </c>
      <c r="D277" s="720" t="s">
        <v>2014</v>
      </c>
      <c r="E277" s="699" t="s">
        <v>3914</v>
      </c>
      <c r="F277" s="720" t="s">
        <v>3915</v>
      </c>
      <c r="G277" s="699" t="s">
        <v>3378</v>
      </c>
      <c r="H277" s="699" t="s">
        <v>3379</v>
      </c>
      <c r="I277" s="711">
        <v>15.39</v>
      </c>
      <c r="J277" s="711">
        <v>450</v>
      </c>
      <c r="K277" s="712">
        <v>6926.2199999999993</v>
      </c>
    </row>
    <row r="278" spans="1:11" ht="14.4" customHeight="1" x14ac:dyDescent="0.3">
      <c r="A278" s="695" t="s">
        <v>556</v>
      </c>
      <c r="B278" s="696" t="s">
        <v>557</v>
      </c>
      <c r="C278" s="699" t="s">
        <v>570</v>
      </c>
      <c r="D278" s="720" t="s">
        <v>2014</v>
      </c>
      <c r="E278" s="699" t="s">
        <v>3914</v>
      </c>
      <c r="F278" s="720" t="s">
        <v>3915</v>
      </c>
      <c r="G278" s="699" t="s">
        <v>3380</v>
      </c>
      <c r="H278" s="699" t="s">
        <v>3381</v>
      </c>
      <c r="I278" s="711">
        <v>227.48</v>
      </c>
      <c r="J278" s="711">
        <v>25</v>
      </c>
      <c r="K278" s="712">
        <v>5687</v>
      </c>
    </row>
    <row r="279" spans="1:11" ht="14.4" customHeight="1" x14ac:dyDescent="0.3">
      <c r="A279" s="695" t="s">
        <v>556</v>
      </c>
      <c r="B279" s="696" t="s">
        <v>557</v>
      </c>
      <c r="C279" s="699" t="s">
        <v>570</v>
      </c>
      <c r="D279" s="720" t="s">
        <v>2014</v>
      </c>
      <c r="E279" s="699" t="s">
        <v>3914</v>
      </c>
      <c r="F279" s="720" t="s">
        <v>3915</v>
      </c>
      <c r="G279" s="699" t="s">
        <v>3382</v>
      </c>
      <c r="H279" s="699" t="s">
        <v>3383</v>
      </c>
      <c r="I279" s="711">
        <v>649.77</v>
      </c>
      <c r="J279" s="711">
        <v>10</v>
      </c>
      <c r="K279" s="712">
        <v>6497.7</v>
      </c>
    </row>
    <row r="280" spans="1:11" ht="14.4" customHeight="1" x14ac:dyDescent="0.3">
      <c r="A280" s="695" t="s">
        <v>556</v>
      </c>
      <c r="B280" s="696" t="s">
        <v>557</v>
      </c>
      <c r="C280" s="699" t="s">
        <v>570</v>
      </c>
      <c r="D280" s="720" t="s">
        <v>2014</v>
      </c>
      <c r="E280" s="699" t="s">
        <v>3914</v>
      </c>
      <c r="F280" s="720" t="s">
        <v>3915</v>
      </c>
      <c r="G280" s="699" t="s">
        <v>3384</v>
      </c>
      <c r="H280" s="699" t="s">
        <v>3385</v>
      </c>
      <c r="I280" s="711">
        <v>43.2</v>
      </c>
      <c r="J280" s="711">
        <v>60</v>
      </c>
      <c r="K280" s="712">
        <v>2591.8000000000002</v>
      </c>
    </row>
    <row r="281" spans="1:11" ht="14.4" customHeight="1" x14ac:dyDescent="0.3">
      <c r="A281" s="695" t="s">
        <v>556</v>
      </c>
      <c r="B281" s="696" t="s">
        <v>557</v>
      </c>
      <c r="C281" s="699" t="s">
        <v>570</v>
      </c>
      <c r="D281" s="720" t="s">
        <v>2014</v>
      </c>
      <c r="E281" s="699" t="s">
        <v>3914</v>
      </c>
      <c r="F281" s="720" t="s">
        <v>3915</v>
      </c>
      <c r="G281" s="699" t="s">
        <v>3386</v>
      </c>
      <c r="H281" s="699" t="s">
        <v>3387</v>
      </c>
      <c r="I281" s="711">
        <v>646.75</v>
      </c>
      <c r="J281" s="711">
        <v>2</v>
      </c>
      <c r="K281" s="712">
        <v>1293.5</v>
      </c>
    </row>
    <row r="282" spans="1:11" ht="14.4" customHeight="1" x14ac:dyDescent="0.3">
      <c r="A282" s="695" t="s">
        <v>556</v>
      </c>
      <c r="B282" s="696" t="s">
        <v>557</v>
      </c>
      <c r="C282" s="699" t="s">
        <v>570</v>
      </c>
      <c r="D282" s="720" t="s">
        <v>2014</v>
      </c>
      <c r="E282" s="699" t="s">
        <v>3914</v>
      </c>
      <c r="F282" s="720" t="s">
        <v>3915</v>
      </c>
      <c r="G282" s="699" t="s">
        <v>3388</v>
      </c>
      <c r="H282" s="699" t="s">
        <v>3389</v>
      </c>
      <c r="I282" s="711">
        <v>242</v>
      </c>
      <c r="J282" s="711">
        <v>10</v>
      </c>
      <c r="K282" s="712">
        <v>2420</v>
      </c>
    </row>
    <row r="283" spans="1:11" ht="14.4" customHeight="1" x14ac:dyDescent="0.3">
      <c r="A283" s="695" t="s">
        <v>556</v>
      </c>
      <c r="B283" s="696" t="s">
        <v>557</v>
      </c>
      <c r="C283" s="699" t="s">
        <v>570</v>
      </c>
      <c r="D283" s="720" t="s">
        <v>2014</v>
      </c>
      <c r="E283" s="699" t="s">
        <v>3914</v>
      </c>
      <c r="F283" s="720" t="s">
        <v>3915</v>
      </c>
      <c r="G283" s="699" t="s">
        <v>3390</v>
      </c>
      <c r="H283" s="699" t="s">
        <v>3391</v>
      </c>
      <c r="I283" s="711">
        <v>8.4250000000000007</v>
      </c>
      <c r="J283" s="711">
        <v>80</v>
      </c>
      <c r="K283" s="712">
        <v>674</v>
      </c>
    </row>
    <row r="284" spans="1:11" ht="14.4" customHeight="1" x14ac:dyDescent="0.3">
      <c r="A284" s="695" t="s">
        <v>556</v>
      </c>
      <c r="B284" s="696" t="s">
        <v>557</v>
      </c>
      <c r="C284" s="699" t="s">
        <v>570</v>
      </c>
      <c r="D284" s="720" t="s">
        <v>2014</v>
      </c>
      <c r="E284" s="699" t="s">
        <v>3914</v>
      </c>
      <c r="F284" s="720" t="s">
        <v>3915</v>
      </c>
      <c r="G284" s="699" t="s">
        <v>3392</v>
      </c>
      <c r="H284" s="699" t="s">
        <v>3393</v>
      </c>
      <c r="I284" s="711">
        <v>49.91</v>
      </c>
      <c r="J284" s="711">
        <v>50</v>
      </c>
      <c r="K284" s="712">
        <v>2495.63</v>
      </c>
    </row>
    <row r="285" spans="1:11" ht="14.4" customHeight="1" x14ac:dyDescent="0.3">
      <c r="A285" s="695" t="s">
        <v>556</v>
      </c>
      <c r="B285" s="696" t="s">
        <v>557</v>
      </c>
      <c r="C285" s="699" t="s">
        <v>570</v>
      </c>
      <c r="D285" s="720" t="s">
        <v>2014</v>
      </c>
      <c r="E285" s="699" t="s">
        <v>3914</v>
      </c>
      <c r="F285" s="720" t="s">
        <v>3915</v>
      </c>
      <c r="G285" s="699" t="s">
        <v>3394</v>
      </c>
      <c r="H285" s="699" t="s">
        <v>3395</v>
      </c>
      <c r="I285" s="711">
        <v>17.91</v>
      </c>
      <c r="J285" s="711">
        <v>60</v>
      </c>
      <c r="K285" s="712">
        <v>1074.46</v>
      </c>
    </row>
    <row r="286" spans="1:11" ht="14.4" customHeight="1" x14ac:dyDescent="0.3">
      <c r="A286" s="695" t="s">
        <v>556</v>
      </c>
      <c r="B286" s="696" t="s">
        <v>557</v>
      </c>
      <c r="C286" s="699" t="s">
        <v>570</v>
      </c>
      <c r="D286" s="720" t="s">
        <v>2014</v>
      </c>
      <c r="E286" s="699" t="s">
        <v>3914</v>
      </c>
      <c r="F286" s="720" t="s">
        <v>3915</v>
      </c>
      <c r="G286" s="699" t="s">
        <v>3396</v>
      </c>
      <c r="H286" s="699" t="s">
        <v>3397</v>
      </c>
      <c r="I286" s="711">
        <v>411.4</v>
      </c>
      <c r="J286" s="711">
        <v>10</v>
      </c>
      <c r="K286" s="712">
        <v>4114</v>
      </c>
    </row>
    <row r="287" spans="1:11" ht="14.4" customHeight="1" x14ac:dyDescent="0.3">
      <c r="A287" s="695" t="s">
        <v>556</v>
      </c>
      <c r="B287" s="696" t="s">
        <v>557</v>
      </c>
      <c r="C287" s="699" t="s">
        <v>570</v>
      </c>
      <c r="D287" s="720" t="s">
        <v>2014</v>
      </c>
      <c r="E287" s="699" t="s">
        <v>3914</v>
      </c>
      <c r="F287" s="720" t="s">
        <v>3915</v>
      </c>
      <c r="G287" s="699" t="s">
        <v>3398</v>
      </c>
      <c r="H287" s="699" t="s">
        <v>3399</v>
      </c>
      <c r="I287" s="711">
        <v>20.57</v>
      </c>
      <c r="J287" s="711">
        <v>40</v>
      </c>
      <c r="K287" s="712">
        <v>822.8</v>
      </c>
    </row>
    <row r="288" spans="1:11" ht="14.4" customHeight="1" x14ac:dyDescent="0.3">
      <c r="A288" s="695" t="s">
        <v>556</v>
      </c>
      <c r="B288" s="696" t="s">
        <v>557</v>
      </c>
      <c r="C288" s="699" t="s">
        <v>570</v>
      </c>
      <c r="D288" s="720" t="s">
        <v>2014</v>
      </c>
      <c r="E288" s="699" t="s">
        <v>3914</v>
      </c>
      <c r="F288" s="720" t="s">
        <v>3915</v>
      </c>
      <c r="G288" s="699" t="s">
        <v>3400</v>
      </c>
      <c r="H288" s="699" t="s">
        <v>3401</v>
      </c>
      <c r="I288" s="711">
        <v>188.67999999999998</v>
      </c>
      <c r="J288" s="711">
        <v>7</v>
      </c>
      <c r="K288" s="712">
        <v>1320.76</v>
      </c>
    </row>
    <row r="289" spans="1:11" ht="14.4" customHeight="1" x14ac:dyDescent="0.3">
      <c r="A289" s="695" t="s">
        <v>556</v>
      </c>
      <c r="B289" s="696" t="s">
        <v>557</v>
      </c>
      <c r="C289" s="699" t="s">
        <v>570</v>
      </c>
      <c r="D289" s="720" t="s">
        <v>2014</v>
      </c>
      <c r="E289" s="699" t="s">
        <v>3914</v>
      </c>
      <c r="F289" s="720" t="s">
        <v>3915</v>
      </c>
      <c r="G289" s="699" t="s">
        <v>3402</v>
      </c>
      <c r="H289" s="699" t="s">
        <v>3403</v>
      </c>
      <c r="I289" s="711">
        <v>229.9</v>
      </c>
      <c r="J289" s="711">
        <v>20</v>
      </c>
      <c r="K289" s="712">
        <v>4598</v>
      </c>
    </row>
    <row r="290" spans="1:11" ht="14.4" customHeight="1" x14ac:dyDescent="0.3">
      <c r="A290" s="695" t="s">
        <v>556</v>
      </c>
      <c r="B290" s="696" t="s">
        <v>557</v>
      </c>
      <c r="C290" s="699" t="s">
        <v>570</v>
      </c>
      <c r="D290" s="720" t="s">
        <v>2014</v>
      </c>
      <c r="E290" s="699" t="s">
        <v>3914</v>
      </c>
      <c r="F290" s="720" t="s">
        <v>3915</v>
      </c>
      <c r="G290" s="699" t="s">
        <v>3404</v>
      </c>
      <c r="H290" s="699" t="s">
        <v>3405</v>
      </c>
      <c r="I290" s="711">
        <v>688.91</v>
      </c>
      <c r="J290" s="711">
        <v>6</v>
      </c>
      <c r="K290" s="712">
        <v>4133.4799999999996</v>
      </c>
    </row>
    <row r="291" spans="1:11" ht="14.4" customHeight="1" x14ac:dyDescent="0.3">
      <c r="A291" s="695" t="s">
        <v>556</v>
      </c>
      <c r="B291" s="696" t="s">
        <v>557</v>
      </c>
      <c r="C291" s="699" t="s">
        <v>570</v>
      </c>
      <c r="D291" s="720" t="s">
        <v>2014</v>
      </c>
      <c r="E291" s="699" t="s">
        <v>3914</v>
      </c>
      <c r="F291" s="720" t="s">
        <v>3915</v>
      </c>
      <c r="G291" s="699" t="s">
        <v>3406</v>
      </c>
      <c r="H291" s="699" t="s">
        <v>3407</v>
      </c>
      <c r="I291" s="711">
        <v>26.956666666666663</v>
      </c>
      <c r="J291" s="711">
        <v>150</v>
      </c>
      <c r="K291" s="712">
        <v>4043.7799999999997</v>
      </c>
    </row>
    <row r="292" spans="1:11" ht="14.4" customHeight="1" x14ac:dyDescent="0.3">
      <c r="A292" s="695" t="s">
        <v>556</v>
      </c>
      <c r="B292" s="696" t="s">
        <v>557</v>
      </c>
      <c r="C292" s="699" t="s">
        <v>570</v>
      </c>
      <c r="D292" s="720" t="s">
        <v>2014</v>
      </c>
      <c r="E292" s="699" t="s">
        <v>3914</v>
      </c>
      <c r="F292" s="720" t="s">
        <v>3915</v>
      </c>
      <c r="G292" s="699" t="s">
        <v>3408</v>
      </c>
      <c r="H292" s="699" t="s">
        <v>3409</v>
      </c>
      <c r="I292" s="711">
        <v>54.28</v>
      </c>
      <c r="J292" s="711">
        <v>160</v>
      </c>
      <c r="K292" s="712">
        <v>8684.9</v>
      </c>
    </row>
    <row r="293" spans="1:11" ht="14.4" customHeight="1" x14ac:dyDescent="0.3">
      <c r="A293" s="695" t="s">
        <v>556</v>
      </c>
      <c r="B293" s="696" t="s">
        <v>557</v>
      </c>
      <c r="C293" s="699" t="s">
        <v>570</v>
      </c>
      <c r="D293" s="720" t="s">
        <v>2014</v>
      </c>
      <c r="E293" s="699" t="s">
        <v>3914</v>
      </c>
      <c r="F293" s="720" t="s">
        <v>3915</v>
      </c>
      <c r="G293" s="699" t="s">
        <v>3410</v>
      </c>
      <c r="H293" s="699" t="s">
        <v>3411</v>
      </c>
      <c r="I293" s="711">
        <v>1249.6600000000001</v>
      </c>
      <c r="J293" s="711">
        <v>6</v>
      </c>
      <c r="K293" s="712">
        <v>7497.98</v>
      </c>
    </row>
    <row r="294" spans="1:11" ht="14.4" customHeight="1" x14ac:dyDescent="0.3">
      <c r="A294" s="695" t="s">
        <v>556</v>
      </c>
      <c r="B294" s="696" t="s">
        <v>557</v>
      </c>
      <c r="C294" s="699" t="s">
        <v>570</v>
      </c>
      <c r="D294" s="720" t="s">
        <v>2014</v>
      </c>
      <c r="E294" s="699" t="s">
        <v>3914</v>
      </c>
      <c r="F294" s="720" t="s">
        <v>3915</v>
      </c>
      <c r="G294" s="699" t="s">
        <v>3412</v>
      </c>
      <c r="H294" s="699" t="s">
        <v>3413</v>
      </c>
      <c r="I294" s="711">
        <v>568.70000000000005</v>
      </c>
      <c r="J294" s="711">
        <v>10</v>
      </c>
      <c r="K294" s="712">
        <v>5687</v>
      </c>
    </row>
    <row r="295" spans="1:11" ht="14.4" customHeight="1" x14ac:dyDescent="0.3">
      <c r="A295" s="695" t="s">
        <v>556</v>
      </c>
      <c r="B295" s="696" t="s">
        <v>557</v>
      </c>
      <c r="C295" s="699" t="s">
        <v>570</v>
      </c>
      <c r="D295" s="720" t="s">
        <v>2014</v>
      </c>
      <c r="E295" s="699" t="s">
        <v>3914</v>
      </c>
      <c r="F295" s="720" t="s">
        <v>3915</v>
      </c>
      <c r="G295" s="699" t="s">
        <v>3414</v>
      </c>
      <c r="H295" s="699" t="s">
        <v>3415</v>
      </c>
      <c r="I295" s="711">
        <v>150</v>
      </c>
      <c r="J295" s="711">
        <v>10</v>
      </c>
      <c r="K295" s="712">
        <v>1500</v>
      </c>
    </row>
    <row r="296" spans="1:11" ht="14.4" customHeight="1" x14ac:dyDescent="0.3">
      <c r="A296" s="695" t="s">
        <v>556</v>
      </c>
      <c r="B296" s="696" t="s">
        <v>557</v>
      </c>
      <c r="C296" s="699" t="s">
        <v>570</v>
      </c>
      <c r="D296" s="720" t="s">
        <v>2014</v>
      </c>
      <c r="E296" s="699" t="s">
        <v>3914</v>
      </c>
      <c r="F296" s="720" t="s">
        <v>3915</v>
      </c>
      <c r="G296" s="699" t="s">
        <v>3416</v>
      </c>
      <c r="H296" s="699" t="s">
        <v>3417</v>
      </c>
      <c r="I296" s="711">
        <v>150.01</v>
      </c>
      <c r="J296" s="711">
        <v>4</v>
      </c>
      <c r="K296" s="712">
        <v>600.04</v>
      </c>
    </row>
    <row r="297" spans="1:11" ht="14.4" customHeight="1" x14ac:dyDescent="0.3">
      <c r="A297" s="695" t="s">
        <v>556</v>
      </c>
      <c r="B297" s="696" t="s">
        <v>557</v>
      </c>
      <c r="C297" s="699" t="s">
        <v>570</v>
      </c>
      <c r="D297" s="720" t="s">
        <v>2014</v>
      </c>
      <c r="E297" s="699" t="s">
        <v>3914</v>
      </c>
      <c r="F297" s="720" t="s">
        <v>3915</v>
      </c>
      <c r="G297" s="699" t="s">
        <v>3418</v>
      </c>
      <c r="H297" s="699" t="s">
        <v>3419</v>
      </c>
      <c r="I297" s="711">
        <v>527.96</v>
      </c>
      <c r="J297" s="711">
        <v>10</v>
      </c>
      <c r="K297" s="712">
        <v>5279.65</v>
      </c>
    </row>
    <row r="298" spans="1:11" ht="14.4" customHeight="1" x14ac:dyDescent="0.3">
      <c r="A298" s="695" t="s">
        <v>556</v>
      </c>
      <c r="B298" s="696" t="s">
        <v>557</v>
      </c>
      <c r="C298" s="699" t="s">
        <v>570</v>
      </c>
      <c r="D298" s="720" t="s">
        <v>2014</v>
      </c>
      <c r="E298" s="699" t="s">
        <v>3914</v>
      </c>
      <c r="F298" s="720" t="s">
        <v>3915</v>
      </c>
      <c r="G298" s="699" t="s">
        <v>3192</v>
      </c>
      <c r="H298" s="699" t="s">
        <v>3193</v>
      </c>
      <c r="I298" s="711">
        <v>9.1999999999999993</v>
      </c>
      <c r="J298" s="711">
        <v>250</v>
      </c>
      <c r="K298" s="712">
        <v>2300</v>
      </c>
    </row>
    <row r="299" spans="1:11" ht="14.4" customHeight="1" x14ac:dyDescent="0.3">
      <c r="A299" s="695" t="s">
        <v>556</v>
      </c>
      <c r="B299" s="696" t="s">
        <v>557</v>
      </c>
      <c r="C299" s="699" t="s">
        <v>570</v>
      </c>
      <c r="D299" s="720" t="s">
        <v>2014</v>
      </c>
      <c r="E299" s="699" t="s">
        <v>3914</v>
      </c>
      <c r="F299" s="720" t="s">
        <v>3915</v>
      </c>
      <c r="G299" s="699" t="s">
        <v>3196</v>
      </c>
      <c r="H299" s="699" t="s">
        <v>3197</v>
      </c>
      <c r="I299" s="711">
        <v>9.68</v>
      </c>
      <c r="J299" s="711">
        <v>500</v>
      </c>
      <c r="K299" s="712">
        <v>4840</v>
      </c>
    </row>
    <row r="300" spans="1:11" ht="14.4" customHeight="1" x14ac:dyDescent="0.3">
      <c r="A300" s="695" t="s">
        <v>556</v>
      </c>
      <c r="B300" s="696" t="s">
        <v>557</v>
      </c>
      <c r="C300" s="699" t="s">
        <v>570</v>
      </c>
      <c r="D300" s="720" t="s">
        <v>2014</v>
      </c>
      <c r="E300" s="699" t="s">
        <v>3914</v>
      </c>
      <c r="F300" s="720" t="s">
        <v>3915</v>
      </c>
      <c r="G300" s="699" t="s">
        <v>3420</v>
      </c>
      <c r="H300" s="699" t="s">
        <v>3421</v>
      </c>
      <c r="I300" s="711">
        <v>150</v>
      </c>
      <c r="J300" s="711">
        <v>10</v>
      </c>
      <c r="K300" s="712">
        <v>1500.04</v>
      </c>
    </row>
    <row r="301" spans="1:11" ht="14.4" customHeight="1" x14ac:dyDescent="0.3">
      <c r="A301" s="695" t="s">
        <v>556</v>
      </c>
      <c r="B301" s="696" t="s">
        <v>557</v>
      </c>
      <c r="C301" s="699" t="s">
        <v>570</v>
      </c>
      <c r="D301" s="720" t="s">
        <v>2014</v>
      </c>
      <c r="E301" s="699" t="s">
        <v>3914</v>
      </c>
      <c r="F301" s="720" t="s">
        <v>3915</v>
      </c>
      <c r="G301" s="699" t="s">
        <v>3422</v>
      </c>
      <c r="H301" s="699" t="s">
        <v>3423</v>
      </c>
      <c r="I301" s="711">
        <v>6438.09</v>
      </c>
      <c r="J301" s="711">
        <v>2</v>
      </c>
      <c r="K301" s="712">
        <v>12876.17</v>
      </c>
    </row>
    <row r="302" spans="1:11" ht="14.4" customHeight="1" x14ac:dyDescent="0.3">
      <c r="A302" s="695" t="s">
        <v>556</v>
      </c>
      <c r="B302" s="696" t="s">
        <v>557</v>
      </c>
      <c r="C302" s="699" t="s">
        <v>570</v>
      </c>
      <c r="D302" s="720" t="s">
        <v>2014</v>
      </c>
      <c r="E302" s="699" t="s">
        <v>3914</v>
      </c>
      <c r="F302" s="720" t="s">
        <v>3915</v>
      </c>
      <c r="G302" s="699" t="s">
        <v>3424</v>
      </c>
      <c r="H302" s="699" t="s">
        <v>3425</v>
      </c>
      <c r="I302" s="711">
        <v>7689.93</v>
      </c>
      <c r="J302" s="711">
        <v>2</v>
      </c>
      <c r="K302" s="712">
        <v>15379.85</v>
      </c>
    </row>
    <row r="303" spans="1:11" ht="14.4" customHeight="1" x14ac:dyDescent="0.3">
      <c r="A303" s="695" t="s">
        <v>556</v>
      </c>
      <c r="B303" s="696" t="s">
        <v>557</v>
      </c>
      <c r="C303" s="699" t="s">
        <v>570</v>
      </c>
      <c r="D303" s="720" t="s">
        <v>2014</v>
      </c>
      <c r="E303" s="699" t="s">
        <v>3914</v>
      </c>
      <c r="F303" s="720" t="s">
        <v>3915</v>
      </c>
      <c r="G303" s="699" t="s">
        <v>3426</v>
      </c>
      <c r="H303" s="699" t="s">
        <v>3427</v>
      </c>
      <c r="I303" s="711">
        <v>150</v>
      </c>
      <c r="J303" s="711">
        <v>10</v>
      </c>
      <c r="K303" s="712">
        <v>1500.04</v>
      </c>
    </row>
    <row r="304" spans="1:11" ht="14.4" customHeight="1" x14ac:dyDescent="0.3">
      <c r="A304" s="695" t="s">
        <v>556</v>
      </c>
      <c r="B304" s="696" t="s">
        <v>557</v>
      </c>
      <c r="C304" s="699" t="s">
        <v>570</v>
      </c>
      <c r="D304" s="720" t="s">
        <v>2014</v>
      </c>
      <c r="E304" s="699" t="s">
        <v>3914</v>
      </c>
      <c r="F304" s="720" t="s">
        <v>3915</v>
      </c>
      <c r="G304" s="699" t="s">
        <v>3428</v>
      </c>
      <c r="H304" s="699" t="s">
        <v>3429</v>
      </c>
      <c r="I304" s="711">
        <v>41.77</v>
      </c>
      <c r="J304" s="711">
        <v>40</v>
      </c>
      <c r="K304" s="712">
        <v>1670.76</v>
      </c>
    </row>
    <row r="305" spans="1:11" ht="14.4" customHeight="1" x14ac:dyDescent="0.3">
      <c r="A305" s="695" t="s">
        <v>556</v>
      </c>
      <c r="B305" s="696" t="s">
        <v>557</v>
      </c>
      <c r="C305" s="699" t="s">
        <v>570</v>
      </c>
      <c r="D305" s="720" t="s">
        <v>2014</v>
      </c>
      <c r="E305" s="699" t="s">
        <v>3914</v>
      </c>
      <c r="F305" s="720" t="s">
        <v>3915</v>
      </c>
      <c r="G305" s="699" t="s">
        <v>3430</v>
      </c>
      <c r="H305" s="699" t="s">
        <v>3431</v>
      </c>
      <c r="I305" s="711">
        <v>118.58</v>
      </c>
      <c r="J305" s="711">
        <v>20</v>
      </c>
      <c r="K305" s="712">
        <v>2371.6</v>
      </c>
    </row>
    <row r="306" spans="1:11" ht="14.4" customHeight="1" x14ac:dyDescent="0.3">
      <c r="A306" s="695" t="s">
        <v>556</v>
      </c>
      <c r="B306" s="696" t="s">
        <v>557</v>
      </c>
      <c r="C306" s="699" t="s">
        <v>570</v>
      </c>
      <c r="D306" s="720" t="s">
        <v>2014</v>
      </c>
      <c r="E306" s="699" t="s">
        <v>3914</v>
      </c>
      <c r="F306" s="720" t="s">
        <v>3915</v>
      </c>
      <c r="G306" s="699" t="s">
        <v>3432</v>
      </c>
      <c r="H306" s="699" t="s">
        <v>3433</v>
      </c>
      <c r="I306" s="711">
        <v>3044.36</v>
      </c>
      <c r="J306" s="711">
        <v>1</v>
      </c>
      <c r="K306" s="712">
        <v>3044.36</v>
      </c>
    </row>
    <row r="307" spans="1:11" ht="14.4" customHeight="1" x14ac:dyDescent="0.3">
      <c r="A307" s="695" t="s">
        <v>556</v>
      </c>
      <c r="B307" s="696" t="s">
        <v>557</v>
      </c>
      <c r="C307" s="699" t="s">
        <v>570</v>
      </c>
      <c r="D307" s="720" t="s">
        <v>2014</v>
      </c>
      <c r="E307" s="699" t="s">
        <v>3924</v>
      </c>
      <c r="F307" s="720" t="s">
        <v>3925</v>
      </c>
      <c r="G307" s="699" t="s">
        <v>3434</v>
      </c>
      <c r="H307" s="699" t="s">
        <v>3435</v>
      </c>
      <c r="I307" s="711">
        <v>37.913333333333334</v>
      </c>
      <c r="J307" s="711">
        <v>7</v>
      </c>
      <c r="K307" s="712">
        <v>263.77999999999997</v>
      </c>
    </row>
    <row r="308" spans="1:11" ht="14.4" customHeight="1" x14ac:dyDescent="0.3">
      <c r="A308" s="695" t="s">
        <v>556</v>
      </c>
      <c r="B308" s="696" t="s">
        <v>557</v>
      </c>
      <c r="C308" s="699" t="s">
        <v>570</v>
      </c>
      <c r="D308" s="720" t="s">
        <v>2014</v>
      </c>
      <c r="E308" s="699" t="s">
        <v>3926</v>
      </c>
      <c r="F308" s="720" t="s">
        <v>3927</v>
      </c>
      <c r="G308" s="699" t="s">
        <v>3436</v>
      </c>
      <c r="H308" s="699" t="s">
        <v>3437</v>
      </c>
      <c r="I308" s="711">
        <v>319.91000000000003</v>
      </c>
      <c r="J308" s="711">
        <v>20</v>
      </c>
      <c r="K308" s="712">
        <v>6398.24</v>
      </c>
    </row>
    <row r="309" spans="1:11" ht="14.4" customHeight="1" x14ac:dyDescent="0.3">
      <c r="A309" s="695" t="s">
        <v>556</v>
      </c>
      <c r="B309" s="696" t="s">
        <v>557</v>
      </c>
      <c r="C309" s="699" t="s">
        <v>570</v>
      </c>
      <c r="D309" s="720" t="s">
        <v>2014</v>
      </c>
      <c r="E309" s="699" t="s">
        <v>3926</v>
      </c>
      <c r="F309" s="720" t="s">
        <v>3927</v>
      </c>
      <c r="G309" s="699" t="s">
        <v>3438</v>
      </c>
      <c r="H309" s="699" t="s">
        <v>3439</v>
      </c>
      <c r="I309" s="711">
        <v>350.26</v>
      </c>
      <c r="J309" s="711">
        <v>20</v>
      </c>
      <c r="K309" s="712">
        <v>7005.18</v>
      </c>
    </row>
    <row r="310" spans="1:11" ht="14.4" customHeight="1" x14ac:dyDescent="0.3">
      <c r="A310" s="695" t="s">
        <v>556</v>
      </c>
      <c r="B310" s="696" t="s">
        <v>557</v>
      </c>
      <c r="C310" s="699" t="s">
        <v>570</v>
      </c>
      <c r="D310" s="720" t="s">
        <v>2014</v>
      </c>
      <c r="E310" s="699" t="s">
        <v>3926</v>
      </c>
      <c r="F310" s="720" t="s">
        <v>3927</v>
      </c>
      <c r="G310" s="699" t="s">
        <v>3440</v>
      </c>
      <c r="H310" s="699" t="s">
        <v>3441</v>
      </c>
      <c r="I310" s="711">
        <v>289.83999999999997</v>
      </c>
      <c r="J310" s="711">
        <v>10</v>
      </c>
      <c r="K310" s="712">
        <v>2898.43</v>
      </c>
    </row>
    <row r="311" spans="1:11" ht="14.4" customHeight="1" x14ac:dyDescent="0.3">
      <c r="A311" s="695" t="s">
        <v>556</v>
      </c>
      <c r="B311" s="696" t="s">
        <v>557</v>
      </c>
      <c r="C311" s="699" t="s">
        <v>570</v>
      </c>
      <c r="D311" s="720" t="s">
        <v>2014</v>
      </c>
      <c r="E311" s="699" t="s">
        <v>3926</v>
      </c>
      <c r="F311" s="720" t="s">
        <v>3927</v>
      </c>
      <c r="G311" s="699" t="s">
        <v>3442</v>
      </c>
      <c r="H311" s="699" t="s">
        <v>3443</v>
      </c>
      <c r="I311" s="711">
        <v>2502.8200000000002</v>
      </c>
      <c r="J311" s="711">
        <v>5</v>
      </c>
      <c r="K311" s="712">
        <v>12514.12</v>
      </c>
    </row>
    <row r="312" spans="1:11" ht="14.4" customHeight="1" x14ac:dyDescent="0.3">
      <c r="A312" s="695" t="s">
        <v>556</v>
      </c>
      <c r="B312" s="696" t="s">
        <v>557</v>
      </c>
      <c r="C312" s="699" t="s">
        <v>570</v>
      </c>
      <c r="D312" s="720" t="s">
        <v>2014</v>
      </c>
      <c r="E312" s="699" t="s">
        <v>3926</v>
      </c>
      <c r="F312" s="720" t="s">
        <v>3927</v>
      </c>
      <c r="G312" s="699" t="s">
        <v>3444</v>
      </c>
      <c r="H312" s="699" t="s">
        <v>3445</v>
      </c>
      <c r="I312" s="711">
        <v>1285.02</v>
      </c>
      <c r="J312" s="711">
        <v>10</v>
      </c>
      <c r="K312" s="712">
        <v>12850.2</v>
      </c>
    </row>
    <row r="313" spans="1:11" ht="14.4" customHeight="1" x14ac:dyDescent="0.3">
      <c r="A313" s="695" t="s">
        <v>556</v>
      </c>
      <c r="B313" s="696" t="s">
        <v>557</v>
      </c>
      <c r="C313" s="699" t="s">
        <v>570</v>
      </c>
      <c r="D313" s="720" t="s">
        <v>2014</v>
      </c>
      <c r="E313" s="699" t="s">
        <v>3926</v>
      </c>
      <c r="F313" s="720" t="s">
        <v>3927</v>
      </c>
      <c r="G313" s="699" t="s">
        <v>3446</v>
      </c>
      <c r="H313" s="699" t="s">
        <v>3447</v>
      </c>
      <c r="I313" s="711">
        <v>6474.71</v>
      </c>
      <c r="J313" s="711">
        <v>1</v>
      </c>
      <c r="K313" s="712">
        <v>6474.71</v>
      </c>
    </row>
    <row r="314" spans="1:11" ht="14.4" customHeight="1" x14ac:dyDescent="0.3">
      <c r="A314" s="695" t="s">
        <v>556</v>
      </c>
      <c r="B314" s="696" t="s">
        <v>557</v>
      </c>
      <c r="C314" s="699" t="s">
        <v>570</v>
      </c>
      <c r="D314" s="720" t="s">
        <v>2014</v>
      </c>
      <c r="E314" s="699" t="s">
        <v>3916</v>
      </c>
      <c r="F314" s="720" t="s">
        <v>3917</v>
      </c>
      <c r="G314" s="699" t="s">
        <v>3208</v>
      </c>
      <c r="H314" s="699" t="s">
        <v>3209</v>
      </c>
      <c r="I314" s="711">
        <v>8.17</v>
      </c>
      <c r="J314" s="711">
        <v>1200</v>
      </c>
      <c r="K314" s="712">
        <v>9804</v>
      </c>
    </row>
    <row r="315" spans="1:11" ht="14.4" customHeight="1" x14ac:dyDescent="0.3">
      <c r="A315" s="695" t="s">
        <v>556</v>
      </c>
      <c r="B315" s="696" t="s">
        <v>557</v>
      </c>
      <c r="C315" s="699" t="s">
        <v>570</v>
      </c>
      <c r="D315" s="720" t="s">
        <v>2014</v>
      </c>
      <c r="E315" s="699" t="s">
        <v>3916</v>
      </c>
      <c r="F315" s="720" t="s">
        <v>3917</v>
      </c>
      <c r="G315" s="699" t="s">
        <v>3210</v>
      </c>
      <c r="H315" s="699" t="s">
        <v>3211</v>
      </c>
      <c r="I315" s="711">
        <v>150</v>
      </c>
      <c r="J315" s="711">
        <v>10</v>
      </c>
      <c r="K315" s="712">
        <v>1500.04</v>
      </c>
    </row>
    <row r="316" spans="1:11" ht="14.4" customHeight="1" x14ac:dyDescent="0.3">
      <c r="A316" s="695" t="s">
        <v>556</v>
      </c>
      <c r="B316" s="696" t="s">
        <v>557</v>
      </c>
      <c r="C316" s="699" t="s">
        <v>570</v>
      </c>
      <c r="D316" s="720" t="s">
        <v>2014</v>
      </c>
      <c r="E316" s="699" t="s">
        <v>3916</v>
      </c>
      <c r="F316" s="720" t="s">
        <v>3917</v>
      </c>
      <c r="G316" s="699" t="s">
        <v>3448</v>
      </c>
      <c r="H316" s="699" t="s">
        <v>3449</v>
      </c>
      <c r="I316" s="711">
        <v>7.0350000000000001</v>
      </c>
      <c r="J316" s="711">
        <v>200</v>
      </c>
      <c r="K316" s="712">
        <v>1407</v>
      </c>
    </row>
    <row r="317" spans="1:11" ht="14.4" customHeight="1" x14ac:dyDescent="0.3">
      <c r="A317" s="695" t="s">
        <v>556</v>
      </c>
      <c r="B317" s="696" t="s">
        <v>557</v>
      </c>
      <c r="C317" s="699" t="s">
        <v>570</v>
      </c>
      <c r="D317" s="720" t="s">
        <v>2014</v>
      </c>
      <c r="E317" s="699" t="s">
        <v>3916</v>
      </c>
      <c r="F317" s="720" t="s">
        <v>3917</v>
      </c>
      <c r="G317" s="699" t="s">
        <v>3450</v>
      </c>
      <c r="H317" s="699" t="s">
        <v>3451</v>
      </c>
      <c r="I317" s="711">
        <v>3539.25</v>
      </c>
      <c r="J317" s="711">
        <v>10</v>
      </c>
      <c r="K317" s="712">
        <v>35392.5</v>
      </c>
    </row>
    <row r="318" spans="1:11" ht="14.4" customHeight="1" x14ac:dyDescent="0.3">
      <c r="A318" s="695" t="s">
        <v>556</v>
      </c>
      <c r="B318" s="696" t="s">
        <v>557</v>
      </c>
      <c r="C318" s="699" t="s">
        <v>570</v>
      </c>
      <c r="D318" s="720" t="s">
        <v>2014</v>
      </c>
      <c r="E318" s="699" t="s">
        <v>3918</v>
      </c>
      <c r="F318" s="720" t="s">
        <v>3919</v>
      </c>
      <c r="G318" s="699" t="s">
        <v>3452</v>
      </c>
      <c r="H318" s="699" t="s">
        <v>3453</v>
      </c>
      <c r="I318" s="711">
        <v>0.3</v>
      </c>
      <c r="J318" s="711">
        <v>1700</v>
      </c>
      <c r="K318" s="712">
        <v>510</v>
      </c>
    </row>
    <row r="319" spans="1:11" ht="14.4" customHeight="1" x14ac:dyDescent="0.3">
      <c r="A319" s="695" t="s">
        <v>556</v>
      </c>
      <c r="B319" s="696" t="s">
        <v>557</v>
      </c>
      <c r="C319" s="699" t="s">
        <v>570</v>
      </c>
      <c r="D319" s="720" t="s">
        <v>2014</v>
      </c>
      <c r="E319" s="699" t="s">
        <v>3918</v>
      </c>
      <c r="F319" s="720" t="s">
        <v>3919</v>
      </c>
      <c r="G319" s="699" t="s">
        <v>3454</v>
      </c>
      <c r="H319" s="699" t="s">
        <v>3455</v>
      </c>
      <c r="I319" s="711">
        <v>0.3</v>
      </c>
      <c r="J319" s="711">
        <v>900</v>
      </c>
      <c r="K319" s="712">
        <v>270</v>
      </c>
    </row>
    <row r="320" spans="1:11" ht="14.4" customHeight="1" x14ac:dyDescent="0.3">
      <c r="A320" s="695" t="s">
        <v>556</v>
      </c>
      <c r="B320" s="696" t="s">
        <v>557</v>
      </c>
      <c r="C320" s="699" t="s">
        <v>570</v>
      </c>
      <c r="D320" s="720" t="s">
        <v>2014</v>
      </c>
      <c r="E320" s="699" t="s">
        <v>3918</v>
      </c>
      <c r="F320" s="720" t="s">
        <v>3919</v>
      </c>
      <c r="G320" s="699" t="s">
        <v>3214</v>
      </c>
      <c r="H320" s="699" t="s">
        <v>3215</v>
      </c>
      <c r="I320" s="711">
        <v>0.30499999999999999</v>
      </c>
      <c r="J320" s="711">
        <v>400</v>
      </c>
      <c r="K320" s="712">
        <v>122</v>
      </c>
    </row>
    <row r="321" spans="1:11" ht="14.4" customHeight="1" x14ac:dyDescent="0.3">
      <c r="A321" s="695" t="s">
        <v>556</v>
      </c>
      <c r="B321" s="696" t="s">
        <v>557</v>
      </c>
      <c r="C321" s="699" t="s">
        <v>570</v>
      </c>
      <c r="D321" s="720" t="s">
        <v>2014</v>
      </c>
      <c r="E321" s="699" t="s">
        <v>3918</v>
      </c>
      <c r="F321" s="720" t="s">
        <v>3919</v>
      </c>
      <c r="G321" s="699" t="s">
        <v>3456</v>
      </c>
      <c r="H321" s="699" t="s">
        <v>3457</v>
      </c>
      <c r="I321" s="711">
        <v>7.87</v>
      </c>
      <c r="J321" s="711">
        <v>250</v>
      </c>
      <c r="K321" s="712">
        <v>1966.25</v>
      </c>
    </row>
    <row r="322" spans="1:11" ht="14.4" customHeight="1" x14ac:dyDescent="0.3">
      <c r="A322" s="695" t="s">
        <v>556</v>
      </c>
      <c r="B322" s="696" t="s">
        <v>557</v>
      </c>
      <c r="C322" s="699" t="s">
        <v>570</v>
      </c>
      <c r="D322" s="720" t="s">
        <v>2014</v>
      </c>
      <c r="E322" s="699" t="s">
        <v>3918</v>
      </c>
      <c r="F322" s="720" t="s">
        <v>3919</v>
      </c>
      <c r="G322" s="699" t="s">
        <v>3218</v>
      </c>
      <c r="H322" s="699" t="s">
        <v>3219</v>
      </c>
      <c r="I322" s="711">
        <v>0.3</v>
      </c>
      <c r="J322" s="711">
        <v>6500</v>
      </c>
      <c r="K322" s="712">
        <v>1950</v>
      </c>
    </row>
    <row r="323" spans="1:11" ht="14.4" customHeight="1" x14ac:dyDescent="0.3">
      <c r="A323" s="695" t="s">
        <v>556</v>
      </c>
      <c r="B323" s="696" t="s">
        <v>557</v>
      </c>
      <c r="C323" s="699" t="s">
        <v>570</v>
      </c>
      <c r="D323" s="720" t="s">
        <v>2014</v>
      </c>
      <c r="E323" s="699" t="s">
        <v>3918</v>
      </c>
      <c r="F323" s="720" t="s">
        <v>3919</v>
      </c>
      <c r="G323" s="699" t="s">
        <v>3220</v>
      </c>
      <c r="H323" s="699" t="s">
        <v>3221</v>
      </c>
      <c r="I323" s="711">
        <v>1.7549999999999999</v>
      </c>
      <c r="J323" s="711">
        <v>300</v>
      </c>
      <c r="K323" s="712">
        <v>527</v>
      </c>
    </row>
    <row r="324" spans="1:11" ht="14.4" customHeight="1" x14ac:dyDescent="0.3">
      <c r="A324" s="695" t="s">
        <v>556</v>
      </c>
      <c r="B324" s="696" t="s">
        <v>557</v>
      </c>
      <c r="C324" s="699" t="s">
        <v>570</v>
      </c>
      <c r="D324" s="720" t="s">
        <v>2014</v>
      </c>
      <c r="E324" s="699" t="s">
        <v>3918</v>
      </c>
      <c r="F324" s="720" t="s">
        <v>3919</v>
      </c>
      <c r="G324" s="699" t="s">
        <v>3458</v>
      </c>
      <c r="H324" s="699" t="s">
        <v>3459</v>
      </c>
      <c r="I324" s="711">
        <v>1.76</v>
      </c>
      <c r="J324" s="711">
        <v>300</v>
      </c>
      <c r="K324" s="712">
        <v>528</v>
      </c>
    </row>
    <row r="325" spans="1:11" ht="14.4" customHeight="1" x14ac:dyDescent="0.3">
      <c r="A325" s="695" t="s">
        <v>556</v>
      </c>
      <c r="B325" s="696" t="s">
        <v>557</v>
      </c>
      <c r="C325" s="699" t="s">
        <v>570</v>
      </c>
      <c r="D325" s="720" t="s">
        <v>2014</v>
      </c>
      <c r="E325" s="699" t="s">
        <v>3920</v>
      </c>
      <c r="F325" s="720" t="s">
        <v>3921</v>
      </c>
      <c r="G325" s="699" t="s">
        <v>3460</v>
      </c>
      <c r="H325" s="699" t="s">
        <v>3461</v>
      </c>
      <c r="I325" s="711">
        <v>11.01</v>
      </c>
      <c r="J325" s="711">
        <v>40</v>
      </c>
      <c r="K325" s="712">
        <v>440.4</v>
      </c>
    </row>
    <row r="326" spans="1:11" ht="14.4" customHeight="1" x14ac:dyDescent="0.3">
      <c r="A326" s="695" t="s">
        <v>556</v>
      </c>
      <c r="B326" s="696" t="s">
        <v>557</v>
      </c>
      <c r="C326" s="699" t="s">
        <v>570</v>
      </c>
      <c r="D326" s="720" t="s">
        <v>2014</v>
      </c>
      <c r="E326" s="699" t="s">
        <v>3920</v>
      </c>
      <c r="F326" s="720" t="s">
        <v>3921</v>
      </c>
      <c r="G326" s="699" t="s">
        <v>3462</v>
      </c>
      <c r="H326" s="699" t="s">
        <v>3463</v>
      </c>
      <c r="I326" s="711">
        <v>11.01</v>
      </c>
      <c r="J326" s="711">
        <v>1</v>
      </c>
      <c r="K326" s="712">
        <v>11.01</v>
      </c>
    </row>
    <row r="327" spans="1:11" ht="14.4" customHeight="1" x14ac:dyDescent="0.3">
      <c r="A327" s="695" t="s">
        <v>556</v>
      </c>
      <c r="B327" s="696" t="s">
        <v>557</v>
      </c>
      <c r="C327" s="699" t="s">
        <v>570</v>
      </c>
      <c r="D327" s="720" t="s">
        <v>2014</v>
      </c>
      <c r="E327" s="699" t="s">
        <v>3920</v>
      </c>
      <c r="F327" s="720" t="s">
        <v>3921</v>
      </c>
      <c r="G327" s="699" t="s">
        <v>3226</v>
      </c>
      <c r="H327" s="699" t="s">
        <v>3227</v>
      </c>
      <c r="I327" s="711">
        <v>0.77</v>
      </c>
      <c r="J327" s="711">
        <v>8500</v>
      </c>
      <c r="K327" s="712">
        <v>6540</v>
      </c>
    </row>
    <row r="328" spans="1:11" ht="14.4" customHeight="1" x14ac:dyDescent="0.3">
      <c r="A328" s="695" t="s">
        <v>556</v>
      </c>
      <c r="B328" s="696" t="s">
        <v>557</v>
      </c>
      <c r="C328" s="699" t="s">
        <v>570</v>
      </c>
      <c r="D328" s="720" t="s">
        <v>2014</v>
      </c>
      <c r="E328" s="699" t="s">
        <v>3920</v>
      </c>
      <c r="F328" s="720" t="s">
        <v>3921</v>
      </c>
      <c r="G328" s="699" t="s">
        <v>3228</v>
      </c>
      <c r="H328" s="699" t="s">
        <v>3229</v>
      </c>
      <c r="I328" s="711">
        <v>0.77</v>
      </c>
      <c r="J328" s="711">
        <v>25000</v>
      </c>
      <c r="K328" s="712">
        <v>19260</v>
      </c>
    </row>
    <row r="329" spans="1:11" ht="14.4" customHeight="1" x14ac:dyDescent="0.3">
      <c r="A329" s="695" t="s">
        <v>556</v>
      </c>
      <c r="B329" s="696" t="s">
        <v>557</v>
      </c>
      <c r="C329" s="699" t="s">
        <v>570</v>
      </c>
      <c r="D329" s="720" t="s">
        <v>2014</v>
      </c>
      <c r="E329" s="699" t="s">
        <v>3920</v>
      </c>
      <c r="F329" s="720" t="s">
        <v>3921</v>
      </c>
      <c r="G329" s="699" t="s">
        <v>3230</v>
      </c>
      <c r="H329" s="699" t="s">
        <v>3231</v>
      </c>
      <c r="I329" s="711">
        <v>0.77333333333333343</v>
      </c>
      <c r="J329" s="711">
        <v>8000</v>
      </c>
      <c r="K329" s="712">
        <v>6195</v>
      </c>
    </row>
    <row r="330" spans="1:11" ht="14.4" customHeight="1" x14ac:dyDescent="0.3">
      <c r="A330" s="695" t="s">
        <v>556</v>
      </c>
      <c r="B330" s="696" t="s">
        <v>557</v>
      </c>
      <c r="C330" s="699" t="s">
        <v>570</v>
      </c>
      <c r="D330" s="720" t="s">
        <v>2014</v>
      </c>
      <c r="E330" s="699" t="s">
        <v>3922</v>
      </c>
      <c r="F330" s="720" t="s">
        <v>3923</v>
      </c>
      <c r="G330" s="699" t="s">
        <v>3232</v>
      </c>
      <c r="H330" s="699" t="s">
        <v>3233</v>
      </c>
      <c r="I330" s="711">
        <v>139.44000000000003</v>
      </c>
      <c r="J330" s="711">
        <v>49</v>
      </c>
      <c r="K330" s="712">
        <v>6832.5599999999995</v>
      </c>
    </row>
    <row r="331" spans="1:11" ht="14.4" customHeight="1" x14ac:dyDescent="0.3">
      <c r="A331" s="695" t="s">
        <v>556</v>
      </c>
      <c r="B331" s="696" t="s">
        <v>557</v>
      </c>
      <c r="C331" s="699" t="s">
        <v>570</v>
      </c>
      <c r="D331" s="720" t="s">
        <v>2014</v>
      </c>
      <c r="E331" s="699" t="s">
        <v>3922</v>
      </c>
      <c r="F331" s="720" t="s">
        <v>3923</v>
      </c>
      <c r="G331" s="699" t="s">
        <v>3234</v>
      </c>
      <c r="H331" s="699" t="s">
        <v>3235</v>
      </c>
      <c r="I331" s="711">
        <v>139.43500000000003</v>
      </c>
      <c r="J331" s="711">
        <v>49</v>
      </c>
      <c r="K331" s="712">
        <v>6832.23</v>
      </c>
    </row>
    <row r="332" spans="1:11" ht="14.4" customHeight="1" x14ac:dyDescent="0.3">
      <c r="A332" s="695" t="s">
        <v>556</v>
      </c>
      <c r="B332" s="696" t="s">
        <v>557</v>
      </c>
      <c r="C332" s="699" t="s">
        <v>570</v>
      </c>
      <c r="D332" s="720" t="s">
        <v>2014</v>
      </c>
      <c r="E332" s="699" t="s">
        <v>3922</v>
      </c>
      <c r="F332" s="720" t="s">
        <v>3923</v>
      </c>
      <c r="G332" s="699" t="s">
        <v>3236</v>
      </c>
      <c r="H332" s="699" t="s">
        <v>3237</v>
      </c>
      <c r="I332" s="711">
        <v>11.65</v>
      </c>
      <c r="J332" s="711">
        <v>90</v>
      </c>
      <c r="K332" s="712">
        <v>1048.72</v>
      </c>
    </row>
    <row r="333" spans="1:11" ht="14.4" customHeight="1" x14ac:dyDescent="0.3">
      <c r="A333" s="695" t="s">
        <v>556</v>
      </c>
      <c r="B333" s="696" t="s">
        <v>557</v>
      </c>
      <c r="C333" s="699" t="s">
        <v>570</v>
      </c>
      <c r="D333" s="720" t="s">
        <v>2014</v>
      </c>
      <c r="E333" s="699" t="s">
        <v>3922</v>
      </c>
      <c r="F333" s="720" t="s">
        <v>3923</v>
      </c>
      <c r="G333" s="699" t="s">
        <v>3238</v>
      </c>
      <c r="H333" s="699" t="s">
        <v>3239</v>
      </c>
      <c r="I333" s="711">
        <v>152.46</v>
      </c>
      <c r="J333" s="711">
        <v>6</v>
      </c>
      <c r="K333" s="712">
        <v>914.76</v>
      </c>
    </row>
    <row r="334" spans="1:11" ht="14.4" customHeight="1" x14ac:dyDescent="0.3">
      <c r="A334" s="695" t="s">
        <v>556</v>
      </c>
      <c r="B334" s="696" t="s">
        <v>557</v>
      </c>
      <c r="C334" s="699" t="s">
        <v>570</v>
      </c>
      <c r="D334" s="720" t="s">
        <v>2014</v>
      </c>
      <c r="E334" s="699" t="s">
        <v>3922</v>
      </c>
      <c r="F334" s="720" t="s">
        <v>3923</v>
      </c>
      <c r="G334" s="699" t="s">
        <v>3464</v>
      </c>
      <c r="H334" s="699" t="s">
        <v>3465</v>
      </c>
      <c r="I334" s="711">
        <v>9699.48</v>
      </c>
      <c r="J334" s="711">
        <v>1</v>
      </c>
      <c r="K334" s="712">
        <v>9699.48</v>
      </c>
    </row>
    <row r="335" spans="1:11" ht="14.4" customHeight="1" x14ac:dyDescent="0.3">
      <c r="A335" s="695" t="s">
        <v>556</v>
      </c>
      <c r="B335" s="696" t="s">
        <v>557</v>
      </c>
      <c r="C335" s="699" t="s">
        <v>570</v>
      </c>
      <c r="D335" s="720" t="s">
        <v>2014</v>
      </c>
      <c r="E335" s="699" t="s">
        <v>3922</v>
      </c>
      <c r="F335" s="720" t="s">
        <v>3923</v>
      </c>
      <c r="G335" s="699" t="s">
        <v>3466</v>
      </c>
      <c r="H335" s="699" t="s">
        <v>3467</v>
      </c>
      <c r="I335" s="711">
        <v>102.35</v>
      </c>
      <c r="J335" s="711">
        <v>1</v>
      </c>
      <c r="K335" s="712">
        <v>102.35</v>
      </c>
    </row>
    <row r="336" spans="1:11" ht="14.4" customHeight="1" x14ac:dyDescent="0.3">
      <c r="A336" s="695" t="s">
        <v>556</v>
      </c>
      <c r="B336" s="696" t="s">
        <v>557</v>
      </c>
      <c r="C336" s="699" t="s">
        <v>570</v>
      </c>
      <c r="D336" s="720" t="s">
        <v>2014</v>
      </c>
      <c r="E336" s="699" t="s">
        <v>3922</v>
      </c>
      <c r="F336" s="720" t="s">
        <v>3923</v>
      </c>
      <c r="G336" s="699" t="s">
        <v>3468</v>
      </c>
      <c r="H336" s="699" t="s">
        <v>3469</v>
      </c>
      <c r="I336" s="711">
        <v>4076.13</v>
      </c>
      <c r="J336" s="711">
        <v>4</v>
      </c>
      <c r="K336" s="712">
        <v>16304.5</v>
      </c>
    </row>
    <row r="337" spans="1:11" ht="14.4" customHeight="1" x14ac:dyDescent="0.3">
      <c r="A337" s="695" t="s">
        <v>556</v>
      </c>
      <c r="B337" s="696" t="s">
        <v>557</v>
      </c>
      <c r="C337" s="699" t="s">
        <v>570</v>
      </c>
      <c r="D337" s="720" t="s">
        <v>2014</v>
      </c>
      <c r="E337" s="699" t="s">
        <v>3922</v>
      </c>
      <c r="F337" s="720" t="s">
        <v>3923</v>
      </c>
      <c r="G337" s="699" t="s">
        <v>3470</v>
      </c>
      <c r="H337" s="699" t="s">
        <v>3471</v>
      </c>
      <c r="I337" s="711">
        <v>4076.13</v>
      </c>
      <c r="J337" s="711">
        <v>6</v>
      </c>
      <c r="K337" s="712">
        <v>24456.760000000002</v>
      </c>
    </row>
    <row r="338" spans="1:11" ht="14.4" customHeight="1" x14ac:dyDescent="0.3">
      <c r="A338" s="695" t="s">
        <v>556</v>
      </c>
      <c r="B338" s="696" t="s">
        <v>557</v>
      </c>
      <c r="C338" s="699" t="s">
        <v>570</v>
      </c>
      <c r="D338" s="720" t="s">
        <v>2014</v>
      </c>
      <c r="E338" s="699" t="s">
        <v>3922</v>
      </c>
      <c r="F338" s="720" t="s">
        <v>3923</v>
      </c>
      <c r="G338" s="699" t="s">
        <v>3472</v>
      </c>
      <c r="H338" s="699" t="s">
        <v>3473</v>
      </c>
      <c r="I338" s="711">
        <v>4572.71</v>
      </c>
      <c r="J338" s="711">
        <v>3</v>
      </c>
      <c r="K338" s="712">
        <v>13718.130000000001</v>
      </c>
    </row>
    <row r="339" spans="1:11" ht="14.4" customHeight="1" x14ac:dyDescent="0.3">
      <c r="A339" s="695" t="s">
        <v>556</v>
      </c>
      <c r="B339" s="696" t="s">
        <v>557</v>
      </c>
      <c r="C339" s="699" t="s">
        <v>570</v>
      </c>
      <c r="D339" s="720" t="s">
        <v>2014</v>
      </c>
      <c r="E339" s="699" t="s">
        <v>3922</v>
      </c>
      <c r="F339" s="720" t="s">
        <v>3923</v>
      </c>
      <c r="G339" s="699" t="s">
        <v>3474</v>
      </c>
      <c r="H339" s="699" t="s">
        <v>3475</v>
      </c>
      <c r="I339" s="711">
        <v>20234.650000000001</v>
      </c>
      <c r="J339" s="711">
        <v>1</v>
      </c>
      <c r="K339" s="712">
        <v>20234.650000000001</v>
      </c>
    </row>
    <row r="340" spans="1:11" ht="14.4" customHeight="1" x14ac:dyDescent="0.3">
      <c r="A340" s="695" t="s">
        <v>556</v>
      </c>
      <c r="B340" s="696" t="s">
        <v>557</v>
      </c>
      <c r="C340" s="699" t="s">
        <v>570</v>
      </c>
      <c r="D340" s="720" t="s">
        <v>2014</v>
      </c>
      <c r="E340" s="699" t="s">
        <v>3922</v>
      </c>
      <c r="F340" s="720" t="s">
        <v>3923</v>
      </c>
      <c r="G340" s="699" t="s">
        <v>3476</v>
      </c>
      <c r="H340" s="699" t="s">
        <v>3477</v>
      </c>
      <c r="I340" s="711">
        <v>3153.08</v>
      </c>
      <c r="J340" s="711">
        <v>10</v>
      </c>
      <c r="K340" s="712">
        <v>31530.78</v>
      </c>
    </row>
    <row r="341" spans="1:11" ht="14.4" customHeight="1" x14ac:dyDescent="0.3">
      <c r="A341" s="695" t="s">
        <v>556</v>
      </c>
      <c r="B341" s="696" t="s">
        <v>557</v>
      </c>
      <c r="C341" s="699" t="s">
        <v>570</v>
      </c>
      <c r="D341" s="720" t="s">
        <v>2014</v>
      </c>
      <c r="E341" s="699" t="s">
        <v>3922</v>
      </c>
      <c r="F341" s="720" t="s">
        <v>3923</v>
      </c>
      <c r="G341" s="699" t="s">
        <v>3478</v>
      </c>
      <c r="H341" s="699" t="s">
        <v>3479</v>
      </c>
      <c r="I341" s="711">
        <v>4973.8900000000003</v>
      </c>
      <c r="J341" s="711">
        <v>11</v>
      </c>
      <c r="K341" s="712">
        <v>54712.759999999995</v>
      </c>
    </row>
    <row r="342" spans="1:11" ht="14.4" customHeight="1" x14ac:dyDescent="0.3">
      <c r="A342" s="695" t="s">
        <v>556</v>
      </c>
      <c r="B342" s="696" t="s">
        <v>557</v>
      </c>
      <c r="C342" s="699" t="s">
        <v>570</v>
      </c>
      <c r="D342" s="720" t="s">
        <v>2014</v>
      </c>
      <c r="E342" s="699" t="s">
        <v>3922</v>
      </c>
      <c r="F342" s="720" t="s">
        <v>3923</v>
      </c>
      <c r="G342" s="699" t="s">
        <v>3480</v>
      </c>
      <c r="H342" s="699" t="s">
        <v>3481</v>
      </c>
      <c r="I342" s="711">
        <v>9699.48</v>
      </c>
      <c r="J342" s="711">
        <v>1</v>
      </c>
      <c r="K342" s="712">
        <v>9699.48</v>
      </c>
    </row>
    <row r="343" spans="1:11" ht="14.4" customHeight="1" x14ac:dyDescent="0.3">
      <c r="A343" s="695" t="s">
        <v>556</v>
      </c>
      <c r="B343" s="696" t="s">
        <v>557</v>
      </c>
      <c r="C343" s="699" t="s">
        <v>570</v>
      </c>
      <c r="D343" s="720" t="s">
        <v>2014</v>
      </c>
      <c r="E343" s="699" t="s">
        <v>3922</v>
      </c>
      <c r="F343" s="720" t="s">
        <v>3923</v>
      </c>
      <c r="G343" s="699" t="s">
        <v>3482</v>
      </c>
      <c r="H343" s="699" t="s">
        <v>3483</v>
      </c>
      <c r="I343" s="711">
        <v>9699.48</v>
      </c>
      <c r="J343" s="711">
        <v>1</v>
      </c>
      <c r="K343" s="712">
        <v>9699.48</v>
      </c>
    </row>
    <row r="344" spans="1:11" ht="14.4" customHeight="1" x14ac:dyDescent="0.3">
      <c r="A344" s="695" t="s">
        <v>556</v>
      </c>
      <c r="B344" s="696" t="s">
        <v>557</v>
      </c>
      <c r="C344" s="699" t="s">
        <v>570</v>
      </c>
      <c r="D344" s="720" t="s">
        <v>2014</v>
      </c>
      <c r="E344" s="699" t="s">
        <v>3922</v>
      </c>
      <c r="F344" s="720" t="s">
        <v>3923</v>
      </c>
      <c r="G344" s="699" t="s">
        <v>3484</v>
      </c>
      <c r="H344" s="699" t="s">
        <v>3485</v>
      </c>
      <c r="I344" s="711">
        <v>2847.31</v>
      </c>
      <c r="J344" s="711">
        <v>2</v>
      </c>
      <c r="K344" s="712">
        <v>5694.62</v>
      </c>
    </row>
    <row r="345" spans="1:11" ht="14.4" customHeight="1" x14ac:dyDescent="0.3">
      <c r="A345" s="695" t="s">
        <v>556</v>
      </c>
      <c r="B345" s="696" t="s">
        <v>557</v>
      </c>
      <c r="C345" s="699" t="s">
        <v>570</v>
      </c>
      <c r="D345" s="720" t="s">
        <v>2014</v>
      </c>
      <c r="E345" s="699" t="s">
        <v>3922</v>
      </c>
      <c r="F345" s="720" t="s">
        <v>3923</v>
      </c>
      <c r="G345" s="699" t="s">
        <v>3486</v>
      </c>
      <c r="H345" s="699" t="s">
        <v>3487</v>
      </c>
      <c r="I345" s="711">
        <v>4203.7299999999996</v>
      </c>
      <c r="J345" s="711">
        <v>2</v>
      </c>
      <c r="K345" s="712">
        <v>8407.4500000000007</v>
      </c>
    </row>
    <row r="346" spans="1:11" ht="14.4" customHeight="1" x14ac:dyDescent="0.3">
      <c r="A346" s="695" t="s">
        <v>556</v>
      </c>
      <c r="B346" s="696" t="s">
        <v>557</v>
      </c>
      <c r="C346" s="699" t="s">
        <v>570</v>
      </c>
      <c r="D346" s="720" t="s">
        <v>2014</v>
      </c>
      <c r="E346" s="699" t="s">
        <v>3922</v>
      </c>
      <c r="F346" s="720" t="s">
        <v>3923</v>
      </c>
      <c r="G346" s="699" t="s">
        <v>3488</v>
      </c>
      <c r="H346" s="699" t="s">
        <v>3489</v>
      </c>
      <c r="I346" s="711">
        <v>2847.32</v>
      </c>
      <c r="J346" s="711">
        <v>2</v>
      </c>
      <c r="K346" s="712">
        <v>5694.63</v>
      </c>
    </row>
    <row r="347" spans="1:11" ht="14.4" customHeight="1" x14ac:dyDescent="0.3">
      <c r="A347" s="695" t="s">
        <v>556</v>
      </c>
      <c r="B347" s="696" t="s">
        <v>557</v>
      </c>
      <c r="C347" s="699" t="s">
        <v>570</v>
      </c>
      <c r="D347" s="720" t="s">
        <v>2014</v>
      </c>
      <c r="E347" s="699" t="s">
        <v>3922</v>
      </c>
      <c r="F347" s="720" t="s">
        <v>3923</v>
      </c>
      <c r="G347" s="699" t="s">
        <v>3490</v>
      </c>
      <c r="H347" s="699" t="s">
        <v>3491</v>
      </c>
      <c r="I347" s="711">
        <v>4572.71</v>
      </c>
      <c r="J347" s="711">
        <v>1</v>
      </c>
      <c r="K347" s="712">
        <v>4572.71</v>
      </c>
    </row>
    <row r="348" spans="1:11" ht="14.4" customHeight="1" x14ac:dyDescent="0.3">
      <c r="A348" s="695" t="s">
        <v>556</v>
      </c>
      <c r="B348" s="696" t="s">
        <v>557</v>
      </c>
      <c r="C348" s="699" t="s">
        <v>570</v>
      </c>
      <c r="D348" s="720" t="s">
        <v>2014</v>
      </c>
      <c r="E348" s="699" t="s">
        <v>3922</v>
      </c>
      <c r="F348" s="720" t="s">
        <v>3923</v>
      </c>
      <c r="G348" s="699" t="s">
        <v>3492</v>
      </c>
      <c r="H348" s="699" t="s">
        <v>3493</v>
      </c>
      <c r="I348" s="711">
        <v>266.685</v>
      </c>
      <c r="J348" s="711">
        <v>11</v>
      </c>
      <c r="K348" s="712">
        <v>2933.5299999999997</v>
      </c>
    </row>
    <row r="349" spans="1:11" ht="14.4" customHeight="1" x14ac:dyDescent="0.3">
      <c r="A349" s="695" t="s">
        <v>556</v>
      </c>
      <c r="B349" s="696" t="s">
        <v>557</v>
      </c>
      <c r="C349" s="699" t="s">
        <v>570</v>
      </c>
      <c r="D349" s="720" t="s">
        <v>2014</v>
      </c>
      <c r="E349" s="699" t="s">
        <v>3922</v>
      </c>
      <c r="F349" s="720" t="s">
        <v>3923</v>
      </c>
      <c r="G349" s="699" t="s">
        <v>3494</v>
      </c>
      <c r="H349" s="699" t="s">
        <v>3495</v>
      </c>
      <c r="I349" s="711">
        <v>11210.885</v>
      </c>
      <c r="J349" s="711">
        <v>2</v>
      </c>
      <c r="K349" s="712">
        <v>22421.77</v>
      </c>
    </row>
    <row r="350" spans="1:11" ht="14.4" customHeight="1" x14ac:dyDescent="0.3">
      <c r="A350" s="695" t="s">
        <v>556</v>
      </c>
      <c r="B350" s="696" t="s">
        <v>557</v>
      </c>
      <c r="C350" s="699" t="s">
        <v>570</v>
      </c>
      <c r="D350" s="720" t="s">
        <v>2014</v>
      </c>
      <c r="E350" s="699" t="s">
        <v>3922</v>
      </c>
      <c r="F350" s="720" t="s">
        <v>3923</v>
      </c>
      <c r="G350" s="699" t="s">
        <v>3496</v>
      </c>
      <c r="H350" s="699" t="s">
        <v>3497</v>
      </c>
      <c r="I350" s="711">
        <v>9699.48</v>
      </c>
      <c r="J350" s="711">
        <v>1</v>
      </c>
      <c r="K350" s="712">
        <v>9699.48</v>
      </c>
    </row>
    <row r="351" spans="1:11" ht="14.4" customHeight="1" x14ac:dyDescent="0.3">
      <c r="A351" s="695" t="s">
        <v>556</v>
      </c>
      <c r="B351" s="696" t="s">
        <v>557</v>
      </c>
      <c r="C351" s="699" t="s">
        <v>570</v>
      </c>
      <c r="D351" s="720" t="s">
        <v>2014</v>
      </c>
      <c r="E351" s="699" t="s">
        <v>3922</v>
      </c>
      <c r="F351" s="720" t="s">
        <v>3923</v>
      </c>
      <c r="G351" s="699" t="s">
        <v>3498</v>
      </c>
      <c r="H351" s="699" t="s">
        <v>3499</v>
      </c>
      <c r="I351" s="711">
        <v>3591.02</v>
      </c>
      <c r="J351" s="711">
        <v>1</v>
      </c>
      <c r="K351" s="712">
        <v>3591.02</v>
      </c>
    </row>
    <row r="352" spans="1:11" ht="14.4" customHeight="1" x14ac:dyDescent="0.3">
      <c r="A352" s="695" t="s">
        <v>556</v>
      </c>
      <c r="B352" s="696" t="s">
        <v>557</v>
      </c>
      <c r="C352" s="699" t="s">
        <v>570</v>
      </c>
      <c r="D352" s="720" t="s">
        <v>2014</v>
      </c>
      <c r="E352" s="699" t="s">
        <v>3922</v>
      </c>
      <c r="F352" s="720" t="s">
        <v>3923</v>
      </c>
      <c r="G352" s="699" t="s">
        <v>3500</v>
      </c>
      <c r="H352" s="699" t="s">
        <v>3501</v>
      </c>
      <c r="I352" s="711">
        <v>208.91</v>
      </c>
      <c r="J352" s="711">
        <v>6</v>
      </c>
      <c r="K352" s="712">
        <v>1253.46</v>
      </c>
    </row>
    <row r="353" spans="1:11" ht="14.4" customHeight="1" x14ac:dyDescent="0.3">
      <c r="A353" s="695" t="s">
        <v>556</v>
      </c>
      <c r="B353" s="696" t="s">
        <v>557</v>
      </c>
      <c r="C353" s="699" t="s">
        <v>573</v>
      </c>
      <c r="D353" s="720" t="s">
        <v>2015</v>
      </c>
      <c r="E353" s="699" t="s">
        <v>3912</v>
      </c>
      <c r="F353" s="720" t="s">
        <v>3913</v>
      </c>
      <c r="G353" s="699" t="s">
        <v>3256</v>
      </c>
      <c r="H353" s="699" t="s">
        <v>3257</v>
      </c>
      <c r="I353" s="711">
        <v>4.3</v>
      </c>
      <c r="J353" s="711">
        <v>96</v>
      </c>
      <c r="K353" s="712">
        <v>412.8</v>
      </c>
    </row>
    <row r="354" spans="1:11" ht="14.4" customHeight="1" x14ac:dyDescent="0.3">
      <c r="A354" s="695" t="s">
        <v>556</v>
      </c>
      <c r="B354" s="696" t="s">
        <v>557</v>
      </c>
      <c r="C354" s="699" t="s">
        <v>573</v>
      </c>
      <c r="D354" s="720" t="s">
        <v>2015</v>
      </c>
      <c r="E354" s="699" t="s">
        <v>3912</v>
      </c>
      <c r="F354" s="720" t="s">
        <v>3913</v>
      </c>
      <c r="G354" s="699" t="s">
        <v>3502</v>
      </c>
      <c r="H354" s="699" t="s">
        <v>3503</v>
      </c>
      <c r="I354" s="711">
        <v>5.36</v>
      </c>
      <c r="J354" s="711">
        <v>24</v>
      </c>
      <c r="K354" s="712">
        <v>128.57</v>
      </c>
    </row>
    <row r="355" spans="1:11" ht="14.4" customHeight="1" x14ac:dyDescent="0.3">
      <c r="A355" s="695" t="s">
        <v>556</v>
      </c>
      <c r="B355" s="696" t="s">
        <v>557</v>
      </c>
      <c r="C355" s="699" t="s">
        <v>573</v>
      </c>
      <c r="D355" s="720" t="s">
        <v>2015</v>
      </c>
      <c r="E355" s="699" t="s">
        <v>3912</v>
      </c>
      <c r="F355" s="720" t="s">
        <v>3913</v>
      </c>
      <c r="G355" s="699" t="s">
        <v>3504</v>
      </c>
      <c r="H355" s="699" t="s">
        <v>3505</v>
      </c>
      <c r="I355" s="711">
        <v>12.08</v>
      </c>
      <c r="J355" s="711">
        <v>50</v>
      </c>
      <c r="K355" s="712">
        <v>604</v>
      </c>
    </row>
    <row r="356" spans="1:11" ht="14.4" customHeight="1" x14ac:dyDescent="0.3">
      <c r="A356" s="695" t="s">
        <v>556</v>
      </c>
      <c r="B356" s="696" t="s">
        <v>557</v>
      </c>
      <c r="C356" s="699" t="s">
        <v>573</v>
      </c>
      <c r="D356" s="720" t="s">
        <v>2015</v>
      </c>
      <c r="E356" s="699" t="s">
        <v>3912</v>
      </c>
      <c r="F356" s="720" t="s">
        <v>3913</v>
      </c>
      <c r="G356" s="699" t="s">
        <v>3506</v>
      </c>
      <c r="H356" s="699" t="s">
        <v>3507</v>
      </c>
      <c r="I356" s="711">
        <v>0.4</v>
      </c>
      <c r="J356" s="711">
        <v>1500</v>
      </c>
      <c r="K356" s="712">
        <v>600</v>
      </c>
    </row>
    <row r="357" spans="1:11" ht="14.4" customHeight="1" x14ac:dyDescent="0.3">
      <c r="A357" s="695" t="s">
        <v>556</v>
      </c>
      <c r="B357" s="696" t="s">
        <v>557</v>
      </c>
      <c r="C357" s="699" t="s">
        <v>573</v>
      </c>
      <c r="D357" s="720" t="s">
        <v>2015</v>
      </c>
      <c r="E357" s="699" t="s">
        <v>3912</v>
      </c>
      <c r="F357" s="720" t="s">
        <v>3913</v>
      </c>
      <c r="G357" s="699" t="s">
        <v>3508</v>
      </c>
      <c r="H357" s="699" t="s">
        <v>3509</v>
      </c>
      <c r="I357" s="711">
        <v>65.2</v>
      </c>
      <c r="J357" s="711">
        <v>20</v>
      </c>
      <c r="K357" s="712">
        <v>1304</v>
      </c>
    </row>
    <row r="358" spans="1:11" ht="14.4" customHeight="1" x14ac:dyDescent="0.3">
      <c r="A358" s="695" t="s">
        <v>556</v>
      </c>
      <c r="B358" s="696" t="s">
        <v>557</v>
      </c>
      <c r="C358" s="699" t="s">
        <v>573</v>
      </c>
      <c r="D358" s="720" t="s">
        <v>2015</v>
      </c>
      <c r="E358" s="699" t="s">
        <v>3912</v>
      </c>
      <c r="F358" s="720" t="s">
        <v>3913</v>
      </c>
      <c r="G358" s="699" t="s">
        <v>3510</v>
      </c>
      <c r="H358" s="699" t="s">
        <v>3511</v>
      </c>
      <c r="I358" s="711">
        <v>2.2749999999999999</v>
      </c>
      <c r="J358" s="711">
        <v>400</v>
      </c>
      <c r="K358" s="712">
        <v>910</v>
      </c>
    </row>
    <row r="359" spans="1:11" ht="14.4" customHeight="1" x14ac:dyDescent="0.3">
      <c r="A359" s="695" t="s">
        <v>556</v>
      </c>
      <c r="B359" s="696" t="s">
        <v>557</v>
      </c>
      <c r="C359" s="699" t="s">
        <v>573</v>
      </c>
      <c r="D359" s="720" t="s">
        <v>2015</v>
      </c>
      <c r="E359" s="699" t="s">
        <v>3912</v>
      </c>
      <c r="F359" s="720" t="s">
        <v>3913</v>
      </c>
      <c r="G359" s="699" t="s">
        <v>3512</v>
      </c>
      <c r="H359" s="699" t="s">
        <v>3513</v>
      </c>
      <c r="I359" s="711">
        <v>437</v>
      </c>
      <c r="J359" s="711">
        <v>5</v>
      </c>
      <c r="K359" s="712">
        <v>2185</v>
      </c>
    </row>
    <row r="360" spans="1:11" ht="14.4" customHeight="1" x14ac:dyDescent="0.3">
      <c r="A360" s="695" t="s">
        <v>556</v>
      </c>
      <c r="B360" s="696" t="s">
        <v>557</v>
      </c>
      <c r="C360" s="699" t="s">
        <v>573</v>
      </c>
      <c r="D360" s="720" t="s">
        <v>2015</v>
      </c>
      <c r="E360" s="699" t="s">
        <v>3912</v>
      </c>
      <c r="F360" s="720" t="s">
        <v>3913</v>
      </c>
      <c r="G360" s="699" t="s">
        <v>3270</v>
      </c>
      <c r="H360" s="699" t="s">
        <v>3271</v>
      </c>
      <c r="I360" s="711">
        <v>0.31666666666666665</v>
      </c>
      <c r="J360" s="711">
        <v>2600</v>
      </c>
      <c r="K360" s="712">
        <v>822</v>
      </c>
    </row>
    <row r="361" spans="1:11" ht="14.4" customHeight="1" x14ac:dyDescent="0.3">
      <c r="A361" s="695" t="s">
        <v>556</v>
      </c>
      <c r="B361" s="696" t="s">
        <v>557</v>
      </c>
      <c r="C361" s="699" t="s">
        <v>573</v>
      </c>
      <c r="D361" s="720" t="s">
        <v>2015</v>
      </c>
      <c r="E361" s="699" t="s">
        <v>3912</v>
      </c>
      <c r="F361" s="720" t="s">
        <v>3913</v>
      </c>
      <c r="G361" s="699" t="s">
        <v>3008</v>
      </c>
      <c r="H361" s="699" t="s">
        <v>3009</v>
      </c>
      <c r="I361" s="711">
        <v>1.38</v>
      </c>
      <c r="J361" s="711">
        <v>600</v>
      </c>
      <c r="K361" s="712">
        <v>828</v>
      </c>
    </row>
    <row r="362" spans="1:11" ht="14.4" customHeight="1" x14ac:dyDescent="0.3">
      <c r="A362" s="695" t="s">
        <v>556</v>
      </c>
      <c r="B362" s="696" t="s">
        <v>557</v>
      </c>
      <c r="C362" s="699" t="s">
        <v>573</v>
      </c>
      <c r="D362" s="720" t="s">
        <v>2015</v>
      </c>
      <c r="E362" s="699" t="s">
        <v>3912</v>
      </c>
      <c r="F362" s="720" t="s">
        <v>3913</v>
      </c>
      <c r="G362" s="699" t="s">
        <v>3012</v>
      </c>
      <c r="H362" s="699" t="s">
        <v>3013</v>
      </c>
      <c r="I362" s="711">
        <v>3.2549999999999999</v>
      </c>
      <c r="J362" s="711">
        <v>200</v>
      </c>
      <c r="K362" s="712">
        <v>651</v>
      </c>
    </row>
    <row r="363" spans="1:11" ht="14.4" customHeight="1" x14ac:dyDescent="0.3">
      <c r="A363" s="695" t="s">
        <v>556</v>
      </c>
      <c r="B363" s="696" t="s">
        <v>557</v>
      </c>
      <c r="C363" s="699" t="s">
        <v>573</v>
      </c>
      <c r="D363" s="720" t="s">
        <v>2015</v>
      </c>
      <c r="E363" s="699" t="s">
        <v>3912</v>
      </c>
      <c r="F363" s="720" t="s">
        <v>3913</v>
      </c>
      <c r="G363" s="699" t="s">
        <v>3030</v>
      </c>
      <c r="H363" s="699" t="s">
        <v>3031</v>
      </c>
      <c r="I363" s="711">
        <v>98.37</v>
      </c>
      <c r="J363" s="711">
        <v>2</v>
      </c>
      <c r="K363" s="712">
        <v>196.74</v>
      </c>
    </row>
    <row r="364" spans="1:11" ht="14.4" customHeight="1" x14ac:dyDescent="0.3">
      <c r="A364" s="695" t="s">
        <v>556</v>
      </c>
      <c r="B364" s="696" t="s">
        <v>557</v>
      </c>
      <c r="C364" s="699" t="s">
        <v>573</v>
      </c>
      <c r="D364" s="720" t="s">
        <v>2015</v>
      </c>
      <c r="E364" s="699" t="s">
        <v>3912</v>
      </c>
      <c r="F364" s="720" t="s">
        <v>3913</v>
      </c>
      <c r="G364" s="699" t="s">
        <v>3514</v>
      </c>
      <c r="H364" s="699" t="s">
        <v>3515</v>
      </c>
      <c r="I364" s="711">
        <v>10.35</v>
      </c>
      <c r="J364" s="711">
        <v>5700</v>
      </c>
      <c r="K364" s="712">
        <v>58995</v>
      </c>
    </row>
    <row r="365" spans="1:11" ht="14.4" customHeight="1" x14ac:dyDescent="0.3">
      <c r="A365" s="695" t="s">
        <v>556</v>
      </c>
      <c r="B365" s="696" t="s">
        <v>557</v>
      </c>
      <c r="C365" s="699" t="s">
        <v>573</v>
      </c>
      <c r="D365" s="720" t="s">
        <v>2015</v>
      </c>
      <c r="E365" s="699" t="s">
        <v>3912</v>
      </c>
      <c r="F365" s="720" t="s">
        <v>3913</v>
      </c>
      <c r="G365" s="699" t="s">
        <v>3042</v>
      </c>
      <c r="H365" s="699" t="s">
        <v>3043</v>
      </c>
      <c r="I365" s="711">
        <v>2.06</v>
      </c>
      <c r="J365" s="711">
        <v>100</v>
      </c>
      <c r="K365" s="712">
        <v>206</v>
      </c>
    </row>
    <row r="366" spans="1:11" ht="14.4" customHeight="1" x14ac:dyDescent="0.3">
      <c r="A366" s="695" t="s">
        <v>556</v>
      </c>
      <c r="B366" s="696" t="s">
        <v>557</v>
      </c>
      <c r="C366" s="699" t="s">
        <v>573</v>
      </c>
      <c r="D366" s="720" t="s">
        <v>2015</v>
      </c>
      <c r="E366" s="699" t="s">
        <v>3912</v>
      </c>
      <c r="F366" s="720" t="s">
        <v>3913</v>
      </c>
      <c r="G366" s="699" t="s">
        <v>3516</v>
      </c>
      <c r="H366" s="699" t="s">
        <v>3517</v>
      </c>
      <c r="I366" s="711">
        <v>450.86</v>
      </c>
      <c r="J366" s="711">
        <v>10</v>
      </c>
      <c r="K366" s="712">
        <v>4508.6099999999997</v>
      </c>
    </row>
    <row r="367" spans="1:11" ht="14.4" customHeight="1" x14ac:dyDescent="0.3">
      <c r="A367" s="695" t="s">
        <v>556</v>
      </c>
      <c r="B367" s="696" t="s">
        <v>557</v>
      </c>
      <c r="C367" s="699" t="s">
        <v>573</v>
      </c>
      <c r="D367" s="720" t="s">
        <v>2015</v>
      </c>
      <c r="E367" s="699" t="s">
        <v>3914</v>
      </c>
      <c r="F367" s="720" t="s">
        <v>3915</v>
      </c>
      <c r="G367" s="699" t="s">
        <v>3518</v>
      </c>
      <c r="H367" s="699" t="s">
        <v>3519</v>
      </c>
      <c r="I367" s="711">
        <v>6945.626666666667</v>
      </c>
      <c r="J367" s="711">
        <v>33</v>
      </c>
      <c r="K367" s="712">
        <v>229205.8</v>
      </c>
    </row>
    <row r="368" spans="1:11" ht="14.4" customHeight="1" x14ac:dyDescent="0.3">
      <c r="A368" s="695" t="s">
        <v>556</v>
      </c>
      <c r="B368" s="696" t="s">
        <v>557</v>
      </c>
      <c r="C368" s="699" t="s">
        <v>573</v>
      </c>
      <c r="D368" s="720" t="s">
        <v>2015</v>
      </c>
      <c r="E368" s="699" t="s">
        <v>3914</v>
      </c>
      <c r="F368" s="720" t="s">
        <v>3915</v>
      </c>
      <c r="G368" s="699" t="s">
        <v>3520</v>
      </c>
      <c r="H368" s="699" t="s">
        <v>3521</v>
      </c>
      <c r="I368" s="711">
        <v>3112.1866666666665</v>
      </c>
      <c r="J368" s="711">
        <v>33</v>
      </c>
      <c r="K368" s="712">
        <v>102702.14</v>
      </c>
    </row>
    <row r="369" spans="1:11" ht="14.4" customHeight="1" x14ac:dyDescent="0.3">
      <c r="A369" s="695" t="s">
        <v>556</v>
      </c>
      <c r="B369" s="696" t="s">
        <v>557</v>
      </c>
      <c r="C369" s="699" t="s">
        <v>573</v>
      </c>
      <c r="D369" s="720" t="s">
        <v>2015</v>
      </c>
      <c r="E369" s="699" t="s">
        <v>3914</v>
      </c>
      <c r="F369" s="720" t="s">
        <v>3915</v>
      </c>
      <c r="G369" s="699" t="s">
        <v>3522</v>
      </c>
      <c r="H369" s="699" t="s">
        <v>3523</v>
      </c>
      <c r="I369" s="711">
        <v>1980.04</v>
      </c>
      <c r="J369" s="711">
        <v>90</v>
      </c>
      <c r="K369" s="712">
        <v>178203.84</v>
      </c>
    </row>
    <row r="370" spans="1:11" ht="14.4" customHeight="1" x14ac:dyDescent="0.3">
      <c r="A370" s="695" t="s">
        <v>556</v>
      </c>
      <c r="B370" s="696" t="s">
        <v>557</v>
      </c>
      <c r="C370" s="699" t="s">
        <v>573</v>
      </c>
      <c r="D370" s="720" t="s">
        <v>2015</v>
      </c>
      <c r="E370" s="699" t="s">
        <v>3914</v>
      </c>
      <c r="F370" s="720" t="s">
        <v>3915</v>
      </c>
      <c r="G370" s="699" t="s">
        <v>3524</v>
      </c>
      <c r="H370" s="699" t="s">
        <v>3525</v>
      </c>
      <c r="I370" s="711">
        <v>3112.1866666666665</v>
      </c>
      <c r="J370" s="711">
        <v>33</v>
      </c>
      <c r="K370" s="712">
        <v>102702.14</v>
      </c>
    </row>
    <row r="371" spans="1:11" ht="14.4" customHeight="1" x14ac:dyDescent="0.3">
      <c r="A371" s="695" t="s">
        <v>556</v>
      </c>
      <c r="B371" s="696" t="s">
        <v>557</v>
      </c>
      <c r="C371" s="699" t="s">
        <v>573</v>
      </c>
      <c r="D371" s="720" t="s">
        <v>2015</v>
      </c>
      <c r="E371" s="699" t="s">
        <v>3914</v>
      </c>
      <c r="F371" s="720" t="s">
        <v>3915</v>
      </c>
      <c r="G371" s="699" t="s">
        <v>3526</v>
      </c>
      <c r="H371" s="699" t="s">
        <v>3527</v>
      </c>
      <c r="I371" s="711">
        <v>2280</v>
      </c>
      <c r="J371" s="711">
        <v>33</v>
      </c>
      <c r="K371" s="712">
        <v>75240.08</v>
      </c>
    </row>
    <row r="372" spans="1:11" ht="14.4" customHeight="1" x14ac:dyDescent="0.3">
      <c r="A372" s="695" t="s">
        <v>556</v>
      </c>
      <c r="B372" s="696" t="s">
        <v>557</v>
      </c>
      <c r="C372" s="699" t="s">
        <v>573</v>
      </c>
      <c r="D372" s="720" t="s">
        <v>2015</v>
      </c>
      <c r="E372" s="699" t="s">
        <v>3914</v>
      </c>
      <c r="F372" s="720" t="s">
        <v>3915</v>
      </c>
      <c r="G372" s="699" t="s">
        <v>3528</v>
      </c>
      <c r="H372" s="699" t="s">
        <v>3529</v>
      </c>
      <c r="I372" s="711">
        <v>10803</v>
      </c>
      <c r="J372" s="711">
        <v>60</v>
      </c>
      <c r="K372" s="712">
        <v>648180</v>
      </c>
    </row>
    <row r="373" spans="1:11" ht="14.4" customHeight="1" x14ac:dyDescent="0.3">
      <c r="A373" s="695" t="s">
        <v>556</v>
      </c>
      <c r="B373" s="696" t="s">
        <v>557</v>
      </c>
      <c r="C373" s="699" t="s">
        <v>573</v>
      </c>
      <c r="D373" s="720" t="s">
        <v>2015</v>
      </c>
      <c r="E373" s="699" t="s">
        <v>3914</v>
      </c>
      <c r="F373" s="720" t="s">
        <v>3915</v>
      </c>
      <c r="G373" s="699" t="s">
        <v>3530</v>
      </c>
      <c r="H373" s="699" t="s">
        <v>3531</v>
      </c>
      <c r="I373" s="711">
        <v>6685</v>
      </c>
      <c r="J373" s="711">
        <v>60</v>
      </c>
      <c r="K373" s="712">
        <v>401100</v>
      </c>
    </row>
    <row r="374" spans="1:11" ht="14.4" customHeight="1" x14ac:dyDescent="0.3">
      <c r="A374" s="695" t="s">
        <v>556</v>
      </c>
      <c r="B374" s="696" t="s">
        <v>557</v>
      </c>
      <c r="C374" s="699" t="s">
        <v>573</v>
      </c>
      <c r="D374" s="720" t="s">
        <v>2015</v>
      </c>
      <c r="E374" s="699" t="s">
        <v>3914</v>
      </c>
      <c r="F374" s="720" t="s">
        <v>3915</v>
      </c>
      <c r="G374" s="699" t="s">
        <v>3532</v>
      </c>
      <c r="H374" s="699" t="s">
        <v>3533</v>
      </c>
      <c r="I374" s="711">
        <v>37490</v>
      </c>
      <c r="J374" s="711">
        <v>4</v>
      </c>
      <c r="K374" s="712">
        <v>149960</v>
      </c>
    </row>
    <row r="375" spans="1:11" ht="14.4" customHeight="1" x14ac:dyDescent="0.3">
      <c r="A375" s="695" t="s">
        <v>556</v>
      </c>
      <c r="B375" s="696" t="s">
        <v>557</v>
      </c>
      <c r="C375" s="699" t="s">
        <v>573</v>
      </c>
      <c r="D375" s="720" t="s">
        <v>2015</v>
      </c>
      <c r="E375" s="699" t="s">
        <v>3914</v>
      </c>
      <c r="F375" s="720" t="s">
        <v>3915</v>
      </c>
      <c r="G375" s="699" t="s">
        <v>3534</v>
      </c>
      <c r="H375" s="699" t="s">
        <v>3535</v>
      </c>
      <c r="I375" s="711">
        <v>8701.1099999999969</v>
      </c>
      <c r="J375" s="711">
        <v>38</v>
      </c>
      <c r="K375" s="712">
        <v>330642.18000000005</v>
      </c>
    </row>
    <row r="376" spans="1:11" ht="14.4" customHeight="1" x14ac:dyDescent="0.3">
      <c r="A376" s="695" t="s">
        <v>556</v>
      </c>
      <c r="B376" s="696" t="s">
        <v>557</v>
      </c>
      <c r="C376" s="699" t="s">
        <v>573</v>
      </c>
      <c r="D376" s="720" t="s">
        <v>2015</v>
      </c>
      <c r="E376" s="699" t="s">
        <v>3914</v>
      </c>
      <c r="F376" s="720" t="s">
        <v>3915</v>
      </c>
      <c r="G376" s="699" t="s">
        <v>3536</v>
      </c>
      <c r="H376" s="699" t="s">
        <v>3537</v>
      </c>
      <c r="I376" s="711">
        <v>16701.63</v>
      </c>
      <c r="J376" s="711">
        <v>21</v>
      </c>
      <c r="K376" s="712">
        <v>350734.23000000004</v>
      </c>
    </row>
    <row r="377" spans="1:11" ht="14.4" customHeight="1" x14ac:dyDescent="0.3">
      <c r="A377" s="695" t="s">
        <v>556</v>
      </c>
      <c r="B377" s="696" t="s">
        <v>557</v>
      </c>
      <c r="C377" s="699" t="s">
        <v>573</v>
      </c>
      <c r="D377" s="720" t="s">
        <v>2015</v>
      </c>
      <c r="E377" s="699" t="s">
        <v>3914</v>
      </c>
      <c r="F377" s="720" t="s">
        <v>3915</v>
      </c>
      <c r="G377" s="699" t="s">
        <v>3538</v>
      </c>
      <c r="H377" s="699" t="s">
        <v>3539</v>
      </c>
      <c r="I377" s="711">
        <v>1212.6133333333335</v>
      </c>
      <c r="J377" s="711">
        <v>60</v>
      </c>
      <c r="K377" s="712">
        <v>72756.800000000003</v>
      </c>
    </row>
    <row r="378" spans="1:11" ht="14.4" customHeight="1" x14ac:dyDescent="0.3">
      <c r="A378" s="695" t="s">
        <v>556</v>
      </c>
      <c r="B378" s="696" t="s">
        <v>557</v>
      </c>
      <c r="C378" s="699" t="s">
        <v>573</v>
      </c>
      <c r="D378" s="720" t="s">
        <v>2015</v>
      </c>
      <c r="E378" s="699" t="s">
        <v>3914</v>
      </c>
      <c r="F378" s="720" t="s">
        <v>3915</v>
      </c>
      <c r="G378" s="699" t="s">
        <v>3540</v>
      </c>
      <c r="H378" s="699" t="s">
        <v>3541</v>
      </c>
      <c r="I378" s="711">
        <v>652.91999999999996</v>
      </c>
      <c r="J378" s="711">
        <v>20</v>
      </c>
      <c r="K378" s="712">
        <v>13058.32</v>
      </c>
    </row>
    <row r="379" spans="1:11" ht="14.4" customHeight="1" x14ac:dyDescent="0.3">
      <c r="A379" s="695" t="s">
        <v>556</v>
      </c>
      <c r="B379" s="696" t="s">
        <v>557</v>
      </c>
      <c r="C379" s="699" t="s">
        <v>573</v>
      </c>
      <c r="D379" s="720" t="s">
        <v>2015</v>
      </c>
      <c r="E379" s="699" t="s">
        <v>3914</v>
      </c>
      <c r="F379" s="720" t="s">
        <v>3915</v>
      </c>
      <c r="G379" s="699" t="s">
        <v>3542</v>
      </c>
      <c r="H379" s="699" t="s">
        <v>3543</v>
      </c>
      <c r="I379" s="711">
        <v>94.38</v>
      </c>
      <c r="J379" s="711">
        <v>70</v>
      </c>
      <c r="K379" s="712">
        <v>6606.6</v>
      </c>
    </row>
    <row r="380" spans="1:11" ht="14.4" customHeight="1" x14ac:dyDescent="0.3">
      <c r="A380" s="695" t="s">
        <v>556</v>
      </c>
      <c r="B380" s="696" t="s">
        <v>557</v>
      </c>
      <c r="C380" s="699" t="s">
        <v>573</v>
      </c>
      <c r="D380" s="720" t="s">
        <v>2015</v>
      </c>
      <c r="E380" s="699" t="s">
        <v>3914</v>
      </c>
      <c r="F380" s="720" t="s">
        <v>3915</v>
      </c>
      <c r="G380" s="699" t="s">
        <v>3292</v>
      </c>
      <c r="H380" s="699" t="s">
        <v>3293</v>
      </c>
      <c r="I380" s="711">
        <v>26.01</v>
      </c>
      <c r="J380" s="711">
        <v>120</v>
      </c>
      <c r="K380" s="712">
        <v>3121.7999999999997</v>
      </c>
    </row>
    <row r="381" spans="1:11" ht="14.4" customHeight="1" x14ac:dyDescent="0.3">
      <c r="A381" s="695" t="s">
        <v>556</v>
      </c>
      <c r="B381" s="696" t="s">
        <v>557</v>
      </c>
      <c r="C381" s="699" t="s">
        <v>573</v>
      </c>
      <c r="D381" s="720" t="s">
        <v>2015</v>
      </c>
      <c r="E381" s="699" t="s">
        <v>3914</v>
      </c>
      <c r="F381" s="720" t="s">
        <v>3915</v>
      </c>
      <c r="G381" s="699" t="s">
        <v>3080</v>
      </c>
      <c r="H381" s="699" t="s">
        <v>3081</v>
      </c>
      <c r="I381" s="711">
        <v>3.51</v>
      </c>
      <c r="J381" s="711">
        <v>10</v>
      </c>
      <c r="K381" s="712">
        <v>35.1</v>
      </c>
    </row>
    <row r="382" spans="1:11" ht="14.4" customHeight="1" x14ac:dyDescent="0.3">
      <c r="A382" s="695" t="s">
        <v>556</v>
      </c>
      <c r="B382" s="696" t="s">
        <v>557</v>
      </c>
      <c r="C382" s="699" t="s">
        <v>573</v>
      </c>
      <c r="D382" s="720" t="s">
        <v>2015</v>
      </c>
      <c r="E382" s="699" t="s">
        <v>3914</v>
      </c>
      <c r="F382" s="720" t="s">
        <v>3915</v>
      </c>
      <c r="G382" s="699" t="s">
        <v>3082</v>
      </c>
      <c r="H382" s="699" t="s">
        <v>3083</v>
      </c>
      <c r="I382" s="711">
        <v>11.146666666666667</v>
      </c>
      <c r="J382" s="711">
        <v>300</v>
      </c>
      <c r="K382" s="712">
        <v>3344</v>
      </c>
    </row>
    <row r="383" spans="1:11" ht="14.4" customHeight="1" x14ac:dyDescent="0.3">
      <c r="A383" s="695" t="s">
        <v>556</v>
      </c>
      <c r="B383" s="696" t="s">
        <v>557</v>
      </c>
      <c r="C383" s="699" t="s">
        <v>573</v>
      </c>
      <c r="D383" s="720" t="s">
        <v>2015</v>
      </c>
      <c r="E383" s="699" t="s">
        <v>3914</v>
      </c>
      <c r="F383" s="720" t="s">
        <v>3915</v>
      </c>
      <c r="G383" s="699" t="s">
        <v>3544</v>
      </c>
      <c r="H383" s="699" t="s">
        <v>3545</v>
      </c>
      <c r="I383" s="711">
        <v>12.73</v>
      </c>
      <c r="J383" s="711">
        <v>200</v>
      </c>
      <c r="K383" s="712">
        <v>2546</v>
      </c>
    </row>
    <row r="384" spans="1:11" ht="14.4" customHeight="1" x14ac:dyDescent="0.3">
      <c r="A384" s="695" t="s">
        <v>556</v>
      </c>
      <c r="B384" s="696" t="s">
        <v>557</v>
      </c>
      <c r="C384" s="699" t="s">
        <v>573</v>
      </c>
      <c r="D384" s="720" t="s">
        <v>2015</v>
      </c>
      <c r="E384" s="699" t="s">
        <v>3914</v>
      </c>
      <c r="F384" s="720" t="s">
        <v>3915</v>
      </c>
      <c r="G384" s="699" t="s">
        <v>3084</v>
      </c>
      <c r="H384" s="699" t="s">
        <v>3085</v>
      </c>
      <c r="I384" s="711">
        <v>0.93</v>
      </c>
      <c r="J384" s="711">
        <v>1800</v>
      </c>
      <c r="K384" s="712">
        <v>1674</v>
      </c>
    </row>
    <row r="385" spans="1:11" ht="14.4" customHeight="1" x14ac:dyDescent="0.3">
      <c r="A385" s="695" t="s">
        <v>556</v>
      </c>
      <c r="B385" s="696" t="s">
        <v>557</v>
      </c>
      <c r="C385" s="699" t="s">
        <v>573</v>
      </c>
      <c r="D385" s="720" t="s">
        <v>2015</v>
      </c>
      <c r="E385" s="699" t="s">
        <v>3914</v>
      </c>
      <c r="F385" s="720" t="s">
        <v>3915</v>
      </c>
      <c r="G385" s="699" t="s">
        <v>3086</v>
      </c>
      <c r="H385" s="699" t="s">
        <v>3087</v>
      </c>
      <c r="I385" s="711">
        <v>1.4350000000000001</v>
      </c>
      <c r="J385" s="711">
        <v>1200</v>
      </c>
      <c r="K385" s="712">
        <v>1722</v>
      </c>
    </row>
    <row r="386" spans="1:11" ht="14.4" customHeight="1" x14ac:dyDescent="0.3">
      <c r="A386" s="695" t="s">
        <v>556</v>
      </c>
      <c r="B386" s="696" t="s">
        <v>557</v>
      </c>
      <c r="C386" s="699" t="s">
        <v>573</v>
      </c>
      <c r="D386" s="720" t="s">
        <v>2015</v>
      </c>
      <c r="E386" s="699" t="s">
        <v>3914</v>
      </c>
      <c r="F386" s="720" t="s">
        <v>3915</v>
      </c>
      <c r="G386" s="699" t="s">
        <v>3088</v>
      </c>
      <c r="H386" s="699" t="s">
        <v>3089</v>
      </c>
      <c r="I386" s="711">
        <v>0.42</v>
      </c>
      <c r="J386" s="711">
        <v>1500</v>
      </c>
      <c r="K386" s="712">
        <v>630</v>
      </c>
    </row>
    <row r="387" spans="1:11" ht="14.4" customHeight="1" x14ac:dyDescent="0.3">
      <c r="A387" s="695" t="s">
        <v>556</v>
      </c>
      <c r="B387" s="696" t="s">
        <v>557</v>
      </c>
      <c r="C387" s="699" t="s">
        <v>573</v>
      </c>
      <c r="D387" s="720" t="s">
        <v>2015</v>
      </c>
      <c r="E387" s="699" t="s">
        <v>3914</v>
      </c>
      <c r="F387" s="720" t="s">
        <v>3915</v>
      </c>
      <c r="G387" s="699" t="s">
        <v>3090</v>
      </c>
      <c r="H387" s="699" t="s">
        <v>3091</v>
      </c>
      <c r="I387" s="711">
        <v>0.57999999999999996</v>
      </c>
      <c r="J387" s="711">
        <v>700</v>
      </c>
      <c r="K387" s="712">
        <v>406</v>
      </c>
    </row>
    <row r="388" spans="1:11" ht="14.4" customHeight="1" x14ac:dyDescent="0.3">
      <c r="A388" s="695" t="s">
        <v>556</v>
      </c>
      <c r="B388" s="696" t="s">
        <v>557</v>
      </c>
      <c r="C388" s="699" t="s">
        <v>573</v>
      </c>
      <c r="D388" s="720" t="s">
        <v>2015</v>
      </c>
      <c r="E388" s="699" t="s">
        <v>3914</v>
      </c>
      <c r="F388" s="720" t="s">
        <v>3915</v>
      </c>
      <c r="G388" s="699" t="s">
        <v>3546</v>
      </c>
      <c r="H388" s="699" t="s">
        <v>3547</v>
      </c>
      <c r="I388" s="711">
        <v>22.53</v>
      </c>
      <c r="J388" s="711">
        <v>17</v>
      </c>
      <c r="K388" s="712">
        <v>383.01</v>
      </c>
    </row>
    <row r="389" spans="1:11" ht="14.4" customHeight="1" x14ac:dyDescent="0.3">
      <c r="A389" s="695" t="s">
        <v>556</v>
      </c>
      <c r="B389" s="696" t="s">
        <v>557</v>
      </c>
      <c r="C389" s="699" t="s">
        <v>573</v>
      </c>
      <c r="D389" s="720" t="s">
        <v>2015</v>
      </c>
      <c r="E389" s="699" t="s">
        <v>3914</v>
      </c>
      <c r="F389" s="720" t="s">
        <v>3915</v>
      </c>
      <c r="G389" s="699" t="s">
        <v>3548</v>
      </c>
      <c r="H389" s="699" t="s">
        <v>3549</v>
      </c>
      <c r="I389" s="711">
        <v>12.52</v>
      </c>
      <c r="J389" s="711">
        <v>100</v>
      </c>
      <c r="K389" s="712">
        <v>1251.92</v>
      </c>
    </row>
    <row r="390" spans="1:11" ht="14.4" customHeight="1" x14ac:dyDescent="0.3">
      <c r="A390" s="695" t="s">
        <v>556</v>
      </c>
      <c r="B390" s="696" t="s">
        <v>557</v>
      </c>
      <c r="C390" s="699" t="s">
        <v>573</v>
      </c>
      <c r="D390" s="720" t="s">
        <v>2015</v>
      </c>
      <c r="E390" s="699" t="s">
        <v>3914</v>
      </c>
      <c r="F390" s="720" t="s">
        <v>3915</v>
      </c>
      <c r="G390" s="699" t="s">
        <v>3550</v>
      </c>
      <c r="H390" s="699" t="s">
        <v>3551</v>
      </c>
      <c r="I390" s="711">
        <v>824.01</v>
      </c>
      <c r="J390" s="711">
        <v>20</v>
      </c>
      <c r="K390" s="712">
        <v>16480.2</v>
      </c>
    </row>
    <row r="391" spans="1:11" ht="14.4" customHeight="1" x14ac:dyDescent="0.3">
      <c r="A391" s="695" t="s">
        <v>556</v>
      </c>
      <c r="B391" s="696" t="s">
        <v>557</v>
      </c>
      <c r="C391" s="699" t="s">
        <v>573</v>
      </c>
      <c r="D391" s="720" t="s">
        <v>2015</v>
      </c>
      <c r="E391" s="699" t="s">
        <v>3914</v>
      </c>
      <c r="F391" s="720" t="s">
        <v>3915</v>
      </c>
      <c r="G391" s="699" t="s">
        <v>3552</v>
      </c>
      <c r="H391" s="699" t="s">
        <v>3553</v>
      </c>
      <c r="I391" s="711">
        <v>824.00999999999988</v>
      </c>
      <c r="J391" s="711">
        <v>30</v>
      </c>
      <c r="K391" s="712">
        <v>24720.300000000003</v>
      </c>
    </row>
    <row r="392" spans="1:11" ht="14.4" customHeight="1" x14ac:dyDescent="0.3">
      <c r="A392" s="695" t="s">
        <v>556</v>
      </c>
      <c r="B392" s="696" t="s">
        <v>557</v>
      </c>
      <c r="C392" s="699" t="s">
        <v>573</v>
      </c>
      <c r="D392" s="720" t="s">
        <v>2015</v>
      </c>
      <c r="E392" s="699" t="s">
        <v>3914</v>
      </c>
      <c r="F392" s="720" t="s">
        <v>3915</v>
      </c>
      <c r="G392" s="699" t="s">
        <v>3554</v>
      </c>
      <c r="H392" s="699" t="s">
        <v>3555</v>
      </c>
      <c r="I392" s="711">
        <v>824.00999999999988</v>
      </c>
      <c r="J392" s="711">
        <v>60</v>
      </c>
      <c r="K392" s="712">
        <v>49440.600000000006</v>
      </c>
    </row>
    <row r="393" spans="1:11" ht="14.4" customHeight="1" x14ac:dyDescent="0.3">
      <c r="A393" s="695" t="s">
        <v>556</v>
      </c>
      <c r="B393" s="696" t="s">
        <v>557</v>
      </c>
      <c r="C393" s="699" t="s">
        <v>573</v>
      </c>
      <c r="D393" s="720" t="s">
        <v>2015</v>
      </c>
      <c r="E393" s="699" t="s">
        <v>3914</v>
      </c>
      <c r="F393" s="720" t="s">
        <v>3915</v>
      </c>
      <c r="G393" s="699" t="s">
        <v>3556</v>
      </c>
      <c r="H393" s="699" t="s">
        <v>3557</v>
      </c>
      <c r="I393" s="711">
        <v>52.76</v>
      </c>
      <c r="J393" s="711">
        <v>300</v>
      </c>
      <c r="K393" s="712">
        <v>15826.7</v>
      </c>
    </row>
    <row r="394" spans="1:11" ht="14.4" customHeight="1" x14ac:dyDescent="0.3">
      <c r="A394" s="695" t="s">
        <v>556</v>
      </c>
      <c r="B394" s="696" t="s">
        <v>557</v>
      </c>
      <c r="C394" s="699" t="s">
        <v>573</v>
      </c>
      <c r="D394" s="720" t="s">
        <v>2015</v>
      </c>
      <c r="E394" s="699" t="s">
        <v>3914</v>
      </c>
      <c r="F394" s="720" t="s">
        <v>3915</v>
      </c>
      <c r="G394" s="699" t="s">
        <v>3558</v>
      </c>
      <c r="H394" s="699" t="s">
        <v>3559</v>
      </c>
      <c r="I394" s="711">
        <v>232.31</v>
      </c>
      <c r="J394" s="711">
        <v>10</v>
      </c>
      <c r="K394" s="712">
        <v>2323.1</v>
      </c>
    </row>
    <row r="395" spans="1:11" ht="14.4" customHeight="1" x14ac:dyDescent="0.3">
      <c r="A395" s="695" t="s">
        <v>556</v>
      </c>
      <c r="B395" s="696" t="s">
        <v>557</v>
      </c>
      <c r="C395" s="699" t="s">
        <v>573</v>
      </c>
      <c r="D395" s="720" t="s">
        <v>2015</v>
      </c>
      <c r="E395" s="699" t="s">
        <v>3914</v>
      </c>
      <c r="F395" s="720" t="s">
        <v>3915</v>
      </c>
      <c r="G395" s="699" t="s">
        <v>3306</v>
      </c>
      <c r="H395" s="699" t="s">
        <v>3307</v>
      </c>
      <c r="I395" s="711">
        <v>80.573333333333323</v>
      </c>
      <c r="J395" s="711">
        <v>120</v>
      </c>
      <c r="K395" s="712">
        <v>9668.7999999999993</v>
      </c>
    </row>
    <row r="396" spans="1:11" ht="14.4" customHeight="1" x14ac:dyDescent="0.3">
      <c r="A396" s="695" t="s">
        <v>556</v>
      </c>
      <c r="B396" s="696" t="s">
        <v>557</v>
      </c>
      <c r="C396" s="699" t="s">
        <v>573</v>
      </c>
      <c r="D396" s="720" t="s">
        <v>2015</v>
      </c>
      <c r="E396" s="699" t="s">
        <v>3914</v>
      </c>
      <c r="F396" s="720" t="s">
        <v>3915</v>
      </c>
      <c r="G396" s="699" t="s">
        <v>3560</v>
      </c>
      <c r="H396" s="699" t="s">
        <v>3561</v>
      </c>
      <c r="I396" s="711">
        <v>132.69999999999999</v>
      </c>
      <c r="J396" s="711">
        <v>675</v>
      </c>
      <c r="K396" s="712">
        <v>89570.25</v>
      </c>
    </row>
    <row r="397" spans="1:11" ht="14.4" customHeight="1" x14ac:dyDescent="0.3">
      <c r="A397" s="695" t="s">
        <v>556</v>
      </c>
      <c r="B397" s="696" t="s">
        <v>557</v>
      </c>
      <c r="C397" s="699" t="s">
        <v>573</v>
      </c>
      <c r="D397" s="720" t="s">
        <v>2015</v>
      </c>
      <c r="E397" s="699" t="s">
        <v>3914</v>
      </c>
      <c r="F397" s="720" t="s">
        <v>3915</v>
      </c>
      <c r="G397" s="699" t="s">
        <v>3562</v>
      </c>
      <c r="H397" s="699" t="s">
        <v>3563</v>
      </c>
      <c r="I397" s="711">
        <v>191.51</v>
      </c>
      <c r="J397" s="711">
        <v>216</v>
      </c>
      <c r="K397" s="712">
        <v>41365.5</v>
      </c>
    </row>
    <row r="398" spans="1:11" ht="14.4" customHeight="1" x14ac:dyDescent="0.3">
      <c r="A398" s="695" t="s">
        <v>556</v>
      </c>
      <c r="B398" s="696" t="s">
        <v>557</v>
      </c>
      <c r="C398" s="699" t="s">
        <v>573</v>
      </c>
      <c r="D398" s="720" t="s">
        <v>2015</v>
      </c>
      <c r="E398" s="699" t="s">
        <v>3914</v>
      </c>
      <c r="F398" s="720" t="s">
        <v>3915</v>
      </c>
      <c r="G398" s="699" t="s">
        <v>3310</v>
      </c>
      <c r="H398" s="699" t="s">
        <v>3311</v>
      </c>
      <c r="I398" s="711">
        <v>61.106666666666662</v>
      </c>
      <c r="J398" s="711">
        <v>160</v>
      </c>
      <c r="K398" s="712">
        <v>9776.7999999999993</v>
      </c>
    </row>
    <row r="399" spans="1:11" ht="14.4" customHeight="1" x14ac:dyDescent="0.3">
      <c r="A399" s="695" t="s">
        <v>556</v>
      </c>
      <c r="B399" s="696" t="s">
        <v>557</v>
      </c>
      <c r="C399" s="699" t="s">
        <v>573</v>
      </c>
      <c r="D399" s="720" t="s">
        <v>2015</v>
      </c>
      <c r="E399" s="699" t="s">
        <v>3914</v>
      </c>
      <c r="F399" s="720" t="s">
        <v>3915</v>
      </c>
      <c r="G399" s="699" t="s">
        <v>3312</v>
      </c>
      <c r="H399" s="699" t="s">
        <v>3313</v>
      </c>
      <c r="I399" s="711">
        <v>45.13</v>
      </c>
      <c r="J399" s="711">
        <v>140</v>
      </c>
      <c r="K399" s="712">
        <v>6318.48</v>
      </c>
    </row>
    <row r="400" spans="1:11" ht="14.4" customHeight="1" x14ac:dyDescent="0.3">
      <c r="A400" s="695" t="s">
        <v>556</v>
      </c>
      <c r="B400" s="696" t="s">
        <v>557</v>
      </c>
      <c r="C400" s="699" t="s">
        <v>573</v>
      </c>
      <c r="D400" s="720" t="s">
        <v>2015</v>
      </c>
      <c r="E400" s="699" t="s">
        <v>3914</v>
      </c>
      <c r="F400" s="720" t="s">
        <v>3915</v>
      </c>
      <c r="G400" s="699" t="s">
        <v>3564</v>
      </c>
      <c r="H400" s="699" t="s">
        <v>3565</v>
      </c>
      <c r="I400" s="711">
        <v>75.87</v>
      </c>
      <c r="J400" s="711">
        <v>30</v>
      </c>
      <c r="K400" s="712">
        <v>2276.04</v>
      </c>
    </row>
    <row r="401" spans="1:11" ht="14.4" customHeight="1" x14ac:dyDescent="0.3">
      <c r="A401" s="695" t="s">
        <v>556</v>
      </c>
      <c r="B401" s="696" t="s">
        <v>557</v>
      </c>
      <c r="C401" s="699" t="s">
        <v>573</v>
      </c>
      <c r="D401" s="720" t="s">
        <v>2015</v>
      </c>
      <c r="E401" s="699" t="s">
        <v>3914</v>
      </c>
      <c r="F401" s="720" t="s">
        <v>3915</v>
      </c>
      <c r="G401" s="699" t="s">
        <v>3566</v>
      </c>
      <c r="H401" s="699" t="s">
        <v>3567</v>
      </c>
      <c r="I401" s="711">
        <v>699.38</v>
      </c>
      <c r="J401" s="711">
        <v>10</v>
      </c>
      <c r="K401" s="712">
        <v>6993.8</v>
      </c>
    </row>
    <row r="402" spans="1:11" ht="14.4" customHeight="1" x14ac:dyDescent="0.3">
      <c r="A402" s="695" t="s">
        <v>556</v>
      </c>
      <c r="B402" s="696" t="s">
        <v>557</v>
      </c>
      <c r="C402" s="699" t="s">
        <v>573</v>
      </c>
      <c r="D402" s="720" t="s">
        <v>2015</v>
      </c>
      <c r="E402" s="699" t="s">
        <v>3914</v>
      </c>
      <c r="F402" s="720" t="s">
        <v>3915</v>
      </c>
      <c r="G402" s="699" t="s">
        <v>3568</v>
      </c>
      <c r="H402" s="699" t="s">
        <v>3569</v>
      </c>
      <c r="I402" s="711">
        <v>1500.4</v>
      </c>
      <c r="J402" s="711">
        <v>1</v>
      </c>
      <c r="K402" s="712">
        <v>1500.4</v>
      </c>
    </row>
    <row r="403" spans="1:11" ht="14.4" customHeight="1" x14ac:dyDescent="0.3">
      <c r="A403" s="695" t="s">
        <v>556</v>
      </c>
      <c r="B403" s="696" t="s">
        <v>557</v>
      </c>
      <c r="C403" s="699" t="s">
        <v>573</v>
      </c>
      <c r="D403" s="720" t="s">
        <v>2015</v>
      </c>
      <c r="E403" s="699" t="s">
        <v>3914</v>
      </c>
      <c r="F403" s="720" t="s">
        <v>3915</v>
      </c>
      <c r="G403" s="699" t="s">
        <v>3244</v>
      </c>
      <c r="H403" s="699" t="s">
        <v>3245</v>
      </c>
      <c r="I403" s="711">
        <v>2.78</v>
      </c>
      <c r="J403" s="711">
        <v>600</v>
      </c>
      <c r="K403" s="712">
        <v>1668</v>
      </c>
    </row>
    <row r="404" spans="1:11" ht="14.4" customHeight="1" x14ac:dyDescent="0.3">
      <c r="A404" s="695" t="s">
        <v>556</v>
      </c>
      <c r="B404" s="696" t="s">
        <v>557</v>
      </c>
      <c r="C404" s="699" t="s">
        <v>573</v>
      </c>
      <c r="D404" s="720" t="s">
        <v>2015</v>
      </c>
      <c r="E404" s="699" t="s">
        <v>3914</v>
      </c>
      <c r="F404" s="720" t="s">
        <v>3915</v>
      </c>
      <c r="G404" s="699" t="s">
        <v>3570</v>
      </c>
      <c r="H404" s="699" t="s">
        <v>3571</v>
      </c>
      <c r="I404" s="711">
        <v>140.12</v>
      </c>
      <c r="J404" s="711">
        <v>40</v>
      </c>
      <c r="K404" s="712">
        <v>5604.72</v>
      </c>
    </row>
    <row r="405" spans="1:11" ht="14.4" customHeight="1" x14ac:dyDescent="0.3">
      <c r="A405" s="695" t="s">
        <v>556</v>
      </c>
      <c r="B405" s="696" t="s">
        <v>557</v>
      </c>
      <c r="C405" s="699" t="s">
        <v>573</v>
      </c>
      <c r="D405" s="720" t="s">
        <v>2015</v>
      </c>
      <c r="E405" s="699" t="s">
        <v>3914</v>
      </c>
      <c r="F405" s="720" t="s">
        <v>3915</v>
      </c>
      <c r="G405" s="699" t="s">
        <v>3572</v>
      </c>
      <c r="H405" s="699" t="s">
        <v>3573</v>
      </c>
      <c r="I405" s="711">
        <v>824.01</v>
      </c>
      <c r="J405" s="711">
        <v>20</v>
      </c>
      <c r="K405" s="712">
        <v>16480.2</v>
      </c>
    </row>
    <row r="406" spans="1:11" ht="14.4" customHeight="1" x14ac:dyDescent="0.3">
      <c r="A406" s="695" t="s">
        <v>556</v>
      </c>
      <c r="B406" s="696" t="s">
        <v>557</v>
      </c>
      <c r="C406" s="699" t="s">
        <v>573</v>
      </c>
      <c r="D406" s="720" t="s">
        <v>2015</v>
      </c>
      <c r="E406" s="699" t="s">
        <v>3914</v>
      </c>
      <c r="F406" s="720" t="s">
        <v>3915</v>
      </c>
      <c r="G406" s="699" t="s">
        <v>3574</v>
      </c>
      <c r="H406" s="699" t="s">
        <v>3575</v>
      </c>
      <c r="I406" s="711">
        <v>699.38</v>
      </c>
      <c r="J406" s="711">
        <v>10</v>
      </c>
      <c r="K406" s="712">
        <v>6993.8</v>
      </c>
    </row>
    <row r="407" spans="1:11" ht="14.4" customHeight="1" x14ac:dyDescent="0.3">
      <c r="A407" s="695" t="s">
        <v>556</v>
      </c>
      <c r="B407" s="696" t="s">
        <v>557</v>
      </c>
      <c r="C407" s="699" t="s">
        <v>573</v>
      </c>
      <c r="D407" s="720" t="s">
        <v>2015</v>
      </c>
      <c r="E407" s="699" t="s">
        <v>3914</v>
      </c>
      <c r="F407" s="720" t="s">
        <v>3915</v>
      </c>
      <c r="G407" s="699" t="s">
        <v>3576</v>
      </c>
      <c r="H407" s="699" t="s">
        <v>3577</v>
      </c>
      <c r="I407" s="711">
        <v>156.19999999999999</v>
      </c>
      <c r="J407" s="711">
        <v>100</v>
      </c>
      <c r="K407" s="712">
        <v>15620</v>
      </c>
    </row>
    <row r="408" spans="1:11" ht="14.4" customHeight="1" x14ac:dyDescent="0.3">
      <c r="A408" s="695" t="s">
        <v>556</v>
      </c>
      <c r="B408" s="696" t="s">
        <v>557</v>
      </c>
      <c r="C408" s="699" t="s">
        <v>573</v>
      </c>
      <c r="D408" s="720" t="s">
        <v>2015</v>
      </c>
      <c r="E408" s="699" t="s">
        <v>3914</v>
      </c>
      <c r="F408" s="720" t="s">
        <v>3915</v>
      </c>
      <c r="G408" s="699" t="s">
        <v>3316</v>
      </c>
      <c r="H408" s="699" t="s">
        <v>3317</v>
      </c>
      <c r="I408" s="711">
        <v>114.42</v>
      </c>
      <c r="J408" s="711">
        <v>150</v>
      </c>
      <c r="K408" s="712">
        <v>17162.79</v>
      </c>
    </row>
    <row r="409" spans="1:11" ht="14.4" customHeight="1" x14ac:dyDescent="0.3">
      <c r="A409" s="695" t="s">
        <v>556</v>
      </c>
      <c r="B409" s="696" t="s">
        <v>557</v>
      </c>
      <c r="C409" s="699" t="s">
        <v>573</v>
      </c>
      <c r="D409" s="720" t="s">
        <v>2015</v>
      </c>
      <c r="E409" s="699" t="s">
        <v>3914</v>
      </c>
      <c r="F409" s="720" t="s">
        <v>3915</v>
      </c>
      <c r="G409" s="699" t="s">
        <v>3578</v>
      </c>
      <c r="H409" s="699" t="s">
        <v>3579</v>
      </c>
      <c r="I409" s="711">
        <v>1500.4</v>
      </c>
      <c r="J409" s="711">
        <v>1</v>
      </c>
      <c r="K409" s="712">
        <v>1500.4</v>
      </c>
    </row>
    <row r="410" spans="1:11" ht="14.4" customHeight="1" x14ac:dyDescent="0.3">
      <c r="A410" s="695" t="s">
        <v>556</v>
      </c>
      <c r="B410" s="696" t="s">
        <v>557</v>
      </c>
      <c r="C410" s="699" t="s">
        <v>573</v>
      </c>
      <c r="D410" s="720" t="s">
        <v>2015</v>
      </c>
      <c r="E410" s="699" t="s">
        <v>3914</v>
      </c>
      <c r="F410" s="720" t="s">
        <v>3915</v>
      </c>
      <c r="G410" s="699" t="s">
        <v>3580</v>
      </c>
      <c r="H410" s="699" t="s">
        <v>3581</v>
      </c>
      <c r="I410" s="711">
        <v>1500.4</v>
      </c>
      <c r="J410" s="711">
        <v>3</v>
      </c>
      <c r="K410" s="712">
        <v>4501.2</v>
      </c>
    </row>
    <row r="411" spans="1:11" ht="14.4" customHeight="1" x14ac:dyDescent="0.3">
      <c r="A411" s="695" t="s">
        <v>556</v>
      </c>
      <c r="B411" s="696" t="s">
        <v>557</v>
      </c>
      <c r="C411" s="699" t="s">
        <v>573</v>
      </c>
      <c r="D411" s="720" t="s">
        <v>2015</v>
      </c>
      <c r="E411" s="699" t="s">
        <v>3914</v>
      </c>
      <c r="F411" s="720" t="s">
        <v>3915</v>
      </c>
      <c r="G411" s="699" t="s">
        <v>3582</v>
      </c>
      <c r="H411" s="699" t="s">
        <v>3583</v>
      </c>
      <c r="I411" s="711">
        <v>8.9633333333333329</v>
      </c>
      <c r="J411" s="711">
        <v>160</v>
      </c>
      <c r="K411" s="712">
        <v>1434</v>
      </c>
    </row>
    <row r="412" spans="1:11" ht="14.4" customHeight="1" x14ac:dyDescent="0.3">
      <c r="A412" s="695" t="s">
        <v>556</v>
      </c>
      <c r="B412" s="696" t="s">
        <v>557</v>
      </c>
      <c r="C412" s="699" t="s">
        <v>573</v>
      </c>
      <c r="D412" s="720" t="s">
        <v>2015</v>
      </c>
      <c r="E412" s="699" t="s">
        <v>3914</v>
      </c>
      <c r="F412" s="720" t="s">
        <v>3915</v>
      </c>
      <c r="G412" s="699" t="s">
        <v>3112</v>
      </c>
      <c r="H412" s="699" t="s">
        <v>3113</v>
      </c>
      <c r="I412" s="711">
        <v>26.013333333333335</v>
      </c>
      <c r="J412" s="711">
        <v>200</v>
      </c>
      <c r="K412" s="712">
        <v>5203.6000000000004</v>
      </c>
    </row>
    <row r="413" spans="1:11" ht="14.4" customHeight="1" x14ac:dyDescent="0.3">
      <c r="A413" s="695" t="s">
        <v>556</v>
      </c>
      <c r="B413" s="696" t="s">
        <v>557</v>
      </c>
      <c r="C413" s="699" t="s">
        <v>573</v>
      </c>
      <c r="D413" s="720" t="s">
        <v>2015</v>
      </c>
      <c r="E413" s="699" t="s">
        <v>3914</v>
      </c>
      <c r="F413" s="720" t="s">
        <v>3915</v>
      </c>
      <c r="G413" s="699" t="s">
        <v>3114</v>
      </c>
      <c r="H413" s="699" t="s">
        <v>3115</v>
      </c>
      <c r="I413" s="711">
        <v>26.02</v>
      </c>
      <c r="J413" s="711">
        <v>225</v>
      </c>
      <c r="K413" s="712">
        <v>5853.8</v>
      </c>
    </row>
    <row r="414" spans="1:11" ht="14.4" customHeight="1" x14ac:dyDescent="0.3">
      <c r="A414" s="695" t="s">
        <v>556</v>
      </c>
      <c r="B414" s="696" t="s">
        <v>557</v>
      </c>
      <c r="C414" s="699" t="s">
        <v>573</v>
      </c>
      <c r="D414" s="720" t="s">
        <v>2015</v>
      </c>
      <c r="E414" s="699" t="s">
        <v>3914</v>
      </c>
      <c r="F414" s="720" t="s">
        <v>3915</v>
      </c>
      <c r="G414" s="699" t="s">
        <v>3116</v>
      </c>
      <c r="H414" s="699" t="s">
        <v>3117</v>
      </c>
      <c r="I414" s="711">
        <v>23.473333333333333</v>
      </c>
      <c r="J414" s="711">
        <v>120</v>
      </c>
      <c r="K414" s="712">
        <v>2817</v>
      </c>
    </row>
    <row r="415" spans="1:11" ht="14.4" customHeight="1" x14ac:dyDescent="0.3">
      <c r="A415" s="695" t="s">
        <v>556</v>
      </c>
      <c r="B415" s="696" t="s">
        <v>557</v>
      </c>
      <c r="C415" s="699" t="s">
        <v>573</v>
      </c>
      <c r="D415" s="720" t="s">
        <v>2015</v>
      </c>
      <c r="E415" s="699" t="s">
        <v>3914</v>
      </c>
      <c r="F415" s="720" t="s">
        <v>3915</v>
      </c>
      <c r="G415" s="699" t="s">
        <v>3324</v>
      </c>
      <c r="H415" s="699" t="s">
        <v>3325</v>
      </c>
      <c r="I415" s="711">
        <v>4.24</v>
      </c>
      <c r="J415" s="711">
        <v>50</v>
      </c>
      <c r="K415" s="712">
        <v>212</v>
      </c>
    </row>
    <row r="416" spans="1:11" ht="14.4" customHeight="1" x14ac:dyDescent="0.3">
      <c r="A416" s="695" t="s">
        <v>556</v>
      </c>
      <c r="B416" s="696" t="s">
        <v>557</v>
      </c>
      <c r="C416" s="699" t="s">
        <v>573</v>
      </c>
      <c r="D416" s="720" t="s">
        <v>2015</v>
      </c>
      <c r="E416" s="699" t="s">
        <v>3914</v>
      </c>
      <c r="F416" s="720" t="s">
        <v>3915</v>
      </c>
      <c r="G416" s="699" t="s">
        <v>3326</v>
      </c>
      <c r="H416" s="699" t="s">
        <v>3327</v>
      </c>
      <c r="I416" s="711">
        <v>7.16</v>
      </c>
      <c r="J416" s="711">
        <v>200</v>
      </c>
      <c r="K416" s="712">
        <v>1431.4</v>
      </c>
    </row>
    <row r="417" spans="1:11" ht="14.4" customHeight="1" x14ac:dyDescent="0.3">
      <c r="A417" s="695" t="s">
        <v>556</v>
      </c>
      <c r="B417" s="696" t="s">
        <v>557</v>
      </c>
      <c r="C417" s="699" t="s">
        <v>573</v>
      </c>
      <c r="D417" s="720" t="s">
        <v>2015</v>
      </c>
      <c r="E417" s="699" t="s">
        <v>3914</v>
      </c>
      <c r="F417" s="720" t="s">
        <v>3915</v>
      </c>
      <c r="G417" s="699" t="s">
        <v>3584</v>
      </c>
      <c r="H417" s="699" t="s">
        <v>3585</v>
      </c>
      <c r="I417" s="711">
        <v>33.880000000000003</v>
      </c>
      <c r="J417" s="711">
        <v>2</v>
      </c>
      <c r="K417" s="712">
        <v>67.760000000000005</v>
      </c>
    </row>
    <row r="418" spans="1:11" ht="14.4" customHeight="1" x14ac:dyDescent="0.3">
      <c r="A418" s="695" t="s">
        <v>556</v>
      </c>
      <c r="B418" s="696" t="s">
        <v>557</v>
      </c>
      <c r="C418" s="699" t="s">
        <v>573</v>
      </c>
      <c r="D418" s="720" t="s">
        <v>2015</v>
      </c>
      <c r="E418" s="699" t="s">
        <v>3914</v>
      </c>
      <c r="F418" s="720" t="s">
        <v>3915</v>
      </c>
      <c r="G418" s="699" t="s">
        <v>3586</v>
      </c>
      <c r="H418" s="699" t="s">
        <v>3587</v>
      </c>
      <c r="I418" s="711">
        <v>878.46</v>
      </c>
      <c r="J418" s="711">
        <v>40</v>
      </c>
      <c r="K418" s="712">
        <v>35138.400000000001</v>
      </c>
    </row>
    <row r="419" spans="1:11" ht="14.4" customHeight="1" x14ac:dyDescent="0.3">
      <c r="A419" s="695" t="s">
        <v>556</v>
      </c>
      <c r="B419" s="696" t="s">
        <v>557</v>
      </c>
      <c r="C419" s="699" t="s">
        <v>573</v>
      </c>
      <c r="D419" s="720" t="s">
        <v>2015</v>
      </c>
      <c r="E419" s="699" t="s">
        <v>3914</v>
      </c>
      <c r="F419" s="720" t="s">
        <v>3915</v>
      </c>
      <c r="G419" s="699" t="s">
        <v>3588</v>
      </c>
      <c r="H419" s="699" t="s">
        <v>3589</v>
      </c>
      <c r="I419" s="711">
        <v>667.17</v>
      </c>
      <c r="J419" s="711">
        <v>96</v>
      </c>
      <c r="K419" s="712">
        <v>64048.11</v>
      </c>
    </row>
    <row r="420" spans="1:11" ht="14.4" customHeight="1" x14ac:dyDescent="0.3">
      <c r="A420" s="695" t="s">
        <v>556</v>
      </c>
      <c r="B420" s="696" t="s">
        <v>557</v>
      </c>
      <c r="C420" s="699" t="s">
        <v>573</v>
      </c>
      <c r="D420" s="720" t="s">
        <v>2015</v>
      </c>
      <c r="E420" s="699" t="s">
        <v>3914</v>
      </c>
      <c r="F420" s="720" t="s">
        <v>3915</v>
      </c>
      <c r="G420" s="699" t="s">
        <v>3590</v>
      </c>
      <c r="H420" s="699" t="s">
        <v>3591</v>
      </c>
      <c r="I420" s="711">
        <v>149.56</v>
      </c>
      <c r="J420" s="711">
        <v>96</v>
      </c>
      <c r="K420" s="712">
        <v>14357.52</v>
      </c>
    </row>
    <row r="421" spans="1:11" ht="14.4" customHeight="1" x14ac:dyDescent="0.3">
      <c r="A421" s="695" t="s">
        <v>556</v>
      </c>
      <c r="B421" s="696" t="s">
        <v>557</v>
      </c>
      <c r="C421" s="699" t="s">
        <v>573</v>
      </c>
      <c r="D421" s="720" t="s">
        <v>2015</v>
      </c>
      <c r="E421" s="699" t="s">
        <v>3914</v>
      </c>
      <c r="F421" s="720" t="s">
        <v>3915</v>
      </c>
      <c r="G421" s="699" t="s">
        <v>3592</v>
      </c>
      <c r="H421" s="699" t="s">
        <v>3593</v>
      </c>
      <c r="I421" s="711">
        <v>653.4</v>
      </c>
      <c r="J421" s="711">
        <v>10</v>
      </c>
      <c r="K421" s="712">
        <v>6534</v>
      </c>
    </row>
    <row r="422" spans="1:11" ht="14.4" customHeight="1" x14ac:dyDescent="0.3">
      <c r="A422" s="695" t="s">
        <v>556</v>
      </c>
      <c r="B422" s="696" t="s">
        <v>557</v>
      </c>
      <c r="C422" s="699" t="s">
        <v>573</v>
      </c>
      <c r="D422" s="720" t="s">
        <v>2015</v>
      </c>
      <c r="E422" s="699" t="s">
        <v>3914</v>
      </c>
      <c r="F422" s="720" t="s">
        <v>3915</v>
      </c>
      <c r="G422" s="699" t="s">
        <v>3328</v>
      </c>
      <c r="H422" s="699" t="s">
        <v>3329</v>
      </c>
      <c r="I422" s="711">
        <v>1249.6600000000001</v>
      </c>
      <c r="J422" s="711">
        <v>24</v>
      </c>
      <c r="K422" s="712">
        <v>29991.93</v>
      </c>
    </row>
    <row r="423" spans="1:11" ht="14.4" customHeight="1" x14ac:dyDescent="0.3">
      <c r="A423" s="695" t="s">
        <v>556</v>
      </c>
      <c r="B423" s="696" t="s">
        <v>557</v>
      </c>
      <c r="C423" s="699" t="s">
        <v>573</v>
      </c>
      <c r="D423" s="720" t="s">
        <v>2015</v>
      </c>
      <c r="E423" s="699" t="s">
        <v>3914</v>
      </c>
      <c r="F423" s="720" t="s">
        <v>3915</v>
      </c>
      <c r="G423" s="699" t="s">
        <v>3138</v>
      </c>
      <c r="H423" s="699" t="s">
        <v>3139</v>
      </c>
      <c r="I423" s="711">
        <v>511.83</v>
      </c>
      <c r="J423" s="711">
        <v>70</v>
      </c>
      <c r="K423" s="712">
        <v>35828.1</v>
      </c>
    </row>
    <row r="424" spans="1:11" ht="14.4" customHeight="1" x14ac:dyDescent="0.3">
      <c r="A424" s="695" t="s">
        <v>556</v>
      </c>
      <c r="B424" s="696" t="s">
        <v>557</v>
      </c>
      <c r="C424" s="699" t="s">
        <v>573</v>
      </c>
      <c r="D424" s="720" t="s">
        <v>2015</v>
      </c>
      <c r="E424" s="699" t="s">
        <v>3914</v>
      </c>
      <c r="F424" s="720" t="s">
        <v>3915</v>
      </c>
      <c r="G424" s="699" t="s">
        <v>3594</v>
      </c>
      <c r="H424" s="699" t="s">
        <v>3595</v>
      </c>
      <c r="I424" s="711">
        <v>379.49</v>
      </c>
      <c r="J424" s="711">
        <v>1</v>
      </c>
      <c r="K424" s="712">
        <v>379.49</v>
      </c>
    </row>
    <row r="425" spans="1:11" ht="14.4" customHeight="1" x14ac:dyDescent="0.3">
      <c r="A425" s="695" t="s">
        <v>556</v>
      </c>
      <c r="B425" s="696" t="s">
        <v>557</v>
      </c>
      <c r="C425" s="699" t="s">
        <v>573</v>
      </c>
      <c r="D425" s="720" t="s">
        <v>2015</v>
      </c>
      <c r="E425" s="699" t="s">
        <v>3914</v>
      </c>
      <c r="F425" s="720" t="s">
        <v>3915</v>
      </c>
      <c r="G425" s="699" t="s">
        <v>3596</v>
      </c>
      <c r="H425" s="699" t="s">
        <v>3597</v>
      </c>
      <c r="I425" s="711">
        <v>24.78</v>
      </c>
      <c r="J425" s="711">
        <v>150</v>
      </c>
      <c r="K425" s="712">
        <v>3717.1099999999997</v>
      </c>
    </row>
    <row r="426" spans="1:11" ht="14.4" customHeight="1" x14ac:dyDescent="0.3">
      <c r="A426" s="695" t="s">
        <v>556</v>
      </c>
      <c r="B426" s="696" t="s">
        <v>557</v>
      </c>
      <c r="C426" s="699" t="s">
        <v>573</v>
      </c>
      <c r="D426" s="720" t="s">
        <v>2015</v>
      </c>
      <c r="E426" s="699" t="s">
        <v>3914</v>
      </c>
      <c r="F426" s="720" t="s">
        <v>3915</v>
      </c>
      <c r="G426" s="699" t="s">
        <v>3598</v>
      </c>
      <c r="H426" s="699" t="s">
        <v>3599</v>
      </c>
      <c r="I426" s="711">
        <v>699.38</v>
      </c>
      <c r="J426" s="711">
        <v>10</v>
      </c>
      <c r="K426" s="712">
        <v>6993.8</v>
      </c>
    </row>
    <row r="427" spans="1:11" ht="14.4" customHeight="1" x14ac:dyDescent="0.3">
      <c r="A427" s="695" t="s">
        <v>556</v>
      </c>
      <c r="B427" s="696" t="s">
        <v>557</v>
      </c>
      <c r="C427" s="699" t="s">
        <v>573</v>
      </c>
      <c r="D427" s="720" t="s">
        <v>2015</v>
      </c>
      <c r="E427" s="699" t="s">
        <v>3914</v>
      </c>
      <c r="F427" s="720" t="s">
        <v>3915</v>
      </c>
      <c r="G427" s="699" t="s">
        <v>3600</v>
      </c>
      <c r="H427" s="699" t="s">
        <v>3601</v>
      </c>
      <c r="I427" s="711">
        <v>11.13</v>
      </c>
      <c r="J427" s="711">
        <v>50</v>
      </c>
      <c r="K427" s="712">
        <v>556.6</v>
      </c>
    </row>
    <row r="428" spans="1:11" ht="14.4" customHeight="1" x14ac:dyDescent="0.3">
      <c r="A428" s="695" t="s">
        <v>556</v>
      </c>
      <c r="B428" s="696" t="s">
        <v>557</v>
      </c>
      <c r="C428" s="699" t="s">
        <v>573</v>
      </c>
      <c r="D428" s="720" t="s">
        <v>2015</v>
      </c>
      <c r="E428" s="699" t="s">
        <v>3914</v>
      </c>
      <c r="F428" s="720" t="s">
        <v>3915</v>
      </c>
      <c r="G428" s="699" t="s">
        <v>3602</v>
      </c>
      <c r="H428" s="699" t="s">
        <v>3603</v>
      </c>
      <c r="I428" s="711">
        <v>21.78</v>
      </c>
      <c r="J428" s="711">
        <v>12</v>
      </c>
      <c r="K428" s="712">
        <v>261.36</v>
      </c>
    </row>
    <row r="429" spans="1:11" ht="14.4" customHeight="1" x14ac:dyDescent="0.3">
      <c r="A429" s="695" t="s">
        <v>556</v>
      </c>
      <c r="B429" s="696" t="s">
        <v>557</v>
      </c>
      <c r="C429" s="699" t="s">
        <v>573</v>
      </c>
      <c r="D429" s="720" t="s">
        <v>2015</v>
      </c>
      <c r="E429" s="699" t="s">
        <v>3914</v>
      </c>
      <c r="F429" s="720" t="s">
        <v>3915</v>
      </c>
      <c r="G429" s="699" t="s">
        <v>3148</v>
      </c>
      <c r="H429" s="699" t="s">
        <v>3149</v>
      </c>
      <c r="I429" s="711">
        <v>2.91</v>
      </c>
      <c r="J429" s="711">
        <v>100</v>
      </c>
      <c r="K429" s="712">
        <v>291</v>
      </c>
    </row>
    <row r="430" spans="1:11" ht="14.4" customHeight="1" x14ac:dyDescent="0.3">
      <c r="A430" s="695" t="s">
        <v>556</v>
      </c>
      <c r="B430" s="696" t="s">
        <v>557</v>
      </c>
      <c r="C430" s="699" t="s">
        <v>573</v>
      </c>
      <c r="D430" s="720" t="s">
        <v>2015</v>
      </c>
      <c r="E430" s="699" t="s">
        <v>3914</v>
      </c>
      <c r="F430" s="720" t="s">
        <v>3915</v>
      </c>
      <c r="G430" s="699" t="s">
        <v>3604</v>
      </c>
      <c r="H430" s="699" t="s">
        <v>3605</v>
      </c>
      <c r="I430" s="711">
        <v>2.9</v>
      </c>
      <c r="J430" s="711">
        <v>100</v>
      </c>
      <c r="K430" s="712">
        <v>290</v>
      </c>
    </row>
    <row r="431" spans="1:11" ht="14.4" customHeight="1" x14ac:dyDescent="0.3">
      <c r="A431" s="695" t="s">
        <v>556</v>
      </c>
      <c r="B431" s="696" t="s">
        <v>557</v>
      </c>
      <c r="C431" s="699" t="s">
        <v>573</v>
      </c>
      <c r="D431" s="720" t="s">
        <v>2015</v>
      </c>
      <c r="E431" s="699" t="s">
        <v>3914</v>
      </c>
      <c r="F431" s="720" t="s">
        <v>3915</v>
      </c>
      <c r="G431" s="699" t="s">
        <v>3150</v>
      </c>
      <c r="H431" s="699" t="s">
        <v>3151</v>
      </c>
      <c r="I431" s="711">
        <v>193.85</v>
      </c>
      <c r="J431" s="711">
        <v>1</v>
      </c>
      <c r="K431" s="712">
        <v>193.85</v>
      </c>
    </row>
    <row r="432" spans="1:11" ht="14.4" customHeight="1" x14ac:dyDescent="0.3">
      <c r="A432" s="695" t="s">
        <v>556</v>
      </c>
      <c r="B432" s="696" t="s">
        <v>557</v>
      </c>
      <c r="C432" s="699" t="s">
        <v>573</v>
      </c>
      <c r="D432" s="720" t="s">
        <v>2015</v>
      </c>
      <c r="E432" s="699" t="s">
        <v>3914</v>
      </c>
      <c r="F432" s="720" t="s">
        <v>3915</v>
      </c>
      <c r="G432" s="699" t="s">
        <v>3154</v>
      </c>
      <c r="H432" s="699" t="s">
        <v>3155</v>
      </c>
      <c r="I432" s="711">
        <v>833.69</v>
      </c>
      <c r="J432" s="711">
        <v>96</v>
      </c>
      <c r="K432" s="712">
        <v>80034.24000000002</v>
      </c>
    </row>
    <row r="433" spans="1:11" ht="14.4" customHeight="1" x14ac:dyDescent="0.3">
      <c r="A433" s="695" t="s">
        <v>556</v>
      </c>
      <c r="B433" s="696" t="s">
        <v>557</v>
      </c>
      <c r="C433" s="699" t="s">
        <v>573</v>
      </c>
      <c r="D433" s="720" t="s">
        <v>2015</v>
      </c>
      <c r="E433" s="699" t="s">
        <v>3914</v>
      </c>
      <c r="F433" s="720" t="s">
        <v>3915</v>
      </c>
      <c r="G433" s="699" t="s">
        <v>3606</v>
      </c>
      <c r="H433" s="699" t="s">
        <v>3607</v>
      </c>
      <c r="I433" s="711">
        <v>12.07</v>
      </c>
      <c r="J433" s="711">
        <v>50</v>
      </c>
      <c r="K433" s="712">
        <v>603.5</v>
      </c>
    </row>
    <row r="434" spans="1:11" ht="14.4" customHeight="1" x14ac:dyDescent="0.3">
      <c r="A434" s="695" t="s">
        <v>556</v>
      </c>
      <c r="B434" s="696" t="s">
        <v>557</v>
      </c>
      <c r="C434" s="699" t="s">
        <v>573</v>
      </c>
      <c r="D434" s="720" t="s">
        <v>2015</v>
      </c>
      <c r="E434" s="699" t="s">
        <v>3914</v>
      </c>
      <c r="F434" s="720" t="s">
        <v>3915</v>
      </c>
      <c r="G434" s="699" t="s">
        <v>3608</v>
      </c>
      <c r="H434" s="699" t="s">
        <v>3609</v>
      </c>
      <c r="I434" s="711">
        <v>17.98</v>
      </c>
      <c r="J434" s="711">
        <v>50</v>
      </c>
      <c r="K434" s="712">
        <v>899</v>
      </c>
    </row>
    <row r="435" spans="1:11" ht="14.4" customHeight="1" x14ac:dyDescent="0.3">
      <c r="A435" s="695" t="s">
        <v>556</v>
      </c>
      <c r="B435" s="696" t="s">
        <v>557</v>
      </c>
      <c r="C435" s="699" t="s">
        <v>573</v>
      </c>
      <c r="D435" s="720" t="s">
        <v>2015</v>
      </c>
      <c r="E435" s="699" t="s">
        <v>3914</v>
      </c>
      <c r="F435" s="720" t="s">
        <v>3915</v>
      </c>
      <c r="G435" s="699" t="s">
        <v>3610</v>
      </c>
      <c r="H435" s="699" t="s">
        <v>3611</v>
      </c>
      <c r="I435" s="711">
        <v>115</v>
      </c>
      <c r="J435" s="711">
        <v>96</v>
      </c>
      <c r="K435" s="712">
        <v>11040</v>
      </c>
    </row>
    <row r="436" spans="1:11" ht="14.4" customHeight="1" x14ac:dyDescent="0.3">
      <c r="A436" s="695" t="s">
        <v>556</v>
      </c>
      <c r="B436" s="696" t="s">
        <v>557</v>
      </c>
      <c r="C436" s="699" t="s">
        <v>573</v>
      </c>
      <c r="D436" s="720" t="s">
        <v>2015</v>
      </c>
      <c r="E436" s="699" t="s">
        <v>3914</v>
      </c>
      <c r="F436" s="720" t="s">
        <v>3915</v>
      </c>
      <c r="G436" s="699" t="s">
        <v>3158</v>
      </c>
      <c r="H436" s="699" t="s">
        <v>3159</v>
      </c>
      <c r="I436" s="711">
        <v>15</v>
      </c>
      <c r="J436" s="711">
        <v>70</v>
      </c>
      <c r="K436" s="712">
        <v>1050</v>
      </c>
    </row>
    <row r="437" spans="1:11" ht="14.4" customHeight="1" x14ac:dyDescent="0.3">
      <c r="A437" s="695" t="s">
        <v>556</v>
      </c>
      <c r="B437" s="696" t="s">
        <v>557</v>
      </c>
      <c r="C437" s="699" t="s">
        <v>573</v>
      </c>
      <c r="D437" s="720" t="s">
        <v>2015</v>
      </c>
      <c r="E437" s="699" t="s">
        <v>3914</v>
      </c>
      <c r="F437" s="720" t="s">
        <v>3915</v>
      </c>
      <c r="G437" s="699" t="s">
        <v>3612</v>
      </c>
      <c r="H437" s="699" t="s">
        <v>3613</v>
      </c>
      <c r="I437" s="711">
        <v>17.98</v>
      </c>
      <c r="J437" s="711">
        <v>100</v>
      </c>
      <c r="K437" s="712">
        <v>1798.03</v>
      </c>
    </row>
    <row r="438" spans="1:11" ht="14.4" customHeight="1" x14ac:dyDescent="0.3">
      <c r="A438" s="695" t="s">
        <v>556</v>
      </c>
      <c r="B438" s="696" t="s">
        <v>557</v>
      </c>
      <c r="C438" s="699" t="s">
        <v>573</v>
      </c>
      <c r="D438" s="720" t="s">
        <v>2015</v>
      </c>
      <c r="E438" s="699" t="s">
        <v>3914</v>
      </c>
      <c r="F438" s="720" t="s">
        <v>3915</v>
      </c>
      <c r="G438" s="699" t="s">
        <v>3614</v>
      </c>
      <c r="H438" s="699" t="s">
        <v>3615</v>
      </c>
      <c r="I438" s="711">
        <v>214.80000000000004</v>
      </c>
      <c r="J438" s="711">
        <v>54</v>
      </c>
      <c r="K438" s="712">
        <v>11599.16</v>
      </c>
    </row>
    <row r="439" spans="1:11" ht="14.4" customHeight="1" x14ac:dyDescent="0.3">
      <c r="A439" s="695" t="s">
        <v>556</v>
      </c>
      <c r="B439" s="696" t="s">
        <v>557</v>
      </c>
      <c r="C439" s="699" t="s">
        <v>573</v>
      </c>
      <c r="D439" s="720" t="s">
        <v>2015</v>
      </c>
      <c r="E439" s="699" t="s">
        <v>3914</v>
      </c>
      <c r="F439" s="720" t="s">
        <v>3915</v>
      </c>
      <c r="G439" s="699" t="s">
        <v>3160</v>
      </c>
      <c r="H439" s="699" t="s">
        <v>3161</v>
      </c>
      <c r="I439" s="711">
        <v>12.105</v>
      </c>
      <c r="J439" s="711">
        <v>60</v>
      </c>
      <c r="K439" s="712">
        <v>726.4</v>
      </c>
    </row>
    <row r="440" spans="1:11" ht="14.4" customHeight="1" x14ac:dyDescent="0.3">
      <c r="A440" s="695" t="s">
        <v>556</v>
      </c>
      <c r="B440" s="696" t="s">
        <v>557</v>
      </c>
      <c r="C440" s="699" t="s">
        <v>573</v>
      </c>
      <c r="D440" s="720" t="s">
        <v>2015</v>
      </c>
      <c r="E440" s="699" t="s">
        <v>3914</v>
      </c>
      <c r="F440" s="720" t="s">
        <v>3915</v>
      </c>
      <c r="G440" s="699" t="s">
        <v>3354</v>
      </c>
      <c r="H440" s="699" t="s">
        <v>3355</v>
      </c>
      <c r="I440" s="711">
        <v>32.9</v>
      </c>
      <c r="J440" s="711">
        <v>90</v>
      </c>
      <c r="K440" s="712">
        <v>2961</v>
      </c>
    </row>
    <row r="441" spans="1:11" ht="14.4" customHeight="1" x14ac:dyDescent="0.3">
      <c r="A441" s="695" t="s">
        <v>556</v>
      </c>
      <c r="B441" s="696" t="s">
        <v>557</v>
      </c>
      <c r="C441" s="699" t="s">
        <v>573</v>
      </c>
      <c r="D441" s="720" t="s">
        <v>2015</v>
      </c>
      <c r="E441" s="699" t="s">
        <v>3914</v>
      </c>
      <c r="F441" s="720" t="s">
        <v>3915</v>
      </c>
      <c r="G441" s="699" t="s">
        <v>3616</v>
      </c>
      <c r="H441" s="699" t="s">
        <v>3617</v>
      </c>
      <c r="I441" s="711">
        <v>17.3</v>
      </c>
      <c r="J441" s="711">
        <v>100</v>
      </c>
      <c r="K441" s="712">
        <v>1730.3</v>
      </c>
    </row>
    <row r="442" spans="1:11" ht="14.4" customHeight="1" x14ac:dyDescent="0.3">
      <c r="A442" s="695" t="s">
        <v>556</v>
      </c>
      <c r="B442" s="696" t="s">
        <v>557</v>
      </c>
      <c r="C442" s="699" t="s">
        <v>573</v>
      </c>
      <c r="D442" s="720" t="s">
        <v>2015</v>
      </c>
      <c r="E442" s="699" t="s">
        <v>3914</v>
      </c>
      <c r="F442" s="720" t="s">
        <v>3915</v>
      </c>
      <c r="G442" s="699" t="s">
        <v>3166</v>
      </c>
      <c r="H442" s="699" t="s">
        <v>3167</v>
      </c>
      <c r="I442" s="711">
        <v>5.2</v>
      </c>
      <c r="J442" s="711">
        <v>200</v>
      </c>
      <c r="K442" s="712">
        <v>1040</v>
      </c>
    </row>
    <row r="443" spans="1:11" ht="14.4" customHeight="1" x14ac:dyDescent="0.3">
      <c r="A443" s="695" t="s">
        <v>556</v>
      </c>
      <c r="B443" s="696" t="s">
        <v>557</v>
      </c>
      <c r="C443" s="699" t="s">
        <v>573</v>
      </c>
      <c r="D443" s="720" t="s">
        <v>2015</v>
      </c>
      <c r="E443" s="699" t="s">
        <v>3914</v>
      </c>
      <c r="F443" s="720" t="s">
        <v>3915</v>
      </c>
      <c r="G443" s="699" t="s">
        <v>3170</v>
      </c>
      <c r="H443" s="699" t="s">
        <v>3171</v>
      </c>
      <c r="I443" s="711">
        <v>13.199999999999998</v>
      </c>
      <c r="J443" s="711">
        <v>120</v>
      </c>
      <c r="K443" s="712">
        <v>1584</v>
      </c>
    </row>
    <row r="444" spans="1:11" ht="14.4" customHeight="1" x14ac:dyDescent="0.3">
      <c r="A444" s="695" t="s">
        <v>556</v>
      </c>
      <c r="B444" s="696" t="s">
        <v>557</v>
      </c>
      <c r="C444" s="699" t="s">
        <v>573</v>
      </c>
      <c r="D444" s="720" t="s">
        <v>2015</v>
      </c>
      <c r="E444" s="699" t="s">
        <v>3914</v>
      </c>
      <c r="F444" s="720" t="s">
        <v>3915</v>
      </c>
      <c r="G444" s="699" t="s">
        <v>3618</v>
      </c>
      <c r="H444" s="699" t="s">
        <v>3619</v>
      </c>
      <c r="I444" s="711">
        <v>19400.004999999997</v>
      </c>
      <c r="J444" s="711">
        <v>3</v>
      </c>
      <c r="K444" s="712">
        <v>58200.02</v>
      </c>
    </row>
    <row r="445" spans="1:11" ht="14.4" customHeight="1" x14ac:dyDescent="0.3">
      <c r="A445" s="695" t="s">
        <v>556</v>
      </c>
      <c r="B445" s="696" t="s">
        <v>557</v>
      </c>
      <c r="C445" s="699" t="s">
        <v>573</v>
      </c>
      <c r="D445" s="720" t="s">
        <v>2015</v>
      </c>
      <c r="E445" s="699" t="s">
        <v>3914</v>
      </c>
      <c r="F445" s="720" t="s">
        <v>3915</v>
      </c>
      <c r="G445" s="699" t="s">
        <v>3620</v>
      </c>
      <c r="H445" s="699" t="s">
        <v>3621</v>
      </c>
      <c r="I445" s="711">
        <v>1221</v>
      </c>
      <c r="J445" s="711">
        <v>60</v>
      </c>
      <c r="K445" s="712">
        <v>73260</v>
      </c>
    </row>
    <row r="446" spans="1:11" ht="14.4" customHeight="1" x14ac:dyDescent="0.3">
      <c r="A446" s="695" t="s">
        <v>556</v>
      </c>
      <c r="B446" s="696" t="s">
        <v>557</v>
      </c>
      <c r="C446" s="699" t="s">
        <v>573</v>
      </c>
      <c r="D446" s="720" t="s">
        <v>2015</v>
      </c>
      <c r="E446" s="699" t="s">
        <v>3914</v>
      </c>
      <c r="F446" s="720" t="s">
        <v>3915</v>
      </c>
      <c r="G446" s="699" t="s">
        <v>3174</v>
      </c>
      <c r="H446" s="699" t="s">
        <v>3175</v>
      </c>
      <c r="I446" s="711">
        <v>0.47</v>
      </c>
      <c r="J446" s="711">
        <v>1400</v>
      </c>
      <c r="K446" s="712">
        <v>658</v>
      </c>
    </row>
    <row r="447" spans="1:11" ht="14.4" customHeight="1" x14ac:dyDescent="0.3">
      <c r="A447" s="695" t="s">
        <v>556</v>
      </c>
      <c r="B447" s="696" t="s">
        <v>557</v>
      </c>
      <c r="C447" s="699" t="s">
        <v>573</v>
      </c>
      <c r="D447" s="720" t="s">
        <v>2015</v>
      </c>
      <c r="E447" s="699" t="s">
        <v>3914</v>
      </c>
      <c r="F447" s="720" t="s">
        <v>3915</v>
      </c>
      <c r="G447" s="699" t="s">
        <v>3176</v>
      </c>
      <c r="H447" s="699" t="s">
        <v>3177</v>
      </c>
      <c r="I447" s="711">
        <v>4.03</v>
      </c>
      <c r="J447" s="711">
        <v>300</v>
      </c>
      <c r="K447" s="712">
        <v>1209</v>
      </c>
    </row>
    <row r="448" spans="1:11" ht="14.4" customHeight="1" x14ac:dyDescent="0.3">
      <c r="A448" s="695" t="s">
        <v>556</v>
      </c>
      <c r="B448" s="696" t="s">
        <v>557</v>
      </c>
      <c r="C448" s="699" t="s">
        <v>573</v>
      </c>
      <c r="D448" s="720" t="s">
        <v>2015</v>
      </c>
      <c r="E448" s="699" t="s">
        <v>3914</v>
      </c>
      <c r="F448" s="720" t="s">
        <v>3915</v>
      </c>
      <c r="G448" s="699" t="s">
        <v>3622</v>
      </c>
      <c r="H448" s="699" t="s">
        <v>3623</v>
      </c>
      <c r="I448" s="711">
        <v>1945.8940000000002</v>
      </c>
      <c r="J448" s="711">
        <v>100</v>
      </c>
      <c r="K448" s="712">
        <v>194589.32</v>
      </c>
    </row>
    <row r="449" spans="1:11" ht="14.4" customHeight="1" x14ac:dyDescent="0.3">
      <c r="A449" s="695" t="s">
        <v>556</v>
      </c>
      <c r="B449" s="696" t="s">
        <v>557</v>
      </c>
      <c r="C449" s="699" t="s">
        <v>573</v>
      </c>
      <c r="D449" s="720" t="s">
        <v>2015</v>
      </c>
      <c r="E449" s="699" t="s">
        <v>3914</v>
      </c>
      <c r="F449" s="720" t="s">
        <v>3915</v>
      </c>
      <c r="G449" s="699" t="s">
        <v>3624</v>
      </c>
      <c r="H449" s="699" t="s">
        <v>3625</v>
      </c>
      <c r="I449" s="711">
        <v>678.03499999999997</v>
      </c>
      <c r="J449" s="711">
        <v>40</v>
      </c>
      <c r="K449" s="712">
        <v>27121.45</v>
      </c>
    </row>
    <row r="450" spans="1:11" ht="14.4" customHeight="1" x14ac:dyDescent="0.3">
      <c r="A450" s="695" t="s">
        <v>556</v>
      </c>
      <c r="B450" s="696" t="s">
        <v>557</v>
      </c>
      <c r="C450" s="699" t="s">
        <v>573</v>
      </c>
      <c r="D450" s="720" t="s">
        <v>2015</v>
      </c>
      <c r="E450" s="699" t="s">
        <v>3914</v>
      </c>
      <c r="F450" s="720" t="s">
        <v>3915</v>
      </c>
      <c r="G450" s="699" t="s">
        <v>3378</v>
      </c>
      <c r="H450" s="699" t="s">
        <v>3379</v>
      </c>
      <c r="I450" s="711">
        <v>15.39</v>
      </c>
      <c r="J450" s="711">
        <v>100</v>
      </c>
      <c r="K450" s="712">
        <v>1539.2</v>
      </c>
    </row>
    <row r="451" spans="1:11" ht="14.4" customHeight="1" x14ac:dyDescent="0.3">
      <c r="A451" s="695" t="s">
        <v>556</v>
      </c>
      <c r="B451" s="696" t="s">
        <v>557</v>
      </c>
      <c r="C451" s="699" t="s">
        <v>573</v>
      </c>
      <c r="D451" s="720" t="s">
        <v>2015</v>
      </c>
      <c r="E451" s="699" t="s">
        <v>3914</v>
      </c>
      <c r="F451" s="720" t="s">
        <v>3915</v>
      </c>
      <c r="G451" s="699" t="s">
        <v>3626</v>
      </c>
      <c r="H451" s="699" t="s">
        <v>3627</v>
      </c>
      <c r="I451" s="711">
        <v>317.63</v>
      </c>
      <c r="J451" s="711">
        <v>50</v>
      </c>
      <c r="K451" s="712">
        <v>15881.25</v>
      </c>
    </row>
    <row r="452" spans="1:11" ht="14.4" customHeight="1" x14ac:dyDescent="0.3">
      <c r="A452" s="695" t="s">
        <v>556</v>
      </c>
      <c r="B452" s="696" t="s">
        <v>557</v>
      </c>
      <c r="C452" s="699" t="s">
        <v>573</v>
      </c>
      <c r="D452" s="720" t="s">
        <v>2015</v>
      </c>
      <c r="E452" s="699" t="s">
        <v>3914</v>
      </c>
      <c r="F452" s="720" t="s">
        <v>3915</v>
      </c>
      <c r="G452" s="699" t="s">
        <v>3628</v>
      </c>
      <c r="H452" s="699" t="s">
        <v>3629</v>
      </c>
      <c r="I452" s="711">
        <v>1305.82</v>
      </c>
      <c r="J452" s="711">
        <v>10</v>
      </c>
      <c r="K452" s="712">
        <v>13058.2</v>
      </c>
    </row>
    <row r="453" spans="1:11" ht="14.4" customHeight="1" x14ac:dyDescent="0.3">
      <c r="A453" s="695" t="s">
        <v>556</v>
      </c>
      <c r="B453" s="696" t="s">
        <v>557</v>
      </c>
      <c r="C453" s="699" t="s">
        <v>573</v>
      </c>
      <c r="D453" s="720" t="s">
        <v>2015</v>
      </c>
      <c r="E453" s="699" t="s">
        <v>3914</v>
      </c>
      <c r="F453" s="720" t="s">
        <v>3915</v>
      </c>
      <c r="G453" s="699" t="s">
        <v>3630</v>
      </c>
      <c r="H453" s="699" t="s">
        <v>3631</v>
      </c>
      <c r="I453" s="711">
        <v>2576.09</v>
      </c>
      <c r="J453" s="711">
        <v>10</v>
      </c>
      <c r="K453" s="712">
        <v>25760.9</v>
      </c>
    </row>
    <row r="454" spans="1:11" ht="14.4" customHeight="1" x14ac:dyDescent="0.3">
      <c r="A454" s="695" t="s">
        <v>556</v>
      </c>
      <c r="B454" s="696" t="s">
        <v>557</v>
      </c>
      <c r="C454" s="699" t="s">
        <v>573</v>
      </c>
      <c r="D454" s="720" t="s">
        <v>2015</v>
      </c>
      <c r="E454" s="699" t="s">
        <v>3914</v>
      </c>
      <c r="F454" s="720" t="s">
        <v>3915</v>
      </c>
      <c r="G454" s="699" t="s">
        <v>3632</v>
      </c>
      <c r="H454" s="699" t="s">
        <v>3633</v>
      </c>
      <c r="I454" s="711">
        <v>251.43</v>
      </c>
      <c r="J454" s="711">
        <v>40</v>
      </c>
      <c r="K454" s="712">
        <v>10057.1</v>
      </c>
    </row>
    <row r="455" spans="1:11" ht="14.4" customHeight="1" x14ac:dyDescent="0.3">
      <c r="A455" s="695" t="s">
        <v>556</v>
      </c>
      <c r="B455" s="696" t="s">
        <v>557</v>
      </c>
      <c r="C455" s="699" t="s">
        <v>573</v>
      </c>
      <c r="D455" s="720" t="s">
        <v>2015</v>
      </c>
      <c r="E455" s="699" t="s">
        <v>3914</v>
      </c>
      <c r="F455" s="720" t="s">
        <v>3915</v>
      </c>
      <c r="G455" s="699" t="s">
        <v>3634</v>
      </c>
      <c r="H455" s="699" t="s">
        <v>3635</v>
      </c>
      <c r="I455" s="711">
        <v>265.45999999999998</v>
      </c>
      <c r="J455" s="711">
        <v>40</v>
      </c>
      <c r="K455" s="712">
        <v>10618.26</v>
      </c>
    </row>
    <row r="456" spans="1:11" ht="14.4" customHeight="1" x14ac:dyDescent="0.3">
      <c r="A456" s="695" t="s">
        <v>556</v>
      </c>
      <c r="B456" s="696" t="s">
        <v>557</v>
      </c>
      <c r="C456" s="699" t="s">
        <v>573</v>
      </c>
      <c r="D456" s="720" t="s">
        <v>2015</v>
      </c>
      <c r="E456" s="699" t="s">
        <v>3914</v>
      </c>
      <c r="F456" s="720" t="s">
        <v>3915</v>
      </c>
      <c r="G456" s="699" t="s">
        <v>3392</v>
      </c>
      <c r="H456" s="699" t="s">
        <v>3393</v>
      </c>
      <c r="I456" s="711">
        <v>49.91</v>
      </c>
      <c r="J456" s="711">
        <v>50</v>
      </c>
      <c r="K456" s="712">
        <v>2495.63</v>
      </c>
    </row>
    <row r="457" spans="1:11" ht="14.4" customHeight="1" x14ac:dyDescent="0.3">
      <c r="A457" s="695" t="s">
        <v>556</v>
      </c>
      <c r="B457" s="696" t="s">
        <v>557</v>
      </c>
      <c r="C457" s="699" t="s">
        <v>573</v>
      </c>
      <c r="D457" s="720" t="s">
        <v>2015</v>
      </c>
      <c r="E457" s="699" t="s">
        <v>3914</v>
      </c>
      <c r="F457" s="720" t="s">
        <v>3915</v>
      </c>
      <c r="G457" s="699" t="s">
        <v>3636</v>
      </c>
      <c r="H457" s="699" t="s">
        <v>3637</v>
      </c>
      <c r="I457" s="711">
        <v>774.69</v>
      </c>
      <c r="J457" s="711">
        <v>2</v>
      </c>
      <c r="K457" s="712">
        <v>1549.38</v>
      </c>
    </row>
    <row r="458" spans="1:11" ht="14.4" customHeight="1" x14ac:dyDescent="0.3">
      <c r="A458" s="695" t="s">
        <v>556</v>
      </c>
      <c r="B458" s="696" t="s">
        <v>557</v>
      </c>
      <c r="C458" s="699" t="s">
        <v>573</v>
      </c>
      <c r="D458" s="720" t="s">
        <v>2015</v>
      </c>
      <c r="E458" s="699" t="s">
        <v>3914</v>
      </c>
      <c r="F458" s="720" t="s">
        <v>3915</v>
      </c>
      <c r="G458" s="699" t="s">
        <v>3638</v>
      </c>
      <c r="H458" s="699" t="s">
        <v>3639</v>
      </c>
      <c r="I458" s="711">
        <v>699.38</v>
      </c>
      <c r="J458" s="711">
        <v>10</v>
      </c>
      <c r="K458" s="712">
        <v>6993.8</v>
      </c>
    </row>
    <row r="459" spans="1:11" ht="14.4" customHeight="1" x14ac:dyDescent="0.3">
      <c r="A459" s="695" t="s">
        <v>556</v>
      </c>
      <c r="B459" s="696" t="s">
        <v>557</v>
      </c>
      <c r="C459" s="699" t="s">
        <v>573</v>
      </c>
      <c r="D459" s="720" t="s">
        <v>2015</v>
      </c>
      <c r="E459" s="699" t="s">
        <v>3914</v>
      </c>
      <c r="F459" s="720" t="s">
        <v>3915</v>
      </c>
      <c r="G459" s="699" t="s">
        <v>3640</v>
      </c>
      <c r="H459" s="699" t="s">
        <v>3641</v>
      </c>
      <c r="I459" s="711">
        <v>1875.5</v>
      </c>
      <c r="J459" s="711">
        <v>5</v>
      </c>
      <c r="K459" s="712">
        <v>9377.5</v>
      </c>
    </row>
    <row r="460" spans="1:11" ht="14.4" customHeight="1" x14ac:dyDescent="0.3">
      <c r="A460" s="695" t="s">
        <v>556</v>
      </c>
      <c r="B460" s="696" t="s">
        <v>557</v>
      </c>
      <c r="C460" s="699" t="s">
        <v>573</v>
      </c>
      <c r="D460" s="720" t="s">
        <v>2015</v>
      </c>
      <c r="E460" s="699" t="s">
        <v>3914</v>
      </c>
      <c r="F460" s="720" t="s">
        <v>3915</v>
      </c>
      <c r="G460" s="699" t="s">
        <v>3642</v>
      </c>
      <c r="H460" s="699" t="s">
        <v>3643</v>
      </c>
      <c r="I460" s="711">
        <v>284.16000000000003</v>
      </c>
      <c r="J460" s="711">
        <v>40</v>
      </c>
      <c r="K460" s="712">
        <v>11366.42</v>
      </c>
    </row>
    <row r="461" spans="1:11" ht="14.4" customHeight="1" x14ac:dyDescent="0.3">
      <c r="A461" s="695" t="s">
        <v>556</v>
      </c>
      <c r="B461" s="696" t="s">
        <v>557</v>
      </c>
      <c r="C461" s="699" t="s">
        <v>573</v>
      </c>
      <c r="D461" s="720" t="s">
        <v>2015</v>
      </c>
      <c r="E461" s="699" t="s">
        <v>3914</v>
      </c>
      <c r="F461" s="720" t="s">
        <v>3915</v>
      </c>
      <c r="G461" s="699" t="s">
        <v>3644</v>
      </c>
      <c r="H461" s="699" t="s">
        <v>3645</v>
      </c>
      <c r="I461" s="711">
        <v>1426.6</v>
      </c>
      <c r="J461" s="711">
        <v>1</v>
      </c>
      <c r="K461" s="712">
        <v>1426.6</v>
      </c>
    </row>
    <row r="462" spans="1:11" ht="14.4" customHeight="1" x14ac:dyDescent="0.3">
      <c r="A462" s="695" t="s">
        <v>556</v>
      </c>
      <c r="B462" s="696" t="s">
        <v>557</v>
      </c>
      <c r="C462" s="699" t="s">
        <v>573</v>
      </c>
      <c r="D462" s="720" t="s">
        <v>2015</v>
      </c>
      <c r="E462" s="699" t="s">
        <v>3914</v>
      </c>
      <c r="F462" s="720" t="s">
        <v>3915</v>
      </c>
      <c r="G462" s="699" t="s">
        <v>3646</v>
      </c>
      <c r="H462" s="699" t="s">
        <v>3647</v>
      </c>
      <c r="I462" s="711">
        <v>26.44</v>
      </c>
      <c r="J462" s="711">
        <v>40</v>
      </c>
      <c r="K462" s="712">
        <v>1057.54</v>
      </c>
    </row>
    <row r="463" spans="1:11" ht="14.4" customHeight="1" x14ac:dyDescent="0.3">
      <c r="A463" s="695" t="s">
        <v>556</v>
      </c>
      <c r="B463" s="696" t="s">
        <v>557</v>
      </c>
      <c r="C463" s="699" t="s">
        <v>573</v>
      </c>
      <c r="D463" s="720" t="s">
        <v>2015</v>
      </c>
      <c r="E463" s="699" t="s">
        <v>3914</v>
      </c>
      <c r="F463" s="720" t="s">
        <v>3915</v>
      </c>
      <c r="G463" s="699" t="s">
        <v>3648</v>
      </c>
      <c r="H463" s="699" t="s">
        <v>3649</v>
      </c>
      <c r="I463" s="711">
        <v>5395.5</v>
      </c>
      <c r="J463" s="711">
        <v>16</v>
      </c>
      <c r="K463" s="712">
        <v>86328</v>
      </c>
    </row>
    <row r="464" spans="1:11" ht="14.4" customHeight="1" x14ac:dyDescent="0.3">
      <c r="A464" s="695" t="s">
        <v>556</v>
      </c>
      <c r="B464" s="696" t="s">
        <v>557</v>
      </c>
      <c r="C464" s="699" t="s">
        <v>573</v>
      </c>
      <c r="D464" s="720" t="s">
        <v>2015</v>
      </c>
      <c r="E464" s="699" t="s">
        <v>3914</v>
      </c>
      <c r="F464" s="720" t="s">
        <v>3915</v>
      </c>
      <c r="G464" s="699" t="s">
        <v>3650</v>
      </c>
      <c r="H464" s="699" t="s">
        <v>3651</v>
      </c>
      <c r="I464" s="711">
        <v>139.26</v>
      </c>
      <c r="J464" s="711">
        <v>1080</v>
      </c>
      <c r="K464" s="712">
        <v>150399.60999999999</v>
      </c>
    </row>
    <row r="465" spans="1:11" ht="14.4" customHeight="1" x14ac:dyDescent="0.3">
      <c r="A465" s="695" t="s">
        <v>556</v>
      </c>
      <c r="B465" s="696" t="s">
        <v>557</v>
      </c>
      <c r="C465" s="699" t="s">
        <v>573</v>
      </c>
      <c r="D465" s="720" t="s">
        <v>2015</v>
      </c>
      <c r="E465" s="699" t="s">
        <v>3914</v>
      </c>
      <c r="F465" s="720" t="s">
        <v>3915</v>
      </c>
      <c r="G465" s="699" t="s">
        <v>3652</v>
      </c>
      <c r="H465" s="699" t="s">
        <v>3653</v>
      </c>
      <c r="I465" s="711">
        <v>3162.94</v>
      </c>
      <c r="J465" s="711">
        <v>4</v>
      </c>
      <c r="K465" s="712">
        <v>12651.76</v>
      </c>
    </row>
    <row r="466" spans="1:11" ht="14.4" customHeight="1" x14ac:dyDescent="0.3">
      <c r="A466" s="695" t="s">
        <v>556</v>
      </c>
      <c r="B466" s="696" t="s">
        <v>557</v>
      </c>
      <c r="C466" s="699" t="s">
        <v>573</v>
      </c>
      <c r="D466" s="720" t="s">
        <v>2015</v>
      </c>
      <c r="E466" s="699" t="s">
        <v>3914</v>
      </c>
      <c r="F466" s="720" t="s">
        <v>3915</v>
      </c>
      <c r="G466" s="699" t="s">
        <v>3654</v>
      </c>
      <c r="H466" s="699" t="s">
        <v>3655</v>
      </c>
      <c r="I466" s="711">
        <v>4751.67</v>
      </c>
      <c r="J466" s="711">
        <v>2</v>
      </c>
      <c r="K466" s="712">
        <v>9503.34</v>
      </c>
    </row>
    <row r="467" spans="1:11" ht="14.4" customHeight="1" x14ac:dyDescent="0.3">
      <c r="A467" s="695" t="s">
        <v>556</v>
      </c>
      <c r="B467" s="696" t="s">
        <v>557</v>
      </c>
      <c r="C467" s="699" t="s">
        <v>573</v>
      </c>
      <c r="D467" s="720" t="s">
        <v>2015</v>
      </c>
      <c r="E467" s="699" t="s">
        <v>3914</v>
      </c>
      <c r="F467" s="720" t="s">
        <v>3915</v>
      </c>
      <c r="G467" s="699" t="s">
        <v>3656</v>
      </c>
      <c r="H467" s="699" t="s">
        <v>3657</v>
      </c>
      <c r="I467" s="711">
        <v>5131.6350000000002</v>
      </c>
      <c r="J467" s="711">
        <v>2</v>
      </c>
      <c r="K467" s="712">
        <v>10263.27</v>
      </c>
    </row>
    <row r="468" spans="1:11" ht="14.4" customHeight="1" x14ac:dyDescent="0.3">
      <c r="A468" s="695" t="s">
        <v>556</v>
      </c>
      <c r="B468" s="696" t="s">
        <v>557</v>
      </c>
      <c r="C468" s="699" t="s">
        <v>573</v>
      </c>
      <c r="D468" s="720" t="s">
        <v>2015</v>
      </c>
      <c r="E468" s="699" t="s">
        <v>3914</v>
      </c>
      <c r="F468" s="720" t="s">
        <v>3915</v>
      </c>
      <c r="G468" s="699" t="s">
        <v>3658</v>
      </c>
      <c r="H468" s="699" t="s">
        <v>3659</v>
      </c>
      <c r="I468" s="711">
        <v>3162.94</v>
      </c>
      <c r="J468" s="711">
        <v>1</v>
      </c>
      <c r="K468" s="712">
        <v>3162.94</v>
      </c>
    </row>
    <row r="469" spans="1:11" ht="14.4" customHeight="1" x14ac:dyDescent="0.3">
      <c r="A469" s="695" t="s">
        <v>556</v>
      </c>
      <c r="B469" s="696" t="s">
        <v>557</v>
      </c>
      <c r="C469" s="699" t="s">
        <v>573</v>
      </c>
      <c r="D469" s="720" t="s">
        <v>2015</v>
      </c>
      <c r="E469" s="699" t="s">
        <v>3914</v>
      </c>
      <c r="F469" s="720" t="s">
        <v>3915</v>
      </c>
      <c r="G469" s="699" t="s">
        <v>3660</v>
      </c>
      <c r="H469" s="699" t="s">
        <v>3661</v>
      </c>
      <c r="I469" s="711">
        <v>687.4</v>
      </c>
      <c r="J469" s="711">
        <v>10</v>
      </c>
      <c r="K469" s="712">
        <v>6874.02</v>
      </c>
    </row>
    <row r="470" spans="1:11" ht="14.4" customHeight="1" x14ac:dyDescent="0.3">
      <c r="A470" s="695" t="s">
        <v>556</v>
      </c>
      <c r="B470" s="696" t="s">
        <v>557</v>
      </c>
      <c r="C470" s="699" t="s">
        <v>573</v>
      </c>
      <c r="D470" s="720" t="s">
        <v>2015</v>
      </c>
      <c r="E470" s="699" t="s">
        <v>3914</v>
      </c>
      <c r="F470" s="720" t="s">
        <v>3915</v>
      </c>
      <c r="G470" s="699" t="s">
        <v>3662</v>
      </c>
      <c r="H470" s="699" t="s">
        <v>3663</v>
      </c>
      <c r="I470" s="711">
        <v>548.13</v>
      </c>
      <c r="J470" s="711">
        <v>60</v>
      </c>
      <c r="K470" s="712">
        <v>32887.800000000003</v>
      </c>
    </row>
    <row r="471" spans="1:11" ht="14.4" customHeight="1" x14ac:dyDescent="0.3">
      <c r="A471" s="695" t="s">
        <v>556</v>
      </c>
      <c r="B471" s="696" t="s">
        <v>557</v>
      </c>
      <c r="C471" s="699" t="s">
        <v>573</v>
      </c>
      <c r="D471" s="720" t="s">
        <v>2015</v>
      </c>
      <c r="E471" s="699" t="s">
        <v>3914</v>
      </c>
      <c r="F471" s="720" t="s">
        <v>3915</v>
      </c>
      <c r="G471" s="699" t="s">
        <v>3664</v>
      </c>
      <c r="H471" s="699" t="s">
        <v>3665</v>
      </c>
      <c r="I471" s="711">
        <v>1.21</v>
      </c>
      <c r="J471" s="711">
        <v>2</v>
      </c>
      <c r="K471" s="712">
        <v>2.42</v>
      </c>
    </row>
    <row r="472" spans="1:11" ht="14.4" customHeight="1" x14ac:dyDescent="0.3">
      <c r="A472" s="695" t="s">
        <v>556</v>
      </c>
      <c r="B472" s="696" t="s">
        <v>557</v>
      </c>
      <c r="C472" s="699" t="s">
        <v>573</v>
      </c>
      <c r="D472" s="720" t="s">
        <v>2015</v>
      </c>
      <c r="E472" s="699" t="s">
        <v>3914</v>
      </c>
      <c r="F472" s="720" t="s">
        <v>3915</v>
      </c>
      <c r="G472" s="699" t="s">
        <v>3666</v>
      </c>
      <c r="H472" s="699" t="s">
        <v>3667</v>
      </c>
      <c r="I472" s="711">
        <v>232.32</v>
      </c>
      <c r="J472" s="711">
        <v>10</v>
      </c>
      <c r="K472" s="712">
        <v>2323.1999999999998</v>
      </c>
    </row>
    <row r="473" spans="1:11" ht="14.4" customHeight="1" x14ac:dyDescent="0.3">
      <c r="A473" s="695" t="s">
        <v>556</v>
      </c>
      <c r="B473" s="696" t="s">
        <v>557</v>
      </c>
      <c r="C473" s="699" t="s">
        <v>573</v>
      </c>
      <c r="D473" s="720" t="s">
        <v>2015</v>
      </c>
      <c r="E473" s="699" t="s">
        <v>3914</v>
      </c>
      <c r="F473" s="720" t="s">
        <v>3915</v>
      </c>
      <c r="G473" s="699" t="s">
        <v>3668</v>
      </c>
      <c r="H473" s="699" t="s">
        <v>3669</v>
      </c>
      <c r="I473" s="711">
        <v>1800</v>
      </c>
      <c r="J473" s="711">
        <v>1</v>
      </c>
      <c r="K473" s="712">
        <v>1800</v>
      </c>
    </row>
    <row r="474" spans="1:11" ht="14.4" customHeight="1" x14ac:dyDescent="0.3">
      <c r="A474" s="695" t="s">
        <v>556</v>
      </c>
      <c r="B474" s="696" t="s">
        <v>557</v>
      </c>
      <c r="C474" s="699" t="s">
        <v>573</v>
      </c>
      <c r="D474" s="720" t="s">
        <v>2015</v>
      </c>
      <c r="E474" s="699" t="s">
        <v>3914</v>
      </c>
      <c r="F474" s="720" t="s">
        <v>3915</v>
      </c>
      <c r="G474" s="699" t="s">
        <v>3670</v>
      </c>
      <c r="H474" s="699" t="s">
        <v>3671</v>
      </c>
      <c r="I474" s="711">
        <v>1324.95</v>
      </c>
      <c r="J474" s="711">
        <v>5</v>
      </c>
      <c r="K474" s="712">
        <v>6624.75</v>
      </c>
    </row>
    <row r="475" spans="1:11" ht="14.4" customHeight="1" x14ac:dyDescent="0.3">
      <c r="A475" s="695" t="s">
        <v>556</v>
      </c>
      <c r="B475" s="696" t="s">
        <v>557</v>
      </c>
      <c r="C475" s="699" t="s">
        <v>573</v>
      </c>
      <c r="D475" s="720" t="s">
        <v>2015</v>
      </c>
      <c r="E475" s="699" t="s">
        <v>3914</v>
      </c>
      <c r="F475" s="720" t="s">
        <v>3915</v>
      </c>
      <c r="G475" s="699" t="s">
        <v>3672</v>
      </c>
      <c r="H475" s="699" t="s">
        <v>3673</v>
      </c>
      <c r="I475" s="711">
        <v>15.81</v>
      </c>
      <c r="J475" s="711">
        <v>75</v>
      </c>
      <c r="K475" s="712">
        <v>1185.5899999999999</v>
      </c>
    </row>
    <row r="476" spans="1:11" ht="14.4" customHeight="1" x14ac:dyDescent="0.3">
      <c r="A476" s="695" t="s">
        <v>556</v>
      </c>
      <c r="B476" s="696" t="s">
        <v>557</v>
      </c>
      <c r="C476" s="699" t="s">
        <v>573</v>
      </c>
      <c r="D476" s="720" t="s">
        <v>2015</v>
      </c>
      <c r="E476" s="699" t="s">
        <v>3914</v>
      </c>
      <c r="F476" s="720" t="s">
        <v>3915</v>
      </c>
      <c r="G476" s="699" t="s">
        <v>3674</v>
      </c>
      <c r="H476" s="699" t="s">
        <v>3675</v>
      </c>
      <c r="I476" s="711">
        <v>200.05</v>
      </c>
      <c r="J476" s="711">
        <v>18</v>
      </c>
      <c r="K476" s="712">
        <v>3600.96</v>
      </c>
    </row>
    <row r="477" spans="1:11" ht="14.4" customHeight="1" x14ac:dyDescent="0.3">
      <c r="A477" s="695" t="s">
        <v>556</v>
      </c>
      <c r="B477" s="696" t="s">
        <v>557</v>
      </c>
      <c r="C477" s="699" t="s">
        <v>573</v>
      </c>
      <c r="D477" s="720" t="s">
        <v>2015</v>
      </c>
      <c r="E477" s="699" t="s">
        <v>3914</v>
      </c>
      <c r="F477" s="720" t="s">
        <v>3915</v>
      </c>
      <c r="G477" s="699" t="s">
        <v>3676</v>
      </c>
      <c r="H477" s="699" t="s">
        <v>3677</v>
      </c>
      <c r="I477" s="711">
        <v>58685</v>
      </c>
      <c r="J477" s="711">
        <v>4</v>
      </c>
      <c r="K477" s="712">
        <v>234740</v>
      </c>
    </row>
    <row r="478" spans="1:11" ht="14.4" customHeight="1" x14ac:dyDescent="0.3">
      <c r="A478" s="695" t="s">
        <v>556</v>
      </c>
      <c r="B478" s="696" t="s">
        <v>557</v>
      </c>
      <c r="C478" s="699" t="s">
        <v>573</v>
      </c>
      <c r="D478" s="720" t="s">
        <v>2015</v>
      </c>
      <c r="E478" s="699" t="s">
        <v>3914</v>
      </c>
      <c r="F478" s="720" t="s">
        <v>3915</v>
      </c>
      <c r="G478" s="699" t="s">
        <v>3678</v>
      </c>
      <c r="H478" s="699" t="s">
        <v>3679</v>
      </c>
      <c r="I478" s="711">
        <v>1800</v>
      </c>
      <c r="J478" s="711">
        <v>1</v>
      </c>
      <c r="K478" s="712">
        <v>1800</v>
      </c>
    </row>
    <row r="479" spans="1:11" ht="14.4" customHeight="1" x14ac:dyDescent="0.3">
      <c r="A479" s="695" t="s">
        <v>556</v>
      </c>
      <c r="B479" s="696" t="s">
        <v>557</v>
      </c>
      <c r="C479" s="699" t="s">
        <v>573</v>
      </c>
      <c r="D479" s="720" t="s">
        <v>2015</v>
      </c>
      <c r="E479" s="699" t="s">
        <v>3914</v>
      </c>
      <c r="F479" s="720" t="s">
        <v>3915</v>
      </c>
      <c r="G479" s="699" t="s">
        <v>3680</v>
      </c>
      <c r="H479" s="699" t="s">
        <v>3681</v>
      </c>
      <c r="I479" s="711">
        <v>1649.9733333333334</v>
      </c>
      <c r="J479" s="711">
        <v>34</v>
      </c>
      <c r="K479" s="712">
        <v>56098.9</v>
      </c>
    </row>
    <row r="480" spans="1:11" ht="14.4" customHeight="1" x14ac:dyDescent="0.3">
      <c r="A480" s="695" t="s">
        <v>556</v>
      </c>
      <c r="B480" s="696" t="s">
        <v>557</v>
      </c>
      <c r="C480" s="699" t="s">
        <v>573</v>
      </c>
      <c r="D480" s="720" t="s">
        <v>2015</v>
      </c>
      <c r="E480" s="699" t="s">
        <v>3914</v>
      </c>
      <c r="F480" s="720" t="s">
        <v>3915</v>
      </c>
      <c r="G480" s="699" t="s">
        <v>3682</v>
      </c>
      <c r="H480" s="699" t="s">
        <v>3683</v>
      </c>
      <c r="I480" s="711">
        <v>824.01</v>
      </c>
      <c r="J480" s="711">
        <v>10</v>
      </c>
      <c r="K480" s="712">
        <v>8240.1</v>
      </c>
    </row>
    <row r="481" spans="1:11" ht="14.4" customHeight="1" x14ac:dyDescent="0.3">
      <c r="A481" s="695" t="s">
        <v>556</v>
      </c>
      <c r="B481" s="696" t="s">
        <v>557</v>
      </c>
      <c r="C481" s="699" t="s">
        <v>573</v>
      </c>
      <c r="D481" s="720" t="s">
        <v>2015</v>
      </c>
      <c r="E481" s="699" t="s">
        <v>3914</v>
      </c>
      <c r="F481" s="720" t="s">
        <v>3915</v>
      </c>
      <c r="G481" s="699" t="s">
        <v>3684</v>
      </c>
      <c r="H481" s="699" t="s">
        <v>3685</v>
      </c>
      <c r="I481" s="711">
        <v>45.13</v>
      </c>
      <c r="J481" s="711">
        <v>40</v>
      </c>
      <c r="K481" s="712">
        <v>1805.26</v>
      </c>
    </row>
    <row r="482" spans="1:11" ht="14.4" customHeight="1" x14ac:dyDescent="0.3">
      <c r="A482" s="695" t="s">
        <v>556</v>
      </c>
      <c r="B482" s="696" t="s">
        <v>557</v>
      </c>
      <c r="C482" s="699" t="s">
        <v>573</v>
      </c>
      <c r="D482" s="720" t="s">
        <v>2015</v>
      </c>
      <c r="E482" s="699" t="s">
        <v>3914</v>
      </c>
      <c r="F482" s="720" t="s">
        <v>3915</v>
      </c>
      <c r="G482" s="699" t="s">
        <v>3686</v>
      </c>
      <c r="H482" s="699" t="s">
        <v>3687</v>
      </c>
      <c r="I482" s="711">
        <v>12500</v>
      </c>
      <c r="J482" s="711">
        <v>2</v>
      </c>
      <c r="K482" s="712">
        <v>25000</v>
      </c>
    </row>
    <row r="483" spans="1:11" ht="14.4" customHeight="1" x14ac:dyDescent="0.3">
      <c r="A483" s="695" t="s">
        <v>556</v>
      </c>
      <c r="B483" s="696" t="s">
        <v>557</v>
      </c>
      <c r="C483" s="699" t="s">
        <v>573</v>
      </c>
      <c r="D483" s="720" t="s">
        <v>2015</v>
      </c>
      <c r="E483" s="699" t="s">
        <v>3914</v>
      </c>
      <c r="F483" s="720" t="s">
        <v>3915</v>
      </c>
      <c r="G483" s="699" t="s">
        <v>3422</v>
      </c>
      <c r="H483" s="699" t="s">
        <v>3423</v>
      </c>
      <c r="I483" s="711">
        <v>6438</v>
      </c>
      <c r="J483" s="711">
        <v>2</v>
      </c>
      <c r="K483" s="712">
        <v>12876</v>
      </c>
    </row>
    <row r="484" spans="1:11" ht="14.4" customHeight="1" x14ac:dyDescent="0.3">
      <c r="A484" s="695" t="s">
        <v>556</v>
      </c>
      <c r="B484" s="696" t="s">
        <v>557</v>
      </c>
      <c r="C484" s="699" t="s">
        <v>573</v>
      </c>
      <c r="D484" s="720" t="s">
        <v>2015</v>
      </c>
      <c r="E484" s="699" t="s">
        <v>3914</v>
      </c>
      <c r="F484" s="720" t="s">
        <v>3915</v>
      </c>
      <c r="G484" s="699" t="s">
        <v>3688</v>
      </c>
      <c r="H484" s="699" t="s">
        <v>3689</v>
      </c>
      <c r="I484" s="711">
        <v>900.96999999999991</v>
      </c>
      <c r="J484" s="711">
        <v>13</v>
      </c>
      <c r="K484" s="712">
        <v>11712.57</v>
      </c>
    </row>
    <row r="485" spans="1:11" ht="14.4" customHeight="1" x14ac:dyDescent="0.3">
      <c r="A485" s="695" t="s">
        <v>556</v>
      </c>
      <c r="B485" s="696" t="s">
        <v>557</v>
      </c>
      <c r="C485" s="699" t="s">
        <v>573</v>
      </c>
      <c r="D485" s="720" t="s">
        <v>2015</v>
      </c>
      <c r="E485" s="699" t="s">
        <v>3914</v>
      </c>
      <c r="F485" s="720" t="s">
        <v>3915</v>
      </c>
      <c r="G485" s="699" t="s">
        <v>3690</v>
      </c>
      <c r="H485" s="699" t="s">
        <v>3691</v>
      </c>
      <c r="I485" s="711">
        <v>467.01</v>
      </c>
      <c r="J485" s="711">
        <v>5</v>
      </c>
      <c r="K485" s="712">
        <v>2335.06</v>
      </c>
    </row>
    <row r="486" spans="1:11" ht="14.4" customHeight="1" x14ac:dyDescent="0.3">
      <c r="A486" s="695" t="s">
        <v>556</v>
      </c>
      <c r="B486" s="696" t="s">
        <v>557</v>
      </c>
      <c r="C486" s="699" t="s">
        <v>573</v>
      </c>
      <c r="D486" s="720" t="s">
        <v>2015</v>
      </c>
      <c r="E486" s="699" t="s">
        <v>3914</v>
      </c>
      <c r="F486" s="720" t="s">
        <v>3915</v>
      </c>
      <c r="G486" s="699" t="s">
        <v>3424</v>
      </c>
      <c r="H486" s="699" t="s">
        <v>3425</v>
      </c>
      <c r="I486" s="711">
        <v>7690</v>
      </c>
      <c r="J486" s="711">
        <v>1</v>
      </c>
      <c r="K486" s="712">
        <v>7690</v>
      </c>
    </row>
    <row r="487" spans="1:11" ht="14.4" customHeight="1" x14ac:dyDescent="0.3">
      <c r="A487" s="695" t="s">
        <v>556</v>
      </c>
      <c r="B487" s="696" t="s">
        <v>557</v>
      </c>
      <c r="C487" s="699" t="s">
        <v>573</v>
      </c>
      <c r="D487" s="720" t="s">
        <v>2015</v>
      </c>
      <c r="E487" s="699" t="s">
        <v>3914</v>
      </c>
      <c r="F487" s="720" t="s">
        <v>3915</v>
      </c>
      <c r="G487" s="699" t="s">
        <v>3692</v>
      </c>
      <c r="H487" s="699" t="s">
        <v>3693</v>
      </c>
      <c r="I487" s="711">
        <v>198.98</v>
      </c>
      <c r="J487" s="711">
        <v>10</v>
      </c>
      <c r="K487" s="712">
        <v>1989.84</v>
      </c>
    </row>
    <row r="488" spans="1:11" ht="14.4" customHeight="1" x14ac:dyDescent="0.3">
      <c r="A488" s="695" t="s">
        <v>556</v>
      </c>
      <c r="B488" s="696" t="s">
        <v>557</v>
      </c>
      <c r="C488" s="699" t="s">
        <v>573</v>
      </c>
      <c r="D488" s="720" t="s">
        <v>2015</v>
      </c>
      <c r="E488" s="699" t="s">
        <v>3914</v>
      </c>
      <c r="F488" s="720" t="s">
        <v>3915</v>
      </c>
      <c r="G488" s="699" t="s">
        <v>3694</v>
      </c>
      <c r="H488" s="699" t="s">
        <v>3695</v>
      </c>
      <c r="I488" s="711">
        <v>78.650000000000006</v>
      </c>
      <c r="J488" s="711">
        <v>25</v>
      </c>
      <c r="K488" s="712">
        <v>1966.25</v>
      </c>
    </row>
    <row r="489" spans="1:11" ht="14.4" customHeight="1" x14ac:dyDescent="0.3">
      <c r="A489" s="695" t="s">
        <v>556</v>
      </c>
      <c r="B489" s="696" t="s">
        <v>557</v>
      </c>
      <c r="C489" s="699" t="s">
        <v>573</v>
      </c>
      <c r="D489" s="720" t="s">
        <v>2015</v>
      </c>
      <c r="E489" s="699" t="s">
        <v>3914</v>
      </c>
      <c r="F489" s="720" t="s">
        <v>3915</v>
      </c>
      <c r="G489" s="699" t="s">
        <v>3696</v>
      </c>
      <c r="H489" s="699" t="s">
        <v>3697</v>
      </c>
      <c r="I489" s="711">
        <v>54.45</v>
      </c>
      <c r="J489" s="711">
        <v>25</v>
      </c>
      <c r="K489" s="712">
        <v>1361.25</v>
      </c>
    </row>
    <row r="490" spans="1:11" ht="14.4" customHeight="1" x14ac:dyDescent="0.3">
      <c r="A490" s="695" t="s">
        <v>556</v>
      </c>
      <c r="B490" s="696" t="s">
        <v>557</v>
      </c>
      <c r="C490" s="699" t="s">
        <v>573</v>
      </c>
      <c r="D490" s="720" t="s">
        <v>2015</v>
      </c>
      <c r="E490" s="699" t="s">
        <v>3914</v>
      </c>
      <c r="F490" s="720" t="s">
        <v>3915</v>
      </c>
      <c r="G490" s="699" t="s">
        <v>3698</v>
      </c>
      <c r="H490" s="699" t="s">
        <v>3699</v>
      </c>
      <c r="I490" s="711">
        <v>16700.419999999998</v>
      </c>
      <c r="J490" s="711">
        <v>2</v>
      </c>
      <c r="K490" s="712">
        <v>33400.839999999997</v>
      </c>
    </row>
    <row r="491" spans="1:11" ht="14.4" customHeight="1" x14ac:dyDescent="0.3">
      <c r="A491" s="695" t="s">
        <v>556</v>
      </c>
      <c r="B491" s="696" t="s">
        <v>557</v>
      </c>
      <c r="C491" s="699" t="s">
        <v>573</v>
      </c>
      <c r="D491" s="720" t="s">
        <v>2015</v>
      </c>
      <c r="E491" s="699" t="s">
        <v>3914</v>
      </c>
      <c r="F491" s="720" t="s">
        <v>3915</v>
      </c>
      <c r="G491" s="699" t="s">
        <v>3700</v>
      </c>
      <c r="H491" s="699" t="s">
        <v>3701</v>
      </c>
      <c r="I491" s="711">
        <v>6.05</v>
      </c>
      <c r="J491" s="711">
        <v>100</v>
      </c>
      <c r="K491" s="712">
        <v>605</v>
      </c>
    </row>
    <row r="492" spans="1:11" ht="14.4" customHeight="1" x14ac:dyDescent="0.3">
      <c r="A492" s="695" t="s">
        <v>556</v>
      </c>
      <c r="B492" s="696" t="s">
        <v>557</v>
      </c>
      <c r="C492" s="699" t="s">
        <v>573</v>
      </c>
      <c r="D492" s="720" t="s">
        <v>2015</v>
      </c>
      <c r="E492" s="699" t="s">
        <v>3914</v>
      </c>
      <c r="F492" s="720" t="s">
        <v>3915</v>
      </c>
      <c r="G492" s="699" t="s">
        <v>3702</v>
      </c>
      <c r="H492" s="699" t="s">
        <v>3703</v>
      </c>
      <c r="I492" s="711">
        <v>564.66999999999996</v>
      </c>
      <c r="J492" s="711">
        <v>6</v>
      </c>
      <c r="K492" s="712">
        <v>3388.02</v>
      </c>
    </row>
    <row r="493" spans="1:11" ht="14.4" customHeight="1" x14ac:dyDescent="0.3">
      <c r="A493" s="695" t="s">
        <v>556</v>
      </c>
      <c r="B493" s="696" t="s">
        <v>557</v>
      </c>
      <c r="C493" s="699" t="s">
        <v>573</v>
      </c>
      <c r="D493" s="720" t="s">
        <v>2015</v>
      </c>
      <c r="E493" s="699" t="s">
        <v>3914</v>
      </c>
      <c r="F493" s="720" t="s">
        <v>3915</v>
      </c>
      <c r="G493" s="699" t="s">
        <v>3704</v>
      </c>
      <c r="H493" s="699" t="s">
        <v>3705</v>
      </c>
      <c r="I493" s="711">
        <v>1596.51</v>
      </c>
      <c r="J493" s="711">
        <v>5</v>
      </c>
      <c r="K493" s="712">
        <v>7982.55</v>
      </c>
    </row>
    <row r="494" spans="1:11" ht="14.4" customHeight="1" x14ac:dyDescent="0.3">
      <c r="A494" s="695" t="s">
        <v>556</v>
      </c>
      <c r="B494" s="696" t="s">
        <v>557</v>
      </c>
      <c r="C494" s="699" t="s">
        <v>573</v>
      </c>
      <c r="D494" s="720" t="s">
        <v>2015</v>
      </c>
      <c r="E494" s="699" t="s">
        <v>3914</v>
      </c>
      <c r="F494" s="720" t="s">
        <v>3915</v>
      </c>
      <c r="G494" s="699" t="s">
        <v>3706</v>
      </c>
      <c r="H494" s="699" t="s">
        <v>3707</v>
      </c>
      <c r="I494" s="711">
        <v>9.68</v>
      </c>
      <c r="J494" s="711">
        <v>100</v>
      </c>
      <c r="K494" s="712">
        <v>968</v>
      </c>
    </row>
    <row r="495" spans="1:11" ht="14.4" customHeight="1" x14ac:dyDescent="0.3">
      <c r="A495" s="695" t="s">
        <v>556</v>
      </c>
      <c r="B495" s="696" t="s">
        <v>557</v>
      </c>
      <c r="C495" s="699" t="s">
        <v>573</v>
      </c>
      <c r="D495" s="720" t="s">
        <v>2015</v>
      </c>
      <c r="E495" s="699" t="s">
        <v>3914</v>
      </c>
      <c r="F495" s="720" t="s">
        <v>3915</v>
      </c>
      <c r="G495" s="699" t="s">
        <v>3708</v>
      </c>
      <c r="H495" s="699" t="s">
        <v>3709</v>
      </c>
      <c r="I495" s="711">
        <v>3539.25</v>
      </c>
      <c r="J495" s="711">
        <v>1</v>
      </c>
      <c r="K495" s="712">
        <v>3539.25</v>
      </c>
    </row>
    <row r="496" spans="1:11" ht="14.4" customHeight="1" x14ac:dyDescent="0.3">
      <c r="A496" s="695" t="s">
        <v>556</v>
      </c>
      <c r="B496" s="696" t="s">
        <v>557</v>
      </c>
      <c r="C496" s="699" t="s">
        <v>573</v>
      </c>
      <c r="D496" s="720" t="s">
        <v>2015</v>
      </c>
      <c r="E496" s="699" t="s">
        <v>3914</v>
      </c>
      <c r="F496" s="720" t="s">
        <v>3915</v>
      </c>
      <c r="G496" s="699" t="s">
        <v>3710</v>
      </c>
      <c r="H496" s="699" t="s">
        <v>3711</v>
      </c>
      <c r="I496" s="711">
        <v>3539.25</v>
      </c>
      <c r="J496" s="711">
        <v>1</v>
      </c>
      <c r="K496" s="712">
        <v>3539.25</v>
      </c>
    </row>
    <row r="497" spans="1:11" ht="14.4" customHeight="1" x14ac:dyDescent="0.3">
      <c r="A497" s="695" t="s">
        <v>556</v>
      </c>
      <c r="B497" s="696" t="s">
        <v>557</v>
      </c>
      <c r="C497" s="699" t="s">
        <v>573</v>
      </c>
      <c r="D497" s="720" t="s">
        <v>2015</v>
      </c>
      <c r="E497" s="699" t="s">
        <v>3914</v>
      </c>
      <c r="F497" s="720" t="s">
        <v>3915</v>
      </c>
      <c r="G497" s="699" t="s">
        <v>3712</v>
      </c>
      <c r="H497" s="699" t="s">
        <v>3713</v>
      </c>
      <c r="I497" s="711">
        <v>1319.32</v>
      </c>
      <c r="J497" s="711">
        <v>10</v>
      </c>
      <c r="K497" s="712">
        <v>13193.24</v>
      </c>
    </row>
    <row r="498" spans="1:11" ht="14.4" customHeight="1" x14ac:dyDescent="0.3">
      <c r="A498" s="695" t="s">
        <v>556</v>
      </c>
      <c r="B498" s="696" t="s">
        <v>557</v>
      </c>
      <c r="C498" s="699" t="s">
        <v>573</v>
      </c>
      <c r="D498" s="720" t="s">
        <v>2015</v>
      </c>
      <c r="E498" s="699" t="s">
        <v>3914</v>
      </c>
      <c r="F498" s="720" t="s">
        <v>3915</v>
      </c>
      <c r="G498" s="699" t="s">
        <v>3714</v>
      </c>
      <c r="H498" s="699" t="s">
        <v>3715</v>
      </c>
      <c r="I498" s="711">
        <v>824.01</v>
      </c>
      <c r="J498" s="711">
        <v>10</v>
      </c>
      <c r="K498" s="712">
        <v>8240.1</v>
      </c>
    </row>
    <row r="499" spans="1:11" ht="14.4" customHeight="1" x14ac:dyDescent="0.3">
      <c r="A499" s="695" t="s">
        <v>556</v>
      </c>
      <c r="B499" s="696" t="s">
        <v>557</v>
      </c>
      <c r="C499" s="699" t="s">
        <v>573</v>
      </c>
      <c r="D499" s="720" t="s">
        <v>2015</v>
      </c>
      <c r="E499" s="699" t="s">
        <v>3914</v>
      </c>
      <c r="F499" s="720" t="s">
        <v>3915</v>
      </c>
      <c r="G499" s="699" t="s">
        <v>3716</v>
      </c>
      <c r="H499" s="699" t="s">
        <v>3717</v>
      </c>
      <c r="I499" s="711">
        <v>3539.25</v>
      </c>
      <c r="J499" s="711">
        <v>1</v>
      </c>
      <c r="K499" s="712">
        <v>3539.25</v>
      </c>
    </row>
    <row r="500" spans="1:11" ht="14.4" customHeight="1" x14ac:dyDescent="0.3">
      <c r="A500" s="695" t="s">
        <v>556</v>
      </c>
      <c r="B500" s="696" t="s">
        <v>557</v>
      </c>
      <c r="C500" s="699" t="s">
        <v>573</v>
      </c>
      <c r="D500" s="720" t="s">
        <v>2015</v>
      </c>
      <c r="E500" s="699" t="s">
        <v>3928</v>
      </c>
      <c r="F500" s="720" t="s">
        <v>3929</v>
      </c>
      <c r="G500" s="699" t="s">
        <v>3718</v>
      </c>
      <c r="H500" s="699" t="s">
        <v>3719</v>
      </c>
      <c r="I500" s="711">
        <v>20895.5</v>
      </c>
      <c r="J500" s="711">
        <v>2</v>
      </c>
      <c r="K500" s="712">
        <v>41791</v>
      </c>
    </row>
    <row r="501" spans="1:11" ht="14.4" customHeight="1" x14ac:dyDescent="0.3">
      <c r="A501" s="695" t="s">
        <v>556</v>
      </c>
      <c r="B501" s="696" t="s">
        <v>557</v>
      </c>
      <c r="C501" s="699" t="s">
        <v>573</v>
      </c>
      <c r="D501" s="720" t="s">
        <v>2015</v>
      </c>
      <c r="E501" s="699" t="s">
        <v>3928</v>
      </c>
      <c r="F501" s="720" t="s">
        <v>3929</v>
      </c>
      <c r="G501" s="699" t="s">
        <v>3720</v>
      </c>
      <c r="H501" s="699" t="s">
        <v>3721</v>
      </c>
      <c r="I501" s="711">
        <v>42940</v>
      </c>
      <c r="J501" s="711">
        <v>2</v>
      </c>
      <c r="K501" s="712">
        <v>85880</v>
      </c>
    </row>
    <row r="502" spans="1:11" ht="14.4" customHeight="1" x14ac:dyDescent="0.3">
      <c r="A502" s="695" t="s">
        <v>556</v>
      </c>
      <c r="B502" s="696" t="s">
        <v>557</v>
      </c>
      <c r="C502" s="699" t="s">
        <v>573</v>
      </c>
      <c r="D502" s="720" t="s">
        <v>2015</v>
      </c>
      <c r="E502" s="699" t="s">
        <v>3928</v>
      </c>
      <c r="F502" s="720" t="s">
        <v>3929</v>
      </c>
      <c r="G502" s="699" t="s">
        <v>3722</v>
      </c>
      <c r="H502" s="699" t="s">
        <v>3723</v>
      </c>
      <c r="I502" s="711">
        <v>40560</v>
      </c>
      <c r="J502" s="711">
        <v>4</v>
      </c>
      <c r="K502" s="712">
        <v>162240</v>
      </c>
    </row>
    <row r="503" spans="1:11" ht="14.4" customHeight="1" x14ac:dyDescent="0.3">
      <c r="A503" s="695" t="s">
        <v>556</v>
      </c>
      <c r="B503" s="696" t="s">
        <v>557</v>
      </c>
      <c r="C503" s="699" t="s">
        <v>573</v>
      </c>
      <c r="D503" s="720" t="s">
        <v>2015</v>
      </c>
      <c r="E503" s="699" t="s">
        <v>3928</v>
      </c>
      <c r="F503" s="720" t="s">
        <v>3929</v>
      </c>
      <c r="G503" s="699" t="s">
        <v>3724</v>
      </c>
      <c r="H503" s="699" t="s">
        <v>3725</v>
      </c>
      <c r="I503" s="711">
        <v>40560</v>
      </c>
      <c r="J503" s="711">
        <v>1</v>
      </c>
      <c r="K503" s="712">
        <v>40560</v>
      </c>
    </row>
    <row r="504" spans="1:11" ht="14.4" customHeight="1" x14ac:dyDescent="0.3">
      <c r="A504" s="695" t="s">
        <v>556</v>
      </c>
      <c r="B504" s="696" t="s">
        <v>557</v>
      </c>
      <c r="C504" s="699" t="s">
        <v>573</v>
      </c>
      <c r="D504" s="720" t="s">
        <v>2015</v>
      </c>
      <c r="E504" s="699" t="s">
        <v>3928</v>
      </c>
      <c r="F504" s="720" t="s">
        <v>3929</v>
      </c>
      <c r="G504" s="699" t="s">
        <v>3726</v>
      </c>
      <c r="H504" s="699" t="s">
        <v>3727</v>
      </c>
      <c r="I504" s="711">
        <v>1121.76</v>
      </c>
      <c r="J504" s="711">
        <v>12</v>
      </c>
      <c r="K504" s="712">
        <v>13461.1</v>
      </c>
    </row>
    <row r="505" spans="1:11" ht="14.4" customHeight="1" x14ac:dyDescent="0.3">
      <c r="A505" s="695" t="s">
        <v>556</v>
      </c>
      <c r="B505" s="696" t="s">
        <v>557</v>
      </c>
      <c r="C505" s="699" t="s">
        <v>573</v>
      </c>
      <c r="D505" s="720" t="s">
        <v>2015</v>
      </c>
      <c r="E505" s="699" t="s">
        <v>3928</v>
      </c>
      <c r="F505" s="720" t="s">
        <v>3929</v>
      </c>
      <c r="G505" s="699" t="s">
        <v>3728</v>
      </c>
      <c r="H505" s="699" t="s">
        <v>3729</v>
      </c>
      <c r="I505" s="711">
        <v>1121.76</v>
      </c>
      <c r="J505" s="711">
        <v>17</v>
      </c>
      <c r="K505" s="712">
        <v>19069.849999999999</v>
      </c>
    </row>
    <row r="506" spans="1:11" ht="14.4" customHeight="1" x14ac:dyDescent="0.3">
      <c r="A506" s="695" t="s">
        <v>556</v>
      </c>
      <c r="B506" s="696" t="s">
        <v>557</v>
      </c>
      <c r="C506" s="699" t="s">
        <v>573</v>
      </c>
      <c r="D506" s="720" t="s">
        <v>2015</v>
      </c>
      <c r="E506" s="699" t="s">
        <v>3928</v>
      </c>
      <c r="F506" s="720" t="s">
        <v>3929</v>
      </c>
      <c r="G506" s="699" t="s">
        <v>3730</v>
      </c>
      <c r="H506" s="699" t="s">
        <v>3731</v>
      </c>
      <c r="I506" s="711">
        <v>9158.76</v>
      </c>
      <c r="J506" s="711">
        <v>4</v>
      </c>
      <c r="K506" s="712">
        <v>36635.040000000001</v>
      </c>
    </row>
    <row r="507" spans="1:11" ht="14.4" customHeight="1" x14ac:dyDescent="0.3">
      <c r="A507" s="695" t="s">
        <v>556</v>
      </c>
      <c r="B507" s="696" t="s">
        <v>557</v>
      </c>
      <c r="C507" s="699" t="s">
        <v>573</v>
      </c>
      <c r="D507" s="720" t="s">
        <v>2015</v>
      </c>
      <c r="E507" s="699" t="s">
        <v>3928</v>
      </c>
      <c r="F507" s="720" t="s">
        <v>3929</v>
      </c>
      <c r="G507" s="699" t="s">
        <v>3732</v>
      </c>
      <c r="H507" s="699" t="s">
        <v>3733</v>
      </c>
      <c r="I507" s="711">
        <v>1121.76</v>
      </c>
      <c r="J507" s="711">
        <v>22</v>
      </c>
      <c r="K507" s="712">
        <v>24678.69</v>
      </c>
    </row>
    <row r="508" spans="1:11" ht="14.4" customHeight="1" x14ac:dyDescent="0.3">
      <c r="A508" s="695" t="s">
        <v>556</v>
      </c>
      <c r="B508" s="696" t="s">
        <v>557</v>
      </c>
      <c r="C508" s="699" t="s">
        <v>573</v>
      </c>
      <c r="D508" s="720" t="s">
        <v>2015</v>
      </c>
      <c r="E508" s="699" t="s">
        <v>3928</v>
      </c>
      <c r="F508" s="720" t="s">
        <v>3929</v>
      </c>
      <c r="G508" s="699" t="s">
        <v>3734</v>
      </c>
      <c r="H508" s="699" t="s">
        <v>3735</v>
      </c>
      <c r="I508" s="711">
        <v>1121.76</v>
      </c>
      <c r="J508" s="711">
        <v>28</v>
      </c>
      <c r="K508" s="712">
        <v>31409.239999999998</v>
      </c>
    </row>
    <row r="509" spans="1:11" ht="14.4" customHeight="1" x14ac:dyDescent="0.3">
      <c r="A509" s="695" t="s">
        <v>556</v>
      </c>
      <c r="B509" s="696" t="s">
        <v>557</v>
      </c>
      <c r="C509" s="699" t="s">
        <v>573</v>
      </c>
      <c r="D509" s="720" t="s">
        <v>2015</v>
      </c>
      <c r="E509" s="699" t="s">
        <v>3928</v>
      </c>
      <c r="F509" s="720" t="s">
        <v>3929</v>
      </c>
      <c r="G509" s="699" t="s">
        <v>3736</v>
      </c>
      <c r="H509" s="699" t="s">
        <v>3737</v>
      </c>
      <c r="I509" s="711">
        <v>8448.5400000000009</v>
      </c>
      <c r="J509" s="711">
        <v>1</v>
      </c>
      <c r="K509" s="712">
        <v>8448.5400000000009</v>
      </c>
    </row>
    <row r="510" spans="1:11" ht="14.4" customHeight="1" x14ac:dyDescent="0.3">
      <c r="A510" s="695" t="s">
        <v>556</v>
      </c>
      <c r="B510" s="696" t="s">
        <v>557</v>
      </c>
      <c r="C510" s="699" t="s">
        <v>573</v>
      </c>
      <c r="D510" s="720" t="s">
        <v>2015</v>
      </c>
      <c r="E510" s="699" t="s">
        <v>3928</v>
      </c>
      <c r="F510" s="720" t="s">
        <v>3929</v>
      </c>
      <c r="G510" s="699" t="s">
        <v>3738</v>
      </c>
      <c r="H510" s="699" t="s">
        <v>3739</v>
      </c>
      <c r="I510" s="711">
        <v>1425.0124137931034</v>
      </c>
      <c r="J510" s="711">
        <v>155</v>
      </c>
      <c r="K510" s="712">
        <v>220876.80000000005</v>
      </c>
    </row>
    <row r="511" spans="1:11" ht="14.4" customHeight="1" x14ac:dyDescent="0.3">
      <c r="A511" s="695" t="s">
        <v>556</v>
      </c>
      <c r="B511" s="696" t="s">
        <v>557</v>
      </c>
      <c r="C511" s="699" t="s">
        <v>573</v>
      </c>
      <c r="D511" s="720" t="s">
        <v>2015</v>
      </c>
      <c r="E511" s="699" t="s">
        <v>3928</v>
      </c>
      <c r="F511" s="720" t="s">
        <v>3929</v>
      </c>
      <c r="G511" s="699" t="s">
        <v>3740</v>
      </c>
      <c r="H511" s="699" t="s">
        <v>3741</v>
      </c>
      <c r="I511" s="711">
        <v>8025.6</v>
      </c>
      <c r="J511" s="711">
        <v>1</v>
      </c>
      <c r="K511" s="712">
        <v>8025.6</v>
      </c>
    </row>
    <row r="512" spans="1:11" ht="14.4" customHeight="1" x14ac:dyDescent="0.3">
      <c r="A512" s="695" t="s">
        <v>556</v>
      </c>
      <c r="B512" s="696" t="s">
        <v>557</v>
      </c>
      <c r="C512" s="699" t="s">
        <v>573</v>
      </c>
      <c r="D512" s="720" t="s">
        <v>2015</v>
      </c>
      <c r="E512" s="699" t="s">
        <v>3928</v>
      </c>
      <c r="F512" s="720" t="s">
        <v>3929</v>
      </c>
      <c r="G512" s="699" t="s">
        <v>3742</v>
      </c>
      <c r="H512" s="699" t="s">
        <v>3743</v>
      </c>
      <c r="I512" s="711">
        <v>15801</v>
      </c>
      <c r="J512" s="711">
        <v>2</v>
      </c>
      <c r="K512" s="712">
        <v>31602</v>
      </c>
    </row>
    <row r="513" spans="1:11" ht="14.4" customHeight="1" x14ac:dyDescent="0.3">
      <c r="A513" s="695" t="s">
        <v>556</v>
      </c>
      <c r="B513" s="696" t="s">
        <v>557</v>
      </c>
      <c r="C513" s="699" t="s">
        <v>573</v>
      </c>
      <c r="D513" s="720" t="s">
        <v>2015</v>
      </c>
      <c r="E513" s="699" t="s">
        <v>3928</v>
      </c>
      <c r="F513" s="720" t="s">
        <v>3929</v>
      </c>
      <c r="G513" s="699" t="s">
        <v>3744</v>
      </c>
      <c r="H513" s="699" t="s">
        <v>3745</v>
      </c>
      <c r="I513" s="711">
        <v>1121.76</v>
      </c>
      <c r="J513" s="711">
        <v>2</v>
      </c>
      <c r="K513" s="712">
        <v>2243.52</v>
      </c>
    </row>
    <row r="514" spans="1:11" ht="14.4" customHeight="1" x14ac:dyDescent="0.3">
      <c r="A514" s="695" t="s">
        <v>556</v>
      </c>
      <c r="B514" s="696" t="s">
        <v>557</v>
      </c>
      <c r="C514" s="699" t="s">
        <v>573</v>
      </c>
      <c r="D514" s="720" t="s">
        <v>2015</v>
      </c>
      <c r="E514" s="699" t="s">
        <v>3928</v>
      </c>
      <c r="F514" s="720" t="s">
        <v>3929</v>
      </c>
      <c r="G514" s="699" t="s">
        <v>3746</v>
      </c>
      <c r="H514" s="699" t="s">
        <v>3747</v>
      </c>
      <c r="I514" s="711">
        <v>13765.5</v>
      </c>
      <c r="J514" s="711">
        <v>1</v>
      </c>
      <c r="K514" s="712">
        <v>13765.5</v>
      </c>
    </row>
    <row r="515" spans="1:11" ht="14.4" customHeight="1" x14ac:dyDescent="0.3">
      <c r="A515" s="695" t="s">
        <v>556</v>
      </c>
      <c r="B515" s="696" t="s">
        <v>557</v>
      </c>
      <c r="C515" s="699" t="s">
        <v>573</v>
      </c>
      <c r="D515" s="720" t="s">
        <v>2015</v>
      </c>
      <c r="E515" s="699" t="s">
        <v>3928</v>
      </c>
      <c r="F515" s="720" t="s">
        <v>3929</v>
      </c>
      <c r="G515" s="699" t="s">
        <v>3748</v>
      </c>
      <c r="H515" s="699" t="s">
        <v>3749</v>
      </c>
      <c r="I515" s="711">
        <v>9158.76</v>
      </c>
      <c r="J515" s="711">
        <v>2</v>
      </c>
      <c r="K515" s="712">
        <v>18317.52</v>
      </c>
    </row>
    <row r="516" spans="1:11" ht="14.4" customHeight="1" x14ac:dyDescent="0.3">
      <c r="A516" s="695" t="s">
        <v>556</v>
      </c>
      <c r="B516" s="696" t="s">
        <v>557</v>
      </c>
      <c r="C516" s="699" t="s">
        <v>573</v>
      </c>
      <c r="D516" s="720" t="s">
        <v>2015</v>
      </c>
      <c r="E516" s="699" t="s">
        <v>3928</v>
      </c>
      <c r="F516" s="720" t="s">
        <v>3929</v>
      </c>
      <c r="G516" s="699" t="s">
        <v>3750</v>
      </c>
      <c r="H516" s="699" t="s">
        <v>3751</v>
      </c>
      <c r="I516" s="711">
        <v>8025.6</v>
      </c>
      <c r="J516" s="711">
        <v>2</v>
      </c>
      <c r="K516" s="712">
        <v>16051.2</v>
      </c>
    </row>
    <row r="517" spans="1:11" ht="14.4" customHeight="1" x14ac:dyDescent="0.3">
      <c r="A517" s="695" t="s">
        <v>556</v>
      </c>
      <c r="B517" s="696" t="s">
        <v>557</v>
      </c>
      <c r="C517" s="699" t="s">
        <v>573</v>
      </c>
      <c r="D517" s="720" t="s">
        <v>2015</v>
      </c>
      <c r="E517" s="699" t="s">
        <v>3928</v>
      </c>
      <c r="F517" s="720" t="s">
        <v>3929</v>
      </c>
      <c r="G517" s="699" t="s">
        <v>3752</v>
      </c>
      <c r="H517" s="699" t="s">
        <v>3753</v>
      </c>
      <c r="I517" s="711">
        <v>42940</v>
      </c>
      <c r="J517" s="711">
        <v>1</v>
      </c>
      <c r="K517" s="712">
        <v>42940</v>
      </c>
    </row>
    <row r="518" spans="1:11" ht="14.4" customHeight="1" x14ac:dyDescent="0.3">
      <c r="A518" s="695" t="s">
        <v>556</v>
      </c>
      <c r="B518" s="696" t="s">
        <v>557</v>
      </c>
      <c r="C518" s="699" t="s">
        <v>573</v>
      </c>
      <c r="D518" s="720" t="s">
        <v>2015</v>
      </c>
      <c r="E518" s="699" t="s">
        <v>3928</v>
      </c>
      <c r="F518" s="720" t="s">
        <v>3929</v>
      </c>
      <c r="G518" s="699" t="s">
        <v>3754</v>
      </c>
      <c r="H518" s="699" t="s">
        <v>3755</v>
      </c>
      <c r="I518" s="711">
        <v>20895.5</v>
      </c>
      <c r="J518" s="711">
        <v>1</v>
      </c>
      <c r="K518" s="712">
        <v>20895.5</v>
      </c>
    </row>
    <row r="519" spans="1:11" ht="14.4" customHeight="1" x14ac:dyDescent="0.3">
      <c r="A519" s="695" t="s">
        <v>556</v>
      </c>
      <c r="B519" s="696" t="s">
        <v>557</v>
      </c>
      <c r="C519" s="699" t="s">
        <v>573</v>
      </c>
      <c r="D519" s="720" t="s">
        <v>2015</v>
      </c>
      <c r="E519" s="699" t="s">
        <v>3928</v>
      </c>
      <c r="F519" s="720" t="s">
        <v>3929</v>
      </c>
      <c r="G519" s="699" t="s">
        <v>3756</v>
      </c>
      <c r="H519" s="699" t="s">
        <v>3757</v>
      </c>
      <c r="I519" s="711">
        <v>15801</v>
      </c>
      <c r="J519" s="711">
        <v>1</v>
      </c>
      <c r="K519" s="712">
        <v>15801</v>
      </c>
    </row>
    <row r="520" spans="1:11" ht="14.4" customHeight="1" x14ac:dyDescent="0.3">
      <c r="A520" s="695" t="s">
        <v>556</v>
      </c>
      <c r="B520" s="696" t="s">
        <v>557</v>
      </c>
      <c r="C520" s="699" t="s">
        <v>573</v>
      </c>
      <c r="D520" s="720" t="s">
        <v>2015</v>
      </c>
      <c r="E520" s="699" t="s">
        <v>3928</v>
      </c>
      <c r="F520" s="720" t="s">
        <v>3929</v>
      </c>
      <c r="G520" s="699" t="s">
        <v>3758</v>
      </c>
      <c r="H520" s="699" t="s">
        <v>3759</v>
      </c>
      <c r="I520" s="711">
        <v>20895.5</v>
      </c>
      <c r="J520" s="711">
        <v>1</v>
      </c>
      <c r="K520" s="712">
        <v>20895.5</v>
      </c>
    </row>
    <row r="521" spans="1:11" ht="14.4" customHeight="1" x14ac:dyDescent="0.3">
      <c r="A521" s="695" t="s">
        <v>556</v>
      </c>
      <c r="B521" s="696" t="s">
        <v>557</v>
      </c>
      <c r="C521" s="699" t="s">
        <v>573</v>
      </c>
      <c r="D521" s="720" t="s">
        <v>2015</v>
      </c>
      <c r="E521" s="699" t="s">
        <v>3926</v>
      </c>
      <c r="F521" s="720" t="s">
        <v>3927</v>
      </c>
      <c r="G521" s="699" t="s">
        <v>3760</v>
      </c>
      <c r="H521" s="699" t="s">
        <v>3761</v>
      </c>
      <c r="I521" s="711">
        <v>7.02</v>
      </c>
      <c r="J521" s="711">
        <v>6</v>
      </c>
      <c r="K521" s="712">
        <v>42.09</v>
      </c>
    </row>
    <row r="522" spans="1:11" ht="14.4" customHeight="1" x14ac:dyDescent="0.3">
      <c r="A522" s="695" t="s">
        <v>556</v>
      </c>
      <c r="B522" s="696" t="s">
        <v>557</v>
      </c>
      <c r="C522" s="699" t="s">
        <v>573</v>
      </c>
      <c r="D522" s="720" t="s">
        <v>2015</v>
      </c>
      <c r="E522" s="699" t="s">
        <v>3926</v>
      </c>
      <c r="F522" s="720" t="s">
        <v>3927</v>
      </c>
      <c r="G522" s="699" t="s">
        <v>3762</v>
      </c>
      <c r="H522" s="699" t="s">
        <v>3763</v>
      </c>
      <c r="I522" s="711">
        <v>7.01</v>
      </c>
      <c r="J522" s="711">
        <v>4</v>
      </c>
      <c r="K522" s="712">
        <v>28.06</v>
      </c>
    </row>
    <row r="523" spans="1:11" ht="14.4" customHeight="1" x14ac:dyDescent="0.3">
      <c r="A523" s="695" t="s">
        <v>556</v>
      </c>
      <c r="B523" s="696" t="s">
        <v>557</v>
      </c>
      <c r="C523" s="699" t="s">
        <v>573</v>
      </c>
      <c r="D523" s="720" t="s">
        <v>2015</v>
      </c>
      <c r="E523" s="699" t="s">
        <v>3926</v>
      </c>
      <c r="F523" s="720" t="s">
        <v>3927</v>
      </c>
      <c r="G523" s="699" t="s">
        <v>3764</v>
      </c>
      <c r="H523" s="699" t="s">
        <v>3765</v>
      </c>
      <c r="I523" s="711">
        <v>7.01</v>
      </c>
      <c r="J523" s="711">
        <v>4</v>
      </c>
      <c r="K523" s="712">
        <v>28.06</v>
      </c>
    </row>
    <row r="524" spans="1:11" ht="14.4" customHeight="1" x14ac:dyDescent="0.3">
      <c r="A524" s="695" t="s">
        <v>556</v>
      </c>
      <c r="B524" s="696" t="s">
        <v>557</v>
      </c>
      <c r="C524" s="699" t="s">
        <v>573</v>
      </c>
      <c r="D524" s="720" t="s">
        <v>2015</v>
      </c>
      <c r="E524" s="699" t="s">
        <v>3926</v>
      </c>
      <c r="F524" s="720" t="s">
        <v>3927</v>
      </c>
      <c r="G524" s="699" t="s">
        <v>3766</v>
      </c>
      <c r="H524" s="699" t="s">
        <v>3767</v>
      </c>
      <c r="I524" s="711">
        <v>1169.3</v>
      </c>
      <c r="J524" s="711">
        <v>50</v>
      </c>
      <c r="K524" s="712">
        <v>58464.79</v>
      </c>
    </row>
    <row r="525" spans="1:11" ht="14.4" customHeight="1" x14ac:dyDescent="0.3">
      <c r="A525" s="695" t="s">
        <v>556</v>
      </c>
      <c r="B525" s="696" t="s">
        <v>557</v>
      </c>
      <c r="C525" s="699" t="s">
        <v>573</v>
      </c>
      <c r="D525" s="720" t="s">
        <v>2015</v>
      </c>
      <c r="E525" s="699" t="s">
        <v>3926</v>
      </c>
      <c r="F525" s="720" t="s">
        <v>3927</v>
      </c>
      <c r="G525" s="699" t="s">
        <v>3768</v>
      </c>
      <c r="H525" s="699" t="s">
        <v>3769</v>
      </c>
      <c r="I525" s="711">
        <v>1186.6500000000001</v>
      </c>
      <c r="J525" s="711">
        <v>30</v>
      </c>
      <c r="K525" s="712">
        <v>35599.409999999996</v>
      </c>
    </row>
    <row r="526" spans="1:11" ht="14.4" customHeight="1" x14ac:dyDescent="0.3">
      <c r="A526" s="695" t="s">
        <v>556</v>
      </c>
      <c r="B526" s="696" t="s">
        <v>557</v>
      </c>
      <c r="C526" s="699" t="s">
        <v>573</v>
      </c>
      <c r="D526" s="720" t="s">
        <v>2015</v>
      </c>
      <c r="E526" s="699" t="s">
        <v>3926</v>
      </c>
      <c r="F526" s="720" t="s">
        <v>3927</v>
      </c>
      <c r="G526" s="699" t="s">
        <v>3770</v>
      </c>
      <c r="H526" s="699" t="s">
        <v>3771</v>
      </c>
      <c r="I526" s="711">
        <v>928.2</v>
      </c>
      <c r="J526" s="711">
        <v>10</v>
      </c>
      <c r="K526" s="712">
        <v>9282.0300000000007</v>
      </c>
    </row>
    <row r="527" spans="1:11" ht="14.4" customHeight="1" x14ac:dyDescent="0.3">
      <c r="A527" s="695" t="s">
        <v>556</v>
      </c>
      <c r="B527" s="696" t="s">
        <v>557</v>
      </c>
      <c r="C527" s="699" t="s">
        <v>573</v>
      </c>
      <c r="D527" s="720" t="s">
        <v>2015</v>
      </c>
      <c r="E527" s="699" t="s">
        <v>3926</v>
      </c>
      <c r="F527" s="720" t="s">
        <v>3927</v>
      </c>
      <c r="G527" s="699" t="s">
        <v>3772</v>
      </c>
      <c r="H527" s="699" t="s">
        <v>3773</v>
      </c>
      <c r="I527" s="711">
        <v>1188</v>
      </c>
      <c r="J527" s="711">
        <v>65</v>
      </c>
      <c r="K527" s="712">
        <v>77220.14</v>
      </c>
    </row>
    <row r="528" spans="1:11" ht="14.4" customHeight="1" x14ac:dyDescent="0.3">
      <c r="A528" s="695" t="s">
        <v>556</v>
      </c>
      <c r="B528" s="696" t="s">
        <v>557</v>
      </c>
      <c r="C528" s="699" t="s">
        <v>573</v>
      </c>
      <c r="D528" s="720" t="s">
        <v>2015</v>
      </c>
      <c r="E528" s="699" t="s">
        <v>3926</v>
      </c>
      <c r="F528" s="720" t="s">
        <v>3927</v>
      </c>
      <c r="G528" s="699" t="s">
        <v>3774</v>
      </c>
      <c r="H528" s="699" t="s">
        <v>3775</v>
      </c>
      <c r="I528" s="711">
        <v>532.4</v>
      </c>
      <c r="J528" s="711">
        <v>50</v>
      </c>
      <c r="K528" s="712">
        <v>26620</v>
      </c>
    </row>
    <row r="529" spans="1:11" ht="14.4" customHeight="1" x14ac:dyDescent="0.3">
      <c r="A529" s="695" t="s">
        <v>556</v>
      </c>
      <c r="B529" s="696" t="s">
        <v>557</v>
      </c>
      <c r="C529" s="699" t="s">
        <v>573</v>
      </c>
      <c r="D529" s="720" t="s">
        <v>2015</v>
      </c>
      <c r="E529" s="699" t="s">
        <v>3926</v>
      </c>
      <c r="F529" s="720" t="s">
        <v>3927</v>
      </c>
      <c r="G529" s="699" t="s">
        <v>3436</v>
      </c>
      <c r="H529" s="699" t="s">
        <v>3437</v>
      </c>
      <c r="I529" s="711">
        <v>319.91000000000003</v>
      </c>
      <c r="J529" s="711">
        <v>60</v>
      </c>
      <c r="K529" s="712">
        <v>19194.68</v>
      </c>
    </row>
    <row r="530" spans="1:11" ht="14.4" customHeight="1" x14ac:dyDescent="0.3">
      <c r="A530" s="695" t="s">
        <v>556</v>
      </c>
      <c r="B530" s="696" t="s">
        <v>557</v>
      </c>
      <c r="C530" s="699" t="s">
        <v>573</v>
      </c>
      <c r="D530" s="720" t="s">
        <v>2015</v>
      </c>
      <c r="E530" s="699" t="s">
        <v>3926</v>
      </c>
      <c r="F530" s="720" t="s">
        <v>3927</v>
      </c>
      <c r="G530" s="699" t="s">
        <v>3776</v>
      </c>
      <c r="H530" s="699" t="s">
        <v>3777</v>
      </c>
      <c r="I530" s="711">
        <v>18952.96</v>
      </c>
      <c r="J530" s="711">
        <v>4</v>
      </c>
      <c r="K530" s="712">
        <v>75811.820000000007</v>
      </c>
    </row>
    <row r="531" spans="1:11" ht="14.4" customHeight="1" x14ac:dyDescent="0.3">
      <c r="A531" s="695" t="s">
        <v>556</v>
      </c>
      <c r="B531" s="696" t="s">
        <v>557</v>
      </c>
      <c r="C531" s="699" t="s">
        <v>573</v>
      </c>
      <c r="D531" s="720" t="s">
        <v>2015</v>
      </c>
      <c r="E531" s="699" t="s">
        <v>3926</v>
      </c>
      <c r="F531" s="720" t="s">
        <v>3927</v>
      </c>
      <c r="G531" s="699" t="s">
        <v>3778</v>
      </c>
      <c r="H531" s="699" t="s">
        <v>3779</v>
      </c>
      <c r="I531" s="711">
        <v>133400</v>
      </c>
      <c r="J531" s="711">
        <v>2</v>
      </c>
      <c r="K531" s="712">
        <v>266800</v>
      </c>
    </row>
    <row r="532" spans="1:11" ht="14.4" customHeight="1" x14ac:dyDescent="0.3">
      <c r="A532" s="695" t="s">
        <v>556</v>
      </c>
      <c r="B532" s="696" t="s">
        <v>557</v>
      </c>
      <c r="C532" s="699" t="s">
        <v>573</v>
      </c>
      <c r="D532" s="720" t="s">
        <v>2015</v>
      </c>
      <c r="E532" s="699" t="s">
        <v>3926</v>
      </c>
      <c r="F532" s="720" t="s">
        <v>3927</v>
      </c>
      <c r="G532" s="699" t="s">
        <v>3780</v>
      </c>
      <c r="H532" s="699" t="s">
        <v>3781</v>
      </c>
      <c r="I532" s="711">
        <v>414.55</v>
      </c>
      <c r="J532" s="711">
        <v>10</v>
      </c>
      <c r="K532" s="712">
        <v>4145.46</v>
      </c>
    </row>
    <row r="533" spans="1:11" ht="14.4" customHeight="1" x14ac:dyDescent="0.3">
      <c r="A533" s="695" t="s">
        <v>556</v>
      </c>
      <c r="B533" s="696" t="s">
        <v>557</v>
      </c>
      <c r="C533" s="699" t="s">
        <v>573</v>
      </c>
      <c r="D533" s="720" t="s">
        <v>2015</v>
      </c>
      <c r="E533" s="699" t="s">
        <v>3926</v>
      </c>
      <c r="F533" s="720" t="s">
        <v>3927</v>
      </c>
      <c r="G533" s="699" t="s">
        <v>3782</v>
      </c>
      <c r="H533" s="699" t="s">
        <v>3783</v>
      </c>
      <c r="I533" s="711">
        <v>4600</v>
      </c>
      <c r="J533" s="711">
        <v>20</v>
      </c>
      <c r="K533" s="712">
        <v>92000</v>
      </c>
    </row>
    <row r="534" spans="1:11" ht="14.4" customHeight="1" x14ac:dyDescent="0.3">
      <c r="A534" s="695" t="s">
        <v>556</v>
      </c>
      <c r="B534" s="696" t="s">
        <v>557</v>
      </c>
      <c r="C534" s="699" t="s">
        <v>573</v>
      </c>
      <c r="D534" s="720" t="s">
        <v>2015</v>
      </c>
      <c r="E534" s="699" t="s">
        <v>3926</v>
      </c>
      <c r="F534" s="720" t="s">
        <v>3927</v>
      </c>
      <c r="G534" s="699" t="s">
        <v>3784</v>
      </c>
      <c r="H534" s="699" t="s">
        <v>3785</v>
      </c>
      <c r="I534" s="711">
        <v>1169.3</v>
      </c>
      <c r="J534" s="711">
        <v>5</v>
      </c>
      <c r="K534" s="712">
        <v>5846.48</v>
      </c>
    </row>
    <row r="535" spans="1:11" ht="14.4" customHeight="1" x14ac:dyDescent="0.3">
      <c r="A535" s="695" t="s">
        <v>556</v>
      </c>
      <c r="B535" s="696" t="s">
        <v>557</v>
      </c>
      <c r="C535" s="699" t="s">
        <v>573</v>
      </c>
      <c r="D535" s="720" t="s">
        <v>2015</v>
      </c>
      <c r="E535" s="699" t="s">
        <v>3926</v>
      </c>
      <c r="F535" s="720" t="s">
        <v>3927</v>
      </c>
      <c r="G535" s="699" t="s">
        <v>3786</v>
      </c>
      <c r="H535" s="699" t="s">
        <v>3787</v>
      </c>
      <c r="I535" s="711">
        <v>1849.91</v>
      </c>
      <c r="J535" s="711">
        <v>5</v>
      </c>
      <c r="K535" s="712">
        <v>9249.5499999999993</v>
      </c>
    </row>
    <row r="536" spans="1:11" ht="14.4" customHeight="1" x14ac:dyDescent="0.3">
      <c r="A536" s="695" t="s">
        <v>556</v>
      </c>
      <c r="B536" s="696" t="s">
        <v>557</v>
      </c>
      <c r="C536" s="699" t="s">
        <v>573</v>
      </c>
      <c r="D536" s="720" t="s">
        <v>2015</v>
      </c>
      <c r="E536" s="699" t="s">
        <v>3926</v>
      </c>
      <c r="F536" s="720" t="s">
        <v>3927</v>
      </c>
      <c r="G536" s="699" t="s">
        <v>3788</v>
      </c>
      <c r="H536" s="699" t="s">
        <v>3789</v>
      </c>
      <c r="I536" s="711">
        <v>25300</v>
      </c>
      <c r="J536" s="711">
        <v>2</v>
      </c>
      <c r="K536" s="712">
        <v>50600</v>
      </c>
    </row>
    <row r="537" spans="1:11" ht="14.4" customHeight="1" x14ac:dyDescent="0.3">
      <c r="A537" s="695" t="s">
        <v>556</v>
      </c>
      <c r="B537" s="696" t="s">
        <v>557</v>
      </c>
      <c r="C537" s="699" t="s">
        <v>573</v>
      </c>
      <c r="D537" s="720" t="s">
        <v>2015</v>
      </c>
      <c r="E537" s="699" t="s">
        <v>3926</v>
      </c>
      <c r="F537" s="720" t="s">
        <v>3927</v>
      </c>
      <c r="G537" s="699" t="s">
        <v>3790</v>
      </c>
      <c r="H537" s="699" t="s">
        <v>3791</v>
      </c>
      <c r="I537" s="711">
        <v>1169.3</v>
      </c>
      <c r="J537" s="711">
        <v>25</v>
      </c>
      <c r="K537" s="712">
        <v>29232.399999999998</v>
      </c>
    </row>
    <row r="538" spans="1:11" ht="14.4" customHeight="1" x14ac:dyDescent="0.3">
      <c r="A538" s="695" t="s">
        <v>556</v>
      </c>
      <c r="B538" s="696" t="s">
        <v>557</v>
      </c>
      <c r="C538" s="699" t="s">
        <v>573</v>
      </c>
      <c r="D538" s="720" t="s">
        <v>2015</v>
      </c>
      <c r="E538" s="699" t="s">
        <v>3926</v>
      </c>
      <c r="F538" s="720" t="s">
        <v>3927</v>
      </c>
      <c r="G538" s="699" t="s">
        <v>3444</v>
      </c>
      <c r="H538" s="699" t="s">
        <v>3445</v>
      </c>
      <c r="I538" s="711">
        <v>1285.02</v>
      </c>
      <c r="J538" s="711">
        <v>25</v>
      </c>
      <c r="K538" s="712">
        <v>32125.5</v>
      </c>
    </row>
    <row r="539" spans="1:11" ht="14.4" customHeight="1" x14ac:dyDescent="0.3">
      <c r="A539" s="695" t="s">
        <v>556</v>
      </c>
      <c r="B539" s="696" t="s">
        <v>557</v>
      </c>
      <c r="C539" s="699" t="s">
        <v>573</v>
      </c>
      <c r="D539" s="720" t="s">
        <v>2015</v>
      </c>
      <c r="E539" s="699" t="s">
        <v>3926</v>
      </c>
      <c r="F539" s="720" t="s">
        <v>3927</v>
      </c>
      <c r="G539" s="699" t="s">
        <v>3792</v>
      </c>
      <c r="H539" s="699" t="s">
        <v>3793</v>
      </c>
      <c r="I539" s="711">
        <v>413.82</v>
      </c>
      <c r="J539" s="711">
        <v>1</v>
      </c>
      <c r="K539" s="712">
        <v>413.82</v>
      </c>
    </row>
    <row r="540" spans="1:11" ht="14.4" customHeight="1" x14ac:dyDescent="0.3">
      <c r="A540" s="695" t="s">
        <v>556</v>
      </c>
      <c r="B540" s="696" t="s">
        <v>557</v>
      </c>
      <c r="C540" s="699" t="s">
        <v>573</v>
      </c>
      <c r="D540" s="720" t="s">
        <v>2015</v>
      </c>
      <c r="E540" s="699" t="s">
        <v>3930</v>
      </c>
      <c r="F540" s="720" t="s">
        <v>3931</v>
      </c>
      <c r="G540" s="699" t="s">
        <v>3794</v>
      </c>
      <c r="H540" s="699" t="s">
        <v>3795</v>
      </c>
      <c r="I540" s="711">
        <v>3006.31</v>
      </c>
      <c r="J540" s="711">
        <v>6</v>
      </c>
      <c r="K540" s="712">
        <v>18037.830000000002</v>
      </c>
    </row>
    <row r="541" spans="1:11" ht="14.4" customHeight="1" x14ac:dyDescent="0.3">
      <c r="A541" s="695" t="s">
        <v>556</v>
      </c>
      <c r="B541" s="696" t="s">
        <v>557</v>
      </c>
      <c r="C541" s="699" t="s">
        <v>573</v>
      </c>
      <c r="D541" s="720" t="s">
        <v>2015</v>
      </c>
      <c r="E541" s="699" t="s">
        <v>3916</v>
      </c>
      <c r="F541" s="720" t="s">
        <v>3917</v>
      </c>
      <c r="G541" s="699" t="s">
        <v>3208</v>
      </c>
      <c r="H541" s="699" t="s">
        <v>3209</v>
      </c>
      <c r="I541" s="711">
        <v>8.17</v>
      </c>
      <c r="J541" s="711">
        <v>300</v>
      </c>
      <c r="K541" s="712">
        <v>2451</v>
      </c>
    </row>
    <row r="542" spans="1:11" ht="14.4" customHeight="1" x14ac:dyDescent="0.3">
      <c r="A542" s="695" t="s">
        <v>556</v>
      </c>
      <c r="B542" s="696" t="s">
        <v>557</v>
      </c>
      <c r="C542" s="699" t="s">
        <v>573</v>
      </c>
      <c r="D542" s="720" t="s">
        <v>2015</v>
      </c>
      <c r="E542" s="699" t="s">
        <v>3916</v>
      </c>
      <c r="F542" s="720" t="s">
        <v>3917</v>
      </c>
      <c r="G542" s="699" t="s">
        <v>3210</v>
      </c>
      <c r="H542" s="699" t="s">
        <v>3211</v>
      </c>
      <c r="I542" s="711">
        <v>216.98000000000002</v>
      </c>
      <c r="J542" s="711">
        <v>140</v>
      </c>
      <c r="K542" s="712">
        <v>31047.18</v>
      </c>
    </row>
    <row r="543" spans="1:11" ht="14.4" customHeight="1" x14ac:dyDescent="0.3">
      <c r="A543" s="695" t="s">
        <v>556</v>
      </c>
      <c r="B543" s="696" t="s">
        <v>557</v>
      </c>
      <c r="C543" s="699" t="s">
        <v>573</v>
      </c>
      <c r="D543" s="720" t="s">
        <v>2015</v>
      </c>
      <c r="E543" s="699" t="s">
        <v>3916</v>
      </c>
      <c r="F543" s="720" t="s">
        <v>3917</v>
      </c>
      <c r="G543" s="699" t="s">
        <v>3212</v>
      </c>
      <c r="H543" s="699" t="s">
        <v>3213</v>
      </c>
      <c r="I543" s="711">
        <v>12.7</v>
      </c>
      <c r="J543" s="711">
        <v>100</v>
      </c>
      <c r="K543" s="712">
        <v>1270</v>
      </c>
    </row>
    <row r="544" spans="1:11" ht="14.4" customHeight="1" x14ac:dyDescent="0.3">
      <c r="A544" s="695" t="s">
        <v>556</v>
      </c>
      <c r="B544" s="696" t="s">
        <v>557</v>
      </c>
      <c r="C544" s="699" t="s">
        <v>573</v>
      </c>
      <c r="D544" s="720" t="s">
        <v>2015</v>
      </c>
      <c r="E544" s="699" t="s">
        <v>3916</v>
      </c>
      <c r="F544" s="720" t="s">
        <v>3917</v>
      </c>
      <c r="G544" s="699" t="s">
        <v>3796</v>
      </c>
      <c r="H544" s="699" t="s">
        <v>3797</v>
      </c>
      <c r="I544" s="711">
        <v>793.93</v>
      </c>
      <c r="J544" s="711">
        <v>80</v>
      </c>
      <c r="K544" s="712">
        <v>63514.350000000006</v>
      </c>
    </row>
    <row r="545" spans="1:11" ht="14.4" customHeight="1" x14ac:dyDescent="0.3">
      <c r="A545" s="695" t="s">
        <v>556</v>
      </c>
      <c r="B545" s="696" t="s">
        <v>557</v>
      </c>
      <c r="C545" s="699" t="s">
        <v>573</v>
      </c>
      <c r="D545" s="720" t="s">
        <v>2015</v>
      </c>
      <c r="E545" s="699" t="s">
        <v>3916</v>
      </c>
      <c r="F545" s="720" t="s">
        <v>3917</v>
      </c>
      <c r="G545" s="699" t="s">
        <v>3798</v>
      </c>
      <c r="H545" s="699" t="s">
        <v>3799</v>
      </c>
      <c r="I545" s="711">
        <v>658.24</v>
      </c>
      <c r="J545" s="711">
        <v>20</v>
      </c>
      <c r="K545" s="712">
        <v>13164.85</v>
      </c>
    </row>
    <row r="546" spans="1:11" ht="14.4" customHeight="1" x14ac:dyDescent="0.3">
      <c r="A546" s="695" t="s">
        <v>556</v>
      </c>
      <c r="B546" s="696" t="s">
        <v>557</v>
      </c>
      <c r="C546" s="699" t="s">
        <v>573</v>
      </c>
      <c r="D546" s="720" t="s">
        <v>2015</v>
      </c>
      <c r="E546" s="699" t="s">
        <v>3916</v>
      </c>
      <c r="F546" s="720" t="s">
        <v>3917</v>
      </c>
      <c r="G546" s="699" t="s">
        <v>3800</v>
      </c>
      <c r="H546" s="699" t="s">
        <v>3801</v>
      </c>
      <c r="I546" s="711">
        <v>60.5</v>
      </c>
      <c r="J546" s="711">
        <v>50</v>
      </c>
      <c r="K546" s="712">
        <v>3025</v>
      </c>
    </row>
    <row r="547" spans="1:11" ht="14.4" customHeight="1" x14ac:dyDescent="0.3">
      <c r="A547" s="695" t="s">
        <v>556</v>
      </c>
      <c r="B547" s="696" t="s">
        <v>557</v>
      </c>
      <c r="C547" s="699" t="s">
        <v>573</v>
      </c>
      <c r="D547" s="720" t="s">
        <v>2015</v>
      </c>
      <c r="E547" s="699" t="s">
        <v>3916</v>
      </c>
      <c r="F547" s="720" t="s">
        <v>3917</v>
      </c>
      <c r="G547" s="699" t="s">
        <v>3802</v>
      </c>
      <c r="H547" s="699" t="s">
        <v>3803</v>
      </c>
      <c r="I547" s="711">
        <v>1010.35</v>
      </c>
      <c r="J547" s="711">
        <v>10</v>
      </c>
      <c r="K547" s="712">
        <v>10103.5</v>
      </c>
    </row>
    <row r="548" spans="1:11" ht="14.4" customHeight="1" x14ac:dyDescent="0.3">
      <c r="A548" s="695" t="s">
        <v>556</v>
      </c>
      <c r="B548" s="696" t="s">
        <v>557</v>
      </c>
      <c r="C548" s="699" t="s">
        <v>573</v>
      </c>
      <c r="D548" s="720" t="s">
        <v>2015</v>
      </c>
      <c r="E548" s="699" t="s">
        <v>3916</v>
      </c>
      <c r="F548" s="720" t="s">
        <v>3917</v>
      </c>
      <c r="G548" s="699" t="s">
        <v>3804</v>
      </c>
      <c r="H548" s="699" t="s">
        <v>3805</v>
      </c>
      <c r="I548" s="711">
        <v>1010.35</v>
      </c>
      <c r="J548" s="711">
        <v>5</v>
      </c>
      <c r="K548" s="712">
        <v>5051.75</v>
      </c>
    </row>
    <row r="549" spans="1:11" ht="14.4" customHeight="1" x14ac:dyDescent="0.3">
      <c r="A549" s="695" t="s">
        <v>556</v>
      </c>
      <c r="B549" s="696" t="s">
        <v>557</v>
      </c>
      <c r="C549" s="699" t="s">
        <v>573</v>
      </c>
      <c r="D549" s="720" t="s">
        <v>2015</v>
      </c>
      <c r="E549" s="699" t="s">
        <v>3916</v>
      </c>
      <c r="F549" s="720" t="s">
        <v>3917</v>
      </c>
      <c r="G549" s="699" t="s">
        <v>3806</v>
      </c>
      <c r="H549" s="699" t="s">
        <v>3807</v>
      </c>
      <c r="I549" s="711">
        <v>5770.496666666666</v>
      </c>
      <c r="J549" s="711">
        <v>10</v>
      </c>
      <c r="K549" s="712">
        <v>57704.959999999999</v>
      </c>
    </row>
    <row r="550" spans="1:11" ht="14.4" customHeight="1" x14ac:dyDescent="0.3">
      <c r="A550" s="695" t="s">
        <v>556</v>
      </c>
      <c r="B550" s="696" t="s">
        <v>557</v>
      </c>
      <c r="C550" s="699" t="s">
        <v>573</v>
      </c>
      <c r="D550" s="720" t="s">
        <v>2015</v>
      </c>
      <c r="E550" s="699" t="s">
        <v>3932</v>
      </c>
      <c r="F550" s="720" t="s">
        <v>3933</v>
      </c>
      <c r="G550" s="699" t="s">
        <v>3808</v>
      </c>
      <c r="H550" s="699" t="s">
        <v>3809</v>
      </c>
      <c r="I550" s="711">
        <v>205.39</v>
      </c>
      <c r="J550" s="711">
        <v>12</v>
      </c>
      <c r="K550" s="712">
        <v>2464.67</v>
      </c>
    </row>
    <row r="551" spans="1:11" ht="14.4" customHeight="1" x14ac:dyDescent="0.3">
      <c r="A551" s="695" t="s">
        <v>556</v>
      </c>
      <c r="B551" s="696" t="s">
        <v>557</v>
      </c>
      <c r="C551" s="699" t="s">
        <v>573</v>
      </c>
      <c r="D551" s="720" t="s">
        <v>2015</v>
      </c>
      <c r="E551" s="699" t="s">
        <v>3932</v>
      </c>
      <c r="F551" s="720" t="s">
        <v>3933</v>
      </c>
      <c r="G551" s="699" t="s">
        <v>3810</v>
      </c>
      <c r="H551" s="699" t="s">
        <v>3811</v>
      </c>
      <c r="I551" s="711">
        <v>266.12</v>
      </c>
      <c r="J551" s="711">
        <v>24</v>
      </c>
      <c r="K551" s="712">
        <v>6386.79</v>
      </c>
    </row>
    <row r="552" spans="1:11" ht="14.4" customHeight="1" x14ac:dyDescent="0.3">
      <c r="A552" s="695" t="s">
        <v>556</v>
      </c>
      <c r="B552" s="696" t="s">
        <v>557</v>
      </c>
      <c r="C552" s="699" t="s">
        <v>573</v>
      </c>
      <c r="D552" s="720" t="s">
        <v>2015</v>
      </c>
      <c r="E552" s="699" t="s">
        <v>3932</v>
      </c>
      <c r="F552" s="720" t="s">
        <v>3933</v>
      </c>
      <c r="G552" s="699" t="s">
        <v>3812</v>
      </c>
      <c r="H552" s="699" t="s">
        <v>3813</v>
      </c>
      <c r="I552" s="711">
        <v>58.24</v>
      </c>
      <c r="J552" s="711">
        <v>144</v>
      </c>
      <c r="K552" s="712">
        <v>8385.99</v>
      </c>
    </row>
    <row r="553" spans="1:11" ht="14.4" customHeight="1" x14ac:dyDescent="0.3">
      <c r="A553" s="695" t="s">
        <v>556</v>
      </c>
      <c r="B553" s="696" t="s">
        <v>557</v>
      </c>
      <c r="C553" s="699" t="s">
        <v>573</v>
      </c>
      <c r="D553" s="720" t="s">
        <v>2015</v>
      </c>
      <c r="E553" s="699" t="s">
        <v>3932</v>
      </c>
      <c r="F553" s="720" t="s">
        <v>3933</v>
      </c>
      <c r="G553" s="699" t="s">
        <v>3814</v>
      </c>
      <c r="H553" s="699" t="s">
        <v>3815</v>
      </c>
      <c r="I553" s="711">
        <v>205.37</v>
      </c>
      <c r="J553" s="711">
        <v>180</v>
      </c>
      <c r="K553" s="712">
        <v>36967.449999999997</v>
      </c>
    </row>
    <row r="554" spans="1:11" ht="14.4" customHeight="1" x14ac:dyDescent="0.3">
      <c r="A554" s="695" t="s">
        <v>556</v>
      </c>
      <c r="B554" s="696" t="s">
        <v>557</v>
      </c>
      <c r="C554" s="699" t="s">
        <v>573</v>
      </c>
      <c r="D554" s="720" t="s">
        <v>2015</v>
      </c>
      <c r="E554" s="699" t="s">
        <v>3932</v>
      </c>
      <c r="F554" s="720" t="s">
        <v>3933</v>
      </c>
      <c r="G554" s="699" t="s">
        <v>3816</v>
      </c>
      <c r="H554" s="699" t="s">
        <v>3817</v>
      </c>
      <c r="I554" s="711">
        <v>408.99</v>
      </c>
      <c r="J554" s="711">
        <v>216</v>
      </c>
      <c r="K554" s="712">
        <v>88342.5</v>
      </c>
    </row>
    <row r="555" spans="1:11" ht="14.4" customHeight="1" x14ac:dyDescent="0.3">
      <c r="A555" s="695" t="s">
        <v>556</v>
      </c>
      <c r="B555" s="696" t="s">
        <v>557</v>
      </c>
      <c r="C555" s="699" t="s">
        <v>573</v>
      </c>
      <c r="D555" s="720" t="s">
        <v>2015</v>
      </c>
      <c r="E555" s="699" t="s">
        <v>3932</v>
      </c>
      <c r="F555" s="720" t="s">
        <v>3933</v>
      </c>
      <c r="G555" s="699" t="s">
        <v>3818</v>
      </c>
      <c r="H555" s="699" t="s">
        <v>3819</v>
      </c>
      <c r="I555" s="711">
        <v>222.36</v>
      </c>
      <c r="J555" s="711">
        <v>36</v>
      </c>
      <c r="K555" s="712">
        <v>8004.91</v>
      </c>
    </row>
    <row r="556" spans="1:11" ht="14.4" customHeight="1" x14ac:dyDescent="0.3">
      <c r="A556" s="695" t="s">
        <v>556</v>
      </c>
      <c r="B556" s="696" t="s">
        <v>557</v>
      </c>
      <c r="C556" s="699" t="s">
        <v>573</v>
      </c>
      <c r="D556" s="720" t="s">
        <v>2015</v>
      </c>
      <c r="E556" s="699" t="s">
        <v>3932</v>
      </c>
      <c r="F556" s="720" t="s">
        <v>3933</v>
      </c>
      <c r="G556" s="699" t="s">
        <v>3820</v>
      </c>
      <c r="H556" s="699" t="s">
        <v>3821</v>
      </c>
      <c r="I556" s="711">
        <v>36.729999999999997</v>
      </c>
      <c r="J556" s="711">
        <v>72</v>
      </c>
      <c r="K556" s="712">
        <v>2644.75</v>
      </c>
    </row>
    <row r="557" spans="1:11" ht="14.4" customHeight="1" x14ac:dyDescent="0.3">
      <c r="A557" s="695" t="s">
        <v>556</v>
      </c>
      <c r="B557" s="696" t="s">
        <v>557</v>
      </c>
      <c r="C557" s="699" t="s">
        <v>573</v>
      </c>
      <c r="D557" s="720" t="s">
        <v>2015</v>
      </c>
      <c r="E557" s="699" t="s">
        <v>3932</v>
      </c>
      <c r="F557" s="720" t="s">
        <v>3933</v>
      </c>
      <c r="G557" s="699" t="s">
        <v>3822</v>
      </c>
      <c r="H557" s="699" t="s">
        <v>3823</v>
      </c>
      <c r="I557" s="711">
        <v>45.61</v>
      </c>
      <c r="J557" s="711">
        <v>180</v>
      </c>
      <c r="K557" s="712">
        <v>8209.2799999999988</v>
      </c>
    </row>
    <row r="558" spans="1:11" ht="14.4" customHeight="1" x14ac:dyDescent="0.3">
      <c r="A558" s="695" t="s">
        <v>556</v>
      </c>
      <c r="B558" s="696" t="s">
        <v>557</v>
      </c>
      <c r="C558" s="699" t="s">
        <v>573</v>
      </c>
      <c r="D558" s="720" t="s">
        <v>2015</v>
      </c>
      <c r="E558" s="699" t="s">
        <v>3932</v>
      </c>
      <c r="F558" s="720" t="s">
        <v>3933</v>
      </c>
      <c r="G558" s="699" t="s">
        <v>3824</v>
      </c>
      <c r="H558" s="699" t="s">
        <v>3825</v>
      </c>
      <c r="I558" s="711">
        <v>48.78</v>
      </c>
      <c r="J558" s="711">
        <v>72</v>
      </c>
      <c r="K558" s="712">
        <v>3511.87</v>
      </c>
    </row>
    <row r="559" spans="1:11" ht="14.4" customHeight="1" x14ac:dyDescent="0.3">
      <c r="A559" s="695" t="s">
        <v>556</v>
      </c>
      <c r="B559" s="696" t="s">
        <v>557</v>
      </c>
      <c r="C559" s="699" t="s">
        <v>573</v>
      </c>
      <c r="D559" s="720" t="s">
        <v>2015</v>
      </c>
      <c r="E559" s="699" t="s">
        <v>3932</v>
      </c>
      <c r="F559" s="720" t="s">
        <v>3933</v>
      </c>
      <c r="G559" s="699" t="s">
        <v>3826</v>
      </c>
      <c r="H559" s="699" t="s">
        <v>3827</v>
      </c>
      <c r="I559" s="711">
        <v>245.97</v>
      </c>
      <c r="J559" s="711">
        <v>24</v>
      </c>
      <c r="K559" s="712">
        <v>5903.25</v>
      </c>
    </row>
    <row r="560" spans="1:11" ht="14.4" customHeight="1" x14ac:dyDescent="0.3">
      <c r="A560" s="695" t="s">
        <v>556</v>
      </c>
      <c r="B560" s="696" t="s">
        <v>557</v>
      </c>
      <c r="C560" s="699" t="s">
        <v>573</v>
      </c>
      <c r="D560" s="720" t="s">
        <v>2015</v>
      </c>
      <c r="E560" s="699" t="s">
        <v>3932</v>
      </c>
      <c r="F560" s="720" t="s">
        <v>3933</v>
      </c>
      <c r="G560" s="699" t="s">
        <v>3828</v>
      </c>
      <c r="H560" s="699" t="s">
        <v>3829</v>
      </c>
      <c r="I560" s="711">
        <v>33.35</v>
      </c>
      <c r="J560" s="711">
        <v>360</v>
      </c>
      <c r="K560" s="712">
        <v>12006</v>
      </c>
    </row>
    <row r="561" spans="1:11" ht="14.4" customHeight="1" x14ac:dyDescent="0.3">
      <c r="A561" s="695" t="s">
        <v>556</v>
      </c>
      <c r="B561" s="696" t="s">
        <v>557</v>
      </c>
      <c r="C561" s="699" t="s">
        <v>573</v>
      </c>
      <c r="D561" s="720" t="s">
        <v>2015</v>
      </c>
      <c r="E561" s="699" t="s">
        <v>3932</v>
      </c>
      <c r="F561" s="720" t="s">
        <v>3933</v>
      </c>
      <c r="G561" s="699" t="s">
        <v>3830</v>
      </c>
      <c r="H561" s="699" t="s">
        <v>3831</v>
      </c>
      <c r="I561" s="711">
        <v>67.849999999999994</v>
      </c>
      <c r="J561" s="711">
        <v>396</v>
      </c>
      <c r="K561" s="712">
        <v>26868.6</v>
      </c>
    </row>
    <row r="562" spans="1:11" ht="14.4" customHeight="1" x14ac:dyDescent="0.3">
      <c r="A562" s="695" t="s">
        <v>556</v>
      </c>
      <c r="B562" s="696" t="s">
        <v>557</v>
      </c>
      <c r="C562" s="699" t="s">
        <v>573</v>
      </c>
      <c r="D562" s="720" t="s">
        <v>2015</v>
      </c>
      <c r="E562" s="699" t="s">
        <v>3932</v>
      </c>
      <c r="F562" s="720" t="s">
        <v>3933</v>
      </c>
      <c r="G562" s="699" t="s">
        <v>3832</v>
      </c>
      <c r="H562" s="699" t="s">
        <v>3833</v>
      </c>
      <c r="I562" s="711">
        <v>191.6</v>
      </c>
      <c r="J562" s="711">
        <v>24</v>
      </c>
      <c r="K562" s="712">
        <v>4598.33</v>
      </c>
    </row>
    <row r="563" spans="1:11" ht="14.4" customHeight="1" x14ac:dyDescent="0.3">
      <c r="A563" s="695" t="s">
        <v>556</v>
      </c>
      <c r="B563" s="696" t="s">
        <v>557</v>
      </c>
      <c r="C563" s="699" t="s">
        <v>573</v>
      </c>
      <c r="D563" s="720" t="s">
        <v>2015</v>
      </c>
      <c r="E563" s="699" t="s">
        <v>3932</v>
      </c>
      <c r="F563" s="720" t="s">
        <v>3933</v>
      </c>
      <c r="G563" s="699" t="s">
        <v>3834</v>
      </c>
      <c r="H563" s="699" t="s">
        <v>3835</v>
      </c>
      <c r="I563" s="711">
        <v>357.95</v>
      </c>
      <c r="J563" s="711">
        <v>24</v>
      </c>
      <c r="K563" s="712">
        <v>8590.7999999999993</v>
      </c>
    </row>
    <row r="564" spans="1:11" ht="14.4" customHeight="1" x14ac:dyDescent="0.3">
      <c r="A564" s="695" t="s">
        <v>556</v>
      </c>
      <c r="B564" s="696" t="s">
        <v>557</v>
      </c>
      <c r="C564" s="699" t="s">
        <v>573</v>
      </c>
      <c r="D564" s="720" t="s">
        <v>2015</v>
      </c>
      <c r="E564" s="699" t="s">
        <v>3932</v>
      </c>
      <c r="F564" s="720" t="s">
        <v>3933</v>
      </c>
      <c r="G564" s="699" t="s">
        <v>3836</v>
      </c>
      <c r="H564" s="699" t="s">
        <v>3837</v>
      </c>
      <c r="I564" s="711">
        <v>39.229999999999997</v>
      </c>
      <c r="J564" s="711">
        <v>72</v>
      </c>
      <c r="K564" s="712">
        <v>2824.4</v>
      </c>
    </row>
    <row r="565" spans="1:11" ht="14.4" customHeight="1" x14ac:dyDescent="0.3">
      <c r="A565" s="695" t="s">
        <v>556</v>
      </c>
      <c r="B565" s="696" t="s">
        <v>557</v>
      </c>
      <c r="C565" s="699" t="s">
        <v>573</v>
      </c>
      <c r="D565" s="720" t="s">
        <v>2015</v>
      </c>
      <c r="E565" s="699" t="s">
        <v>3932</v>
      </c>
      <c r="F565" s="720" t="s">
        <v>3933</v>
      </c>
      <c r="G565" s="699" t="s">
        <v>3838</v>
      </c>
      <c r="H565" s="699" t="s">
        <v>3839</v>
      </c>
      <c r="I565" s="711">
        <v>479.92</v>
      </c>
      <c r="J565" s="711">
        <v>48</v>
      </c>
      <c r="K565" s="712">
        <v>23036.38</v>
      </c>
    </row>
    <row r="566" spans="1:11" ht="14.4" customHeight="1" x14ac:dyDescent="0.3">
      <c r="A566" s="695" t="s">
        <v>556</v>
      </c>
      <c r="B566" s="696" t="s">
        <v>557</v>
      </c>
      <c r="C566" s="699" t="s">
        <v>573</v>
      </c>
      <c r="D566" s="720" t="s">
        <v>2015</v>
      </c>
      <c r="E566" s="699" t="s">
        <v>3932</v>
      </c>
      <c r="F566" s="720" t="s">
        <v>3933</v>
      </c>
      <c r="G566" s="699" t="s">
        <v>3840</v>
      </c>
      <c r="H566" s="699" t="s">
        <v>3841</v>
      </c>
      <c r="I566" s="711">
        <v>245.97</v>
      </c>
      <c r="J566" s="711">
        <v>12</v>
      </c>
      <c r="K566" s="712">
        <v>2951.63</v>
      </c>
    </row>
    <row r="567" spans="1:11" ht="14.4" customHeight="1" x14ac:dyDescent="0.3">
      <c r="A567" s="695" t="s">
        <v>556</v>
      </c>
      <c r="B567" s="696" t="s">
        <v>557</v>
      </c>
      <c r="C567" s="699" t="s">
        <v>573</v>
      </c>
      <c r="D567" s="720" t="s">
        <v>2015</v>
      </c>
      <c r="E567" s="699" t="s">
        <v>3932</v>
      </c>
      <c r="F567" s="720" t="s">
        <v>3933</v>
      </c>
      <c r="G567" s="699" t="s">
        <v>3842</v>
      </c>
      <c r="H567" s="699" t="s">
        <v>3843</v>
      </c>
      <c r="I567" s="711">
        <v>408.99</v>
      </c>
      <c r="J567" s="711">
        <v>12</v>
      </c>
      <c r="K567" s="712">
        <v>4907.92</v>
      </c>
    </row>
    <row r="568" spans="1:11" ht="14.4" customHeight="1" x14ac:dyDescent="0.3">
      <c r="A568" s="695" t="s">
        <v>556</v>
      </c>
      <c r="B568" s="696" t="s">
        <v>557</v>
      </c>
      <c r="C568" s="699" t="s">
        <v>573</v>
      </c>
      <c r="D568" s="720" t="s">
        <v>2015</v>
      </c>
      <c r="E568" s="699" t="s">
        <v>3932</v>
      </c>
      <c r="F568" s="720" t="s">
        <v>3933</v>
      </c>
      <c r="G568" s="699" t="s">
        <v>3844</v>
      </c>
      <c r="H568" s="699" t="s">
        <v>3845</v>
      </c>
      <c r="I568" s="711">
        <v>175.14</v>
      </c>
      <c r="J568" s="711">
        <v>156</v>
      </c>
      <c r="K568" s="712">
        <v>27321.43</v>
      </c>
    </row>
    <row r="569" spans="1:11" ht="14.4" customHeight="1" x14ac:dyDescent="0.3">
      <c r="A569" s="695" t="s">
        <v>556</v>
      </c>
      <c r="B569" s="696" t="s">
        <v>557</v>
      </c>
      <c r="C569" s="699" t="s">
        <v>573</v>
      </c>
      <c r="D569" s="720" t="s">
        <v>2015</v>
      </c>
      <c r="E569" s="699" t="s">
        <v>3932</v>
      </c>
      <c r="F569" s="720" t="s">
        <v>3933</v>
      </c>
      <c r="G569" s="699" t="s">
        <v>3846</v>
      </c>
      <c r="H569" s="699" t="s">
        <v>3847</v>
      </c>
      <c r="I569" s="711">
        <v>81.52</v>
      </c>
      <c r="J569" s="711">
        <v>144</v>
      </c>
      <c r="K569" s="712">
        <v>11739.38</v>
      </c>
    </row>
    <row r="570" spans="1:11" ht="14.4" customHeight="1" x14ac:dyDescent="0.3">
      <c r="A570" s="695" t="s">
        <v>556</v>
      </c>
      <c r="B570" s="696" t="s">
        <v>557</v>
      </c>
      <c r="C570" s="699" t="s">
        <v>573</v>
      </c>
      <c r="D570" s="720" t="s">
        <v>2015</v>
      </c>
      <c r="E570" s="699" t="s">
        <v>3932</v>
      </c>
      <c r="F570" s="720" t="s">
        <v>3933</v>
      </c>
      <c r="G570" s="699" t="s">
        <v>3848</v>
      </c>
      <c r="H570" s="699" t="s">
        <v>3849</v>
      </c>
      <c r="I570" s="711">
        <v>245.97</v>
      </c>
      <c r="J570" s="711">
        <v>12</v>
      </c>
      <c r="K570" s="712">
        <v>2951.63</v>
      </c>
    </row>
    <row r="571" spans="1:11" ht="14.4" customHeight="1" x14ac:dyDescent="0.3">
      <c r="A571" s="695" t="s">
        <v>556</v>
      </c>
      <c r="B571" s="696" t="s">
        <v>557</v>
      </c>
      <c r="C571" s="699" t="s">
        <v>573</v>
      </c>
      <c r="D571" s="720" t="s">
        <v>2015</v>
      </c>
      <c r="E571" s="699" t="s">
        <v>3932</v>
      </c>
      <c r="F571" s="720" t="s">
        <v>3933</v>
      </c>
      <c r="G571" s="699" t="s">
        <v>3850</v>
      </c>
      <c r="H571" s="699" t="s">
        <v>3851</v>
      </c>
      <c r="I571" s="711">
        <v>52.9</v>
      </c>
      <c r="J571" s="711">
        <v>24</v>
      </c>
      <c r="K571" s="712">
        <v>1269.5999999999999</v>
      </c>
    </row>
    <row r="572" spans="1:11" ht="14.4" customHeight="1" x14ac:dyDescent="0.3">
      <c r="A572" s="695" t="s">
        <v>556</v>
      </c>
      <c r="B572" s="696" t="s">
        <v>557</v>
      </c>
      <c r="C572" s="699" t="s">
        <v>573</v>
      </c>
      <c r="D572" s="720" t="s">
        <v>2015</v>
      </c>
      <c r="E572" s="699" t="s">
        <v>3932</v>
      </c>
      <c r="F572" s="720" t="s">
        <v>3933</v>
      </c>
      <c r="G572" s="699" t="s">
        <v>3852</v>
      </c>
      <c r="H572" s="699" t="s">
        <v>3853</v>
      </c>
      <c r="I572" s="711">
        <v>52.9</v>
      </c>
      <c r="J572" s="711">
        <v>360</v>
      </c>
      <c r="K572" s="712">
        <v>19044</v>
      </c>
    </row>
    <row r="573" spans="1:11" ht="14.4" customHeight="1" x14ac:dyDescent="0.3">
      <c r="A573" s="695" t="s">
        <v>556</v>
      </c>
      <c r="B573" s="696" t="s">
        <v>557</v>
      </c>
      <c r="C573" s="699" t="s">
        <v>573</v>
      </c>
      <c r="D573" s="720" t="s">
        <v>2015</v>
      </c>
      <c r="E573" s="699" t="s">
        <v>3932</v>
      </c>
      <c r="F573" s="720" t="s">
        <v>3933</v>
      </c>
      <c r="G573" s="699" t="s">
        <v>3854</v>
      </c>
      <c r="H573" s="699" t="s">
        <v>3855</v>
      </c>
      <c r="I573" s="711">
        <v>65.55</v>
      </c>
      <c r="J573" s="711">
        <v>72</v>
      </c>
      <c r="K573" s="712">
        <v>4719.6000000000004</v>
      </c>
    </row>
    <row r="574" spans="1:11" ht="14.4" customHeight="1" x14ac:dyDescent="0.3">
      <c r="A574" s="695" t="s">
        <v>556</v>
      </c>
      <c r="B574" s="696" t="s">
        <v>557</v>
      </c>
      <c r="C574" s="699" t="s">
        <v>573</v>
      </c>
      <c r="D574" s="720" t="s">
        <v>2015</v>
      </c>
      <c r="E574" s="699" t="s">
        <v>3932</v>
      </c>
      <c r="F574" s="720" t="s">
        <v>3933</v>
      </c>
      <c r="G574" s="699" t="s">
        <v>3856</v>
      </c>
      <c r="H574" s="699" t="s">
        <v>3857</v>
      </c>
      <c r="I574" s="711">
        <v>289.25</v>
      </c>
      <c r="J574" s="711">
        <v>12</v>
      </c>
      <c r="K574" s="712">
        <v>3470.95</v>
      </c>
    </row>
    <row r="575" spans="1:11" ht="14.4" customHeight="1" x14ac:dyDescent="0.3">
      <c r="A575" s="695" t="s">
        <v>556</v>
      </c>
      <c r="B575" s="696" t="s">
        <v>557</v>
      </c>
      <c r="C575" s="699" t="s">
        <v>573</v>
      </c>
      <c r="D575" s="720" t="s">
        <v>2015</v>
      </c>
      <c r="E575" s="699" t="s">
        <v>3932</v>
      </c>
      <c r="F575" s="720" t="s">
        <v>3933</v>
      </c>
      <c r="G575" s="699" t="s">
        <v>3858</v>
      </c>
      <c r="H575" s="699" t="s">
        <v>3859</v>
      </c>
      <c r="I575" s="711">
        <v>79.55</v>
      </c>
      <c r="J575" s="711">
        <v>36</v>
      </c>
      <c r="K575" s="712">
        <v>2863.64</v>
      </c>
    </row>
    <row r="576" spans="1:11" ht="14.4" customHeight="1" x14ac:dyDescent="0.3">
      <c r="A576" s="695" t="s">
        <v>556</v>
      </c>
      <c r="B576" s="696" t="s">
        <v>557</v>
      </c>
      <c r="C576" s="699" t="s">
        <v>573</v>
      </c>
      <c r="D576" s="720" t="s">
        <v>2015</v>
      </c>
      <c r="E576" s="699" t="s">
        <v>3932</v>
      </c>
      <c r="F576" s="720" t="s">
        <v>3933</v>
      </c>
      <c r="G576" s="699" t="s">
        <v>3860</v>
      </c>
      <c r="H576" s="699" t="s">
        <v>3861</v>
      </c>
      <c r="I576" s="711">
        <v>195.17</v>
      </c>
      <c r="J576" s="711">
        <v>36</v>
      </c>
      <c r="K576" s="712">
        <v>7026.22</v>
      </c>
    </row>
    <row r="577" spans="1:11" ht="14.4" customHeight="1" x14ac:dyDescent="0.3">
      <c r="A577" s="695" t="s">
        <v>556</v>
      </c>
      <c r="B577" s="696" t="s">
        <v>557</v>
      </c>
      <c r="C577" s="699" t="s">
        <v>573</v>
      </c>
      <c r="D577" s="720" t="s">
        <v>2015</v>
      </c>
      <c r="E577" s="699" t="s">
        <v>3932</v>
      </c>
      <c r="F577" s="720" t="s">
        <v>3933</v>
      </c>
      <c r="G577" s="699" t="s">
        <v>3862</v>
      </c>
      <c r="H577" s="699" t="s">
        <v>3863</v>
      </c>
      <c r="I577" s="711">
        <v>34.85</v>
      </c>
      <c r="J577" s="711">
        <v>72</v>
      </c>
      <c r="K577" s="712">
        <v>2508.84</v>
      </c>
    </row>
    <row r="578" spans="1:11" ht="14.4" customHeight="1" x14ac:dyDescent="0.3">
      <c r="A578" s="695" t="s">
        <v>556</v>
      </c>
      <c r="B578" s="696" t="s">
        <v>557</v>
      </c>
      <c r="C578" s="699" t="s">
        <v>573</v>
      </c>
      <c r="D578" s="720" t="s">
        <v>2015</v>
      </c>
      <c r="E578" s="699" t="s">
        <v>3932</v>
      </c>
      <c r="F578" s="720" t="s">
        <v>3933</v>
      </c>
      <c r="G578" s="699" t="s">
        <v>3864</v>
      </c>
      <c r="H578" s="699" t="s">
        <v>3865</v>
      </c>
      <c r="I578" s="711">
        <v>111.19</v>
      </c>
      <c r="J578" s="711">
        <v>36</v>
      </c>
      <c r="K578" s="712">
        <v>4002.9</v>
      </c>
    </row>
    <row r="579" spans="1:11" ht="14.4" customHeight="1" x14ac:dyDescent="0.3">
      <c r="A579" s="695" t="s">
        <v>556</v>
      </c>
      <c r="B579" s="696" t="s">
        <v>557</v>
      </c>
      <c r="C579" s="699" t="s">
        <v>573</v>
      </c>
      <c r="D579" s="720" t="s">
        <v>2015</v>
      </c>
      <c r="E579" s="699" t="s">
        <v>3932</v>
      </c>
      <c r="F579" s="720" t="s">
        <v>3933</v>
      </c>
      <c r="G579" s="699" t="s">
        <v>3866</v>
      </c>
      <c r="H579" s="699" t="s">
        <v>3867</v>
      </c>
      <c r="I579" s="711">
        <v>52.9</v>
      </c>
      <c r="J579" s="711">
        <v>360</v>
      </c>
      <c r="K579" s="712">
        <v>19044</v>
      </c>
    </row>
    <row r="580" spans="1:11" ht="14.4" customHeight="1" x14ac:dyDescent="0.3">
      <c r="A580" s="695" t="s">
        <v>556</v>
      </c>
      <c r="B580" s="696" t="s">
        <v>557</v>
      </c>
      <c r="C580" s="699" t="s">
        <v>573</v>
      </c>
      <c r="D580" s="720" t="s">
        <v>2015</v>
      </c>
      <c r="E580" s="699" t="s">
        <v>3932</v>
      </c>
      <c r="F580" s="720" t="s">
        <v>3933</v>
      </c>
      <c r="G580" s="699" t="s">
        <v>3868</v>
      </c>
      <c r="H580" s="699" t="s">
        <v>3869</v>
      </c>
      <c r="I580" s="711">
        <v>1545.6</v>
      </c>
      <c r="J580" s="711">
        <v>12</v>
      </c>
      <c r="K580" s="712">
        <v>18547.2</v>
      </c>
    </row>
    <row r="581" spans="1:11" ht="14.4" customHeight="1" x14ac:dyDescent="0.3">
      <c r="A581" s="695" t="s">
        <v>556</v>
      </c>
      <c r="B581" s="696" t="s">
        <v>557</v>
      </c>
      <c r="C581" s="699" t="s">
        <v>573</v>
      </c>
      <c r="D581" s="720" t="s">
        <v>2015</v>
      </c>
      <c r="E581" s="699" t="s">
        <v>3932</v>
      </c>
      <c r="F581" s="720" t="s">
        <v>3933</v>
      </c>
      <c r="G581" s="699" t="s">
        <v>3870</v>
      </c>
      <c r="H581" s="699" t="s">
        <v>3871</v>
      </c>
      <c r="I581" s="711">
        <v>69</v>
      </c>
      <c r="J581" s="711">
        <v>72</v>
      </c>
      <c r="K581" s="712">
        <v>4968</v>
      </c>
    </row>
    <row r="582" spans="1:11" ht="14.4" customHeight="1" x14ac:dyDescent="0.3">
      <c r="A582" s="695" t="s">
        <v>556</v>
      </c>
      <c r="B582" s="696" t="s">
        <v>557</v>
      </c>
      <c r="C582" s="699" t="s">
        <v>573</v>
      </c>
      <c r="D582" s="720" t="s">
        <v>2015</v>
      </c>
      <c r="E582" s="699" t="s">
        <v>3932</v>
      </c>
      <c r="F582" s="720" t="s">
        <v>3933</v>
      </c>
      <c r="G582" s="699" t="s">
        <v>3872</v>
      </c>
      <c r="H582" s="699" t="s">
        <v>3873</v>
      </c>
      <c r="I582" s="711">
        <v>109.25</v>
      </c>
      <c r="J582" s="711">
        <v>24</v>
      </c>
      <c r="K582" s="712">
        <v>2622</v>
      </c>
    </row>
    <row r="583" spans="1:11" ht="14.4" customHeight="1" x14ac:dyDescent="0.3">
      <c r="A583" s="695" t="s">
        <v>556</v>
      </c>
      <c r="B583" s="696" t="s">
        <v>557</v>
      </c>
      <c r="C583" s="699" t="s">
        <v>573</v>
      </c>
      <c r="D583" s="720" t="s">
        <v>2015</v>
      </c>
      <c r="E583" s="699" t="s">
        <v>3918</v>
      </c>
      <c r="F583" s="720" t="s">
        <v>3919</v>
      </c>
      <c r="G583" s="699" t="s">
        <v>3874</v>
      </c>
      <c r="H583" s="699" t="s">
        <v>3875</v>
      </c>
      <c r="I583" s="711">
        <v>0.3</v>
      </c>
      <c r="J583" s="711">
        <v>100</v>
      </c>
      <c r="K583" s="712">
        <v>30</v>
      </c>
    </row>
    <row r="584" spans="1:11" ht="14.4" customHeight="1" x14ac:dyDescent="0.3">
      <c r="A584" s="695" t="s">
        <v>556</v>
      </c>
      <c r="B584" s="696" t="s">
        <v>557</v>
      </c>
      <c r="C584" s="699" t="s">
        <v>573</v>
      </c>
      <c r="D584" s="720" t="s">
        <v>2015</v>
      </c>
      <c r="E584" s="699" t="s">
        <v>3918</v>
      </c>
      <c r="F584" s="720" t="s">
        <v>3919</v>
      </c>
      <c r="G584" s="699" t="s">
        <v>3218</v>
      </c>
      <c r="H584" s="699" t="s">
        <v>3219</v>
      </c>
      <c r="I584" s="711">
        <v>0.3</v>
      </c>
      <c r="J584" s="711">
        <v>3200</v>
      </c>
      <c r="K584" s="712">
        <v>960</v>
      </c>
    </row>
    <row r="585" spans="1:11" ht="14.4" customHeight="1" x14ac:dyDescent="0.3">
      <c r="A585" s="695" t="s">
        <v>556</v>
      </c>
      <c r="B585" s="696" t="s">
        <v>557</v>
      </c>
      <c r="C585" s="699" t="s">
        <v>573</v>
      </c>
      <c r="D585" s="720" t="s">
        <v>2015</v>
      </c>
      <c r="E585" s="699" t="s">
        <v>3918</v>
      </c>
      <c r="F585" s="720" t="s">
        <v>3919</v>
      </c>
      <c r="G585" s="699" t="s">
        <v>3876</v>
      </c>
      <c r="H585" s="699" t="s">
        <v>3877</v>
      </c>
      <c r="I585" s="711">
        <v>372.25</v>
      </c>
      <c r="J585" s="711">
        <v>2</v>
      </c>
      <c r="K585" s="712">
        <v>744.51</v>
      </c>
    </row>
    <row r="586" spans="1:11" ht="14.4" customHeight="1" x14ac:dyDescent="0.3">
      <c r="A586" s="695" t="s">
        <v>556</v>
      </c>
      <c r="B586" s="696" t="s">
        <v>557</v>
      </c>
      <c r="C586" s="699" t="s">
        <v>573</v>
      </c>
      <c r="D586" s="720" t="s">
        <v>2015</v>
      </c>
      <c r="E586" s="699" t="s">
        <v>3918</v>
      </c>
      <c r="F586" s="720" t="s">
        <v>3919</v>
      </c>
      <c r="G586" s="699" t="s">
        <v>3878</v>
      </c>
      <c r="H586" s="699" t="s">
        <v>3879</v>
      </c>
      <c r="I586" s="711">
        <v>624.36</v>
      </c>
      <c r="J586" s="711">
        <v>40</v>
      </c>
      <c r="K586" s="712">
        <v>24974.400000000001</v>
      </c>
    </row>
    <row r="587" spans="1:11" ht="14.4" customHeight="1" x14ac:dyDescent="0.3">
      <c r="A587" s="695" t="s">
        <v>556</v>
      </c>
      <c r="B587" s="696" t="s">
        <v>557</v>
      </c>
      <c r="C587" s="699" t="s">
        <v>573</v>
      </c>
      <c r="D587" s="720" t="s">
        <v>2015</v>
      </c>
      <c r="E587" s="699" t="s">
        <v>3920</v>
      </c>
      <c r="F587" s="720" t="s">
        <v>3921</v>
      </c>
      <c r="G587" s="699" t="s">
        <v>3880</v>
      </c>
      <c r="H587" s="699" t="s">
        <v>3881</v>
      </c>
      <c r="I587" s="711">
        <v>10.55</v>
      </c>
      <c r="J587" s="711">
        <v>40</v>
      </c>
      <c r="K587" s="712">
        <v>422</v>
      </c>
    </row>
    <row r="588" spans="1:11" ht="14.4" customHeight="1" x14ac:dyDescent="0.3">
      <c r="A588" s="695" t="s">
        <v>556</v>
      </c>
      <c r="B588" s="696" t="s">
        <v>557</v>
      </c>
      <c r="C588" s="699" t="s">
        <v>573</v>
      </c>
      <c r="D588" s="720" t="s">
        <v>2015</v>
      </c>
      <c r="E588" s="699" t="s">
        <v>3920</v>
      </c>
      <c r="F588" s="720" t="s">
        <v>3921</v>
      </c>
      <c r="G588" s="699" t="s">
        <v>3882</v>
      </c>
      <c r="H588" s="699" t="s">
        <v>3883</v>
      </c>
      <c r="I588" s="711">
        <v>10.55</v>
      </c>
      <c r="J588" s="711">
        <v>80</v>
      </c>
      <c r="K588" s="712">
        <v>844.24</v>
      </c>
    </row>
    <row r="589" spans="1:11" ht="14.4" customHeight="1" x14ac:dyDescent="0.3">
      <c r="A589" s="695" t="s">
        <v>556</v>
      </c>
      <c r="B589" s="696" t="s">
        <v>557</v>
      </c>
      <c r="C589" s="699" t="s">
        <v>573</v>
      </c>
      <c r="D589" s="720" t="s">
        <v>2015</v>
      </c>
      <c r="E589" s="699" t="s">
        <v>3920</v>
      </c>
      <c r="F589" s="720" t="s">
        <v>3921</v>
      </c>
      <c r="G589" s="699" t="s">
        <v>3884</v>
      </c>
      <c r="H589" s="699" t="s">
        <v>3885</v>
      </c>
      <c r="I589" s="711">
        <v>16.216666666666665</v>
      </c>
      <c r="J589" s="711">
        <v>70</v>
      </c>
      <c r="K589" s="712">
        <v>1135.3000000000002</v>
      </c>
    </row>
    <row r="590" spans="1:11" ht="14.4" customHeight="1" x14ac:dyDescent="0.3">
      <c r="A590" s="695" t="s">
        <v>556</v>
      </c>
      <c r="B590" s="696" t="s">
        <v>557</v>
      </c>
      <c r="C590" s="699" t="s">
        <v>573</v>
      </c>
      <c r="D590" s="720" t="s">
        <v>2015</v>
      </c>
      <c r="E590" s="699" t="s">
        <v>3920</v>
      </c>
      <c r="F590" s="720" t="s">
        <v>3921</v>
      </c>
      <c r="G590" s="699" t="s">
        <v>3886</v>
      </c>
      <c r="H590" s="699" t="s">
        <v>3887</v>
      </c>
      <c r="I590" s="711">
        <v>10.549999999999999</v>
      </c>
      <c r="J590" s="711">
        <v>440</v>
      </c>
      <c r="K590" s="712">
        <v>4642.4400000000005</v>
      </c>
    </row>
    <row r="591" spans="1:11" ht="14.4" customHeight="1" x14ac:dyDescent="0.3">
      <c r="A591" s="695" t="s">
        <v>556</v>
      </c>
      <c r="B591" s="696" t="s">
        <v>557</v>
      </c>
      <c r="C591" s="699" t="s">
        <v>573</v>
      </c>
      <c r="D591" s="720" t="s">
        <v>2015</v>
      </c>
      <c r="E591" s="699" t="s">
        <v>3920</v>
      </c>
      <c r="F591" s="720" t="s">
        <v>3921</v>
      </c>
      <c r="G591" s="699" t="s">
        <v>3888</v>
      </c>
      <c r="H591" s="699" t="s">
        <v>3889</v>
      </c>
      <c r="I591" s="711">
        <v>10.55</v>
      </c>
      <c r="J591" s="711">
        <v>240</v>
      </c>
      <c r="K591" s="712">
        <v>2532.52</v>
      </c>
    </row>
    <row r="592" spans="1:11" ht="14.4" customHeight="1" x14ac:dyDescent="0.3">
      <c r="A592" s="695" t="s">
        <v>556</v>
      </c>
      <c r="B592" s="696" t="s">
        <v>557</v>
      </c>
      <c r="C592" s="699" t="s">
        <v>573</v>
      </c>
      <c r="D592" s="720" t="s">
        <v>2015</v>
      </c>
      <c r="E592" s="699" t="s">
        <v>3920</v>
      </c>
      <c r="F592" s="720" t="s">
        <v>3921</v>
      </c>
      <c r="G592" s="699" t="s">
        <v>3890</v>
      </c>
      <c r="H592" s="699" t="s">
        <v>3891</v>
      </c>
      <c r="I592" s="711">
        <v>16.21</v>
      </c>
      <c r="J592" s="711">
        <v>75</v>
      </c>
      <c r="K592" s="712">
        <v>1216.0500000000002</v>
      </c>
    </row>
    <row r="593" spans="1:11" ht="14.4" customHeight="1" x14ac:dyDescent="0.3">
      <c r="A593" s="695" t="s">
        <v>556</v>
      </c>
      <c r="B593" s="696" t="s">
        <v>557</v>
      </c>
      <c r="C593" s="699" t="s">
        <v>573</v>
      </c>
      <c r="D593" s="720" t="s">
        <v>2015</v>
      </c>
      <c r="E593" s="699" t="s">
        <v>3920</v>
      </c>
      <c r="F593" s="720" t="s">
        <v>3921</v>
      </c>
      <c r="G593" s="699" t="s">
        <v>3892</v>
      </c>
      <c r="H593" s="699" t="s">
        <v>3893</v>
      </c>
      <c r="I593" s="711">
        <v>16.21</v>
      </c>
      <c r="J593" s="711">
        <v>25</v>
      </c>
      <c r="K593" s="712">
        <v>405.35</v>
      </c>
    </row>
    <row r="594" spans="1:11" ht="14.4" customHeight="1" x14ac:dyDescent="0.3">
      <c r="A594" s="695" t="s">
        <v>556</v>
      </c>
      <c r="B594" s="696" t="s">
        <v>557</v>
      </c>
      <c r="C594" s="699" t="s">
        <v>573</v>
      </c>
      <c r="D594" s="720" t="s">
        <v>2015</v>
      </c>
      <c r="E594" s="699" t="s">
        <v>3920</v>
      </c>
      <c r="F594" s="720" t="s">
        <v>3921</v>
      </c>
      <c r="G594" s="699" t="s">
        <v>3226</v>
      </c>
      <c r="H594" s="699" t="s">
        <v>3227</v>
      </c>
      <c r="I594" s="711">
        <v>0.77</v>
      </c>
      <c r="J594" s="711">
        <v>1200</v>
      </c>
      <c r="K594" s="712">
        <v>922</v>
      </c>
    </row>
    <row r="595" spans="1:11" ht="14.4" customHeight="1" x14ac:dyDescent="0.3">
      <c r="A595" s="695" t="s">
        <v>556</v>
      </c>
      <c r="B595" s="696" t="s">
        <v>557</v>
      </c>
      <c r="C595" s="699" t="s">
        <v>573</v>
      </c>
      <c r="D595" s="720" t="s">
        <v>2015</v>
      </c>
      <c r="E595" s="699" t="s">
        <v>3920</v>
      </c>
      <c r="F595" s="720" t="s">
        <v>3921</v>
      </c>
      <c r="G595" s="699" t="s">
        <v>3228</v>
      </c>
      <c r="H595" s="699" t="s">
        <v>3229</v>
      </c>
      <c r="I595" s="711">
        <v>0.77200000000000002</v>
      </c>
      <c r="J595" s="711">
        <v>2900</v>
      </c>
      <c r="K595" s="712">
        <v>2235</v>
      </c>
    </row>
    <row r="596" spans="1:11" ht="14.4" customHeight="1" x14ac:dyDescent="0.3">
      <c r="A596" s="695" t="s">
        <v>556</v>
      </c>
      <c r="B596" s="696" t="s">
        <v>557</v>
      </c>
      <c r="C596" s="699" t="s">
        <v>573</v>
      </c>
      <c r="D596" s="720" t="s">
        <v>2015</v>
      </c>
      <c r="E596" s="699" t="s">
        <v>3920</v>
      </c>
      <c r="F596" s="720" t="s">
        <v>3921</v>
      </c>
      <c r="G596" s="699" t="s">
        <v>3230</v>
      </c>
      <c r="H596" s="699" t="s">
        <v>3231</v>
      </c>
      <c r="I596" s="711">
        <v>0.77333333333333343</v>
      </c>
      <c r="J596" s="711">
        <v>1400</v>
      </c>
      <c r="K596" s="712">
        <v>1082</v>
      </c>
    </row>
    <row r="597" spans="1:11" ht="14.4" customHeight="1" x14ac:dyDescent="0.3">
      <c r="A597" s="695" t="s">
        <v>556</v>
      </c>
      <c r="B597" s="696" t="s">
        <v>557</v>
      </c>
      <c r="C597" s="699" t="s">
        <v>573</v>
      </c>
      <c r="D597" s="720" t="s">
        <v>2015</v>
      </c>
      <c r="E597" s="699" t="s">
        <v>3922</v>
      </c>
      <c r="F597" s="720" t="s">
        <v>3923</v>
      </c>
      <c r="G597" s="699" t="s">
        <v>3238</v>
      </c>
      <c r="H597" s="699" t="s">
        <v>3239</v>
      </c>
      <c r="I597" s="711">
        <v>152.46</v>
      </c>
      <c r="J597" s="711">
        <v>9</v>
      </c>
      <c r="K597" s="712">
        <v>1372.14</v>
      </c>
    </row>
    <row r="598" spans="1:11" ht="14.4" customHeight="1" x14ac:dyDescent="0.3">
      <c r="A598" s="695" t="s">
        <v>556</v>
      </c>
      <c r="B598" s="696" t="s">
        <v>557</v>
      </c>
      <c r="C598" s="699" t="s">
        <v>573</v>
      </c>
      <c r="D598" s="720" t="s">
        <v>2015</v>
      </c>
      <c r="E598" s="699" t="s">
        <v>3934</v>
      </c>
      <c r="F598" s="720" t="s">
        <v>3935</v>
      </c>
      <c r="G598" s="699" t="s">
        <v>3894</v>
      </c>
      <c r="H598" s="699" t="s">
        <v>3895</v>
      </c>
      <c r="I598" s="711">
        <v>64.8</v>
      </c>
      <c r="J598" s="711">
        <v>96</v>
      </c>
      <c r="K598" s="712">
        <v>6221.04</v>
      </c>
    </row>
    <row r="599" spans="1:11" ht="14.4" customHeight="1" x14ac:dyDescent="0.3">
      <c r="A599" s="695" t="s">
        <v>556</v>
      </c>
      <c r="B599" s="696" t="s">
        <v>557</v>
      </c>
      <c r="C599" s="699" t="s">
        <v>573</v>
      </c>
      <c r="D599" s="720" t="s">
        <v>2015</v>
      </c>
      <c r="E599" s="699" t="s">
        <v>3934</v>
      </c>
      <c r="F599" s="720" t="s">
        <v>3935</v>
      </c>
      <c r="G599" s="699" t="s">
        <v>3896</v>
      </c>
      <c r="H599" s="699" t="s">
        <v>3897</v>
      </c>
      <c r="I599" s="711">
        <v>9423</v>
      </c>
      <c r="J599" s="711">
        <v>3</v>
      </c>
      <c r="K599" s="712">
        <v>28269</v>
      </c>
    </row>
    <row r="600" spans="1:11" ht="14.4" customHeight="1" x14ac:dyDescent="0.3">
      <c r="A600" s="695" t="s">
        <v>556</v>
      </c>
      <c r="B600" s="696" t="s">
        <v>557</v>
      </c>
      <c r="C600" s="699" t="s">
        <v>573</v>
      </c>
      <c r="D600" s="720" t="s">
        <v>2015</v>
      </c>
      <c r="E600" s="699" t="s">
        <v>3934</v>
      </c>
      <c r="F600" s="720" t="s">
        <v>3935</v>
      </c>
      <c r="G600" s="699" t="s">
        <v>3898</v>
      </c>
      <c r="H600" s="699" t="s">
        <v>3899</v>
      </c>
      <c r="I600" s="711">
        <v>6989.94</v>
      </c>
      <c r="J600" s="711">
        <v>2</v>
      </c>
      <c r="K600" s="712">
        <v>13979.88</v>
      </c>
    </row>
    <row r="601" spans="1:11" ht="14.4" customHeight="1" x14ac:dyDescent="0.3">
      <c r="A601" s="695" t="s">
        <v>556</v>
      </c>
      <c r="B601" s="696" t="s">
        <v>557</v>
      </c>
      <c r="C601" s="699" t="s">
        <v>573</v>
      </c>
      <c r="D601" s="720" t="s">
        <v>2015</v>
      </c>
      <c r="E601" s="699" t="s">
        <v>3934</v>
      </c>
      <c r="F601" s="720" t="s">
        <v>3935</v>
      </c>
      <c r="G601" s="699" t="s">
        <v>3900</v>
      </c>
      <c r="H601" s="699" t="s">
        <v>3901</v>
      </c>
      <c r="I601" s="711">
        <v>9851.3799999999992</v>
      </c>
      <c r="J601" s="711">
        <v>1</v>
      </c>
      <c r="K601" s="712">
        <v>9851.3799999999992</v>
      </c>
    </row>
    <row r="602" spans="1:11" ht="14.4" customHeight="1" x14ac:dyDescent="0.3">
      <c r="A602" s="695" t="s">
        <v>556</v>
      </c>
      <c r="B602" s="696" t="s">
        <v>557</v>
      </c>
      <c r="C602" s="699" t="s">
        <v>573</v>
      </c>
      <c r="D602" s="720" t="s">
        <v>2015</v>
      </c>
      <c r="E602" s="699" t="s">
        <v>3934</v>
      </c>
      <c r="F602" s="720" t="s">
        <v>3935</v>
      </c>
      <c r="G602" s="699" t="s">
        <v>3902</v>
      </c>
      <c r="H602" s="699" t="s">
        <v>3903</v>
      </c>
      <c r="I602" s="711">
        <v>9851.39</v>
      </c>
      <c r="J602" s="711">
        <v>2</v>
      </c>
      <c r="K602" s="712">
        <v>19702.78</v>
      </c>
    </row>
    <row r="603" spans="1:11" ht="14.4" customHeight="1" x14ac:dyDescent="0.3">
      <c r="A603" s="695" t="s">
        <v>556</v>
      </c>
      <c r="B603" s="696" t="s">
        <v>557</v>
      </c>
      <c r="C603" s="699" t="s">
        <v>573</v>
      </c>
      <c r="D603" s="720" t="s">
        <v>2015</v>
      </c>
      <c r="E603" s="699" t="s">
        <v>3934</v>
      </c>
      <c r="F603" s="720" t="s">
        <v>3935</v>
      </c>
      <c r="G603" s="699" t="s">
        <v>3904</v>
      </c>
      <c r="H603" s="699" t="s">
        <v>3905</v>
      </c>
      <c r="I603" s="711">
        <v>9851.39</v>
      </c>
      <c r="J603" s="711">
        <v>2</v>
      </c>
      <c r="K603" s="712">
        <v>19702.78</v>
      </c>
    </row>
    <row r="604" spans="1:11" ht="14.4" customHeight="1" x14ac:dyDescent="0.3">
      <c r="A604" s="695" t="s">
        <v>556</v>
      </c>
      <c r="B604" s="696" t="s">
        <v>557</v>
      </c>
      <c r="C604" s="699" t="s">
        <v>573</v>
      </c>
      <c r="D604" s="720" t="s">
        <v>2015</v>
      </c>
      <c r="E604" s="699" t="s">
        <v>3934</v>
      </c>
      <c r="F604" s="720" t="s">
        <v>3935</v>
      </c>
      <c r="G604" s="699" t="s">
        <v>3906</v>
      </c>
      <c r="H604" s="699" t="s">
        <v>3907</v>
      </c>
      <c r="I604" s="711">
        <v>9766</v>
      </c>
      <c r="J604" s="711">
        <v>1</v>
      </c>
      <c r="K604" s="712">
        <v>9766</v>
      </c>
    </row>
    <row r="605" spans="1:11" ht="14.4" customHeight="1" x14ac:dyDescent="0.3">
      <c r="A605" s="695" t="s">
        <v>556</v>
      </c>
      <c r="B605" s="696" t="s">
        <v>557</v>
      </c>
      <c r="C605" s="699" t="s">
        <v>573</v>
      </c>
      <c r="D605" s="720" t="s">
        <v>2015</v>
      </c>
      <c r="E605" s="699" t="s">
        <v>3934</v>
      </c>
      <c r="F605" s="720" t="s">
        <v>3935</v>
      </c>
      <c r="G605" s="699" t="s">
        <v>3908</v>
      </c>
      <c r="H605" s="699" t="s">
        <v>3909</v>
      </c>
      <c r="I605" s="711">
        <v>9851.4</v>
      </c>
      <c r="J605" s="711">
        <v>1</v>
      </c>
      <c r="K605" s="712">
        <v>9851.4</v>
      </c>
    </row>
    <row r="606" spans="1:11" ht="14.4" customHeight="1" thickBot="1" x14ac:dyDescent="0.35">
      <c r="A606" s="703" t="s">
        <v>556</v>
      </c>
      <c r="B606" s="704" t="s">
        <v>557</v>
      </c>
      <c r="C606" s="707" t="s">
        <v>573</v>
      </c>
      <c r="D606" s="721" t="s">
        <v>2015</v>
      </c>
      <c r="E606" s="707" t="s">
        <v>3934</v>
      </c>
      <c r="F606" s="721" t="s">
        <v>3935</v>
      </c>
      <c r="G606" s="707" t="s">
        <v>3910</v>
      </c>
      <c r="H606" s="707" t="s">
        <v>3911</v>
      </c>
      <c r="I606" s="713">
        <v>9851.39</v>
      </c>
      <c r="J606" s="713">
        <v>1</v>
      </c>
      <c r="K606" s="714">
        <v>9851.39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95.5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19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61.5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4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2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6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1</v>
      </c>
      <c r="AG6" s="734">
        <f xml:space="preserve">
TRUNC(IF($A$4&lt;=12,SUMIFS('ON Data'!AM:AM,'ON Data'!$D:$D,$A$4,'ON Data'!$E:$E,1),SUMIFS('ON Data'!AM:AM,'ON Data'!$E:$E,1)/'ON Data'!$D$3),1)</f>
        <v>2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42348.689999999995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9248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26391.379999999997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1882.5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922.25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2423.81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472.75</v>
      </c>
      <c r="AG11" s="737">
        <f xml:space="preserve">
IF($A$4&lt;=12,SUMIFS('ON Data'!AM:AM,'ON Data'!$D:$D,$A$4,'ON Data'!$E:$E,2),SUMIFS('ON Data'!AM:AM,'ON Data'!$E:$E,2))</f>
        <v>1008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62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57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5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1081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125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874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10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72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310783</v>
      </c>
      <c r="C18" s="414">
        <f t="shared" ref="C18" si="0" xml:space="preserve">
C19-C16-C17</f>
        <v>0</v>
      </c>
      <c r="D18" s="415">
        <f t="shared" ref="D18:AG18" si="1" xml:space="preserve">
D19-D16-D17</f>
        <v>249801</v>
      </c>
      <c r="E18" s="415">
        <f t="shared" si="1"/>
        <v>0</v>
      </c>
      <c r="F18" s="415">
        <f t="shared" si="1"/>
        <v>53282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900</v>
      </c>
      <c r="Y18" s="415">
        <f t="shared" si="1"/>
        <v>0</v>
      </c>
      <c r="Z18" s="415">
        <f t="shared" si="1"/>
        <v>2000</v>
      </c>
      <c r="AA18" s="415">
        <f t="shared" si="1"/>
        <v>0</v>
      </c>
      <c r="AB18" s="415">
        <f t="shared" si="1"/>
        <v>0</v>
      </c>
      <c r="AC18" s="415">
        <f t="shared" si="1"/>
        <v>4800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310783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249801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53282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900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2000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4800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11713879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5533526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5298778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212453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118004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284615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133774</v>
      </c>
      <c r="AG20" s="741">
        <f xml:space="preserve">
IF($A$4&lt;=12,SUMIFS('ON Data'!AM:AM,'ON Data'!$D:$D,$A$4,'ON Data'!$E:$E,6),SUMIFS('ON Data'!AM:AM,'ON Data'!$E:$E,6))</f>
        <v>132729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37560</v>
      </c>
      <c r="C25" s="748">
        <f xml:space="preserve">
IF($A$4&lt;=12,SUMIFS('ON Data'!H:H,'ON Data'!$D:$D,$A$4,'ON Data'!$E:$E,10),SUMIFS('ON Data'!H:H,'ON Data'!$E:$E,10))</f>
        <v>2500</v>
      </c>
      <c r="D25" s="724"/>
      <c r="E25" s="725"/>
      <c r="F25" s="725">
        <f xml:space="preserve">
IF($A$4&lt;=12,SUMIFS('ON Data'!K:K,'ON Data'!$D:$D,$A$4,'ON Data'!$E:$E,10),SUMIFS('ON Data'!K:K,'ON Data'!$E:$E,10))</f>
        <v>35060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24204</v>
      </c>
      <c r="C26" s="748">
        <f xml:space="preserve">
IF($A$4&lt;=12,SUMIFS('ON Data'!H:H,'ON Data'!$D:$D,$A$4,'ON Data'!$E:$E,11),SUMIFS('ON Data'!H:H,'ON Data'!$E:$E,11))</f>
        <v>17704</v>
      </c>
      <c r="D26" s="724"/>
      <c r="E26" s="725"/>
      <c r="F26" s="726">
        <f xml:space="preserve">
IF($A$4&lt;=12,SUMIFS('ON Data'!K:K,'ON Data'!$D:$D,$A$4,'ON Data'!$E:$E,11),SUMIFS('ON Data'!K:K,'ON Data'!$E:$E,11))</f>
        <v>6500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1.5518096182449181</v>
      </c>
      <c r="C27" s="749">
        <f xml:space="preserve">
IF(C26=0,0,C25/C26)</f>
        <v>0.1412110257568911</v>
      </c>
      <c r="D27" s="727"/>
      <c r="E27" s="728"/>
      <c r="F27" s="728">
        <f xml:space="preserve">
IF(F26=0,0,F25/F26)</f>
        <v>5.3938461538461535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-13356</v>
      </c>
      <c r="C28" s="750">
        <f xml:space="preserve">
C26-C25</f>
        <v>15204</v>
      </c>
      <c r="D28" s="729"/>
      <c r="E28" s="730"/>
      <c r="F28" s="730">
        <f xml:space="preserve">
F26-F25</f>
        <v>-28560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8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3937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12068440.440000001</v>
      </c>
      <c r="G3" s="383">
        <f t="shared" ref="G3:AN3" si="0">SUMIF($E5:$E1048576,"&lt;10",G5:G1048576)</f>
        <v>0</v>
      </c>
      <c r="H3" s="383">
        <f t="shared" si="0"/>
        <v>5792757</v>
      </c>
      <c r="I3" s="383">
        <f t="shared" si="0"/>
        <v>0</v>
      </c>
      <c r="J3" s="383">
        <f t="shared" si="0"/>
        <v>0</v>
      </c>
      <c r="K3" s="383">
        <f t="shared" si="0"/>
        <v>5379566.8799999999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215247.5</v>
      </c>
      <c r="AD3" s="383">
        <f t="shared" si="0"/>
        <v>0</v>
      </c>
      <c r="AE3" s="383">
        <f t="shared" si="0"/>
        <v>120932.25</v>
      </c>
      <c r="AF3" s="383">
        <f t="shared" si="0"/>
        <v>0</v>
      </c>
      <c r="AG3" s="383">
        <f t="shared" si="0"/>
        <v>0</v>
      </c>
      <c r="AH3" s="383">
        <f t="shared" si="0"/>
        <v>291872.06</v>
      </c>
      <c r="AI3" s="383">
        <f t="shared" si="0"/>
        <v>0</v>
      </c>
      <c r="AJ3" s="383">
        <f t="shared" si="0"/>
        <v>0</v>
      </c>
      <c r="AK3" s="383">
        <f t="shared" si="0"/>
        <v>134321.75</v>
      </c>
      <c r="AL3" s="383">
        <f t="shared" si="0"/>
        <v>0</v>
      </c>
      <c r="AM3" s="383">
        <f t="shared" si="0"/>
        <v>133743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50</v>
      </c>
      <c r="D5" s="382">
        <v>1</v>
      </c>
      <c r="E5" s="382">
        <v>1</v>
      </c>
      <c r="F5" s="382">
        <v>96</v>
      </c>
      <c r="G5" s="382">
        <v>0</v>
      </c>
      <c r="H5" s="382">
        <v>19</v>
      </c>
      <c r="I5" s="382">
        <v>0</v>
      </c>
      <c r="J5" s="382">
        <v>0</v>
      </c>
      <c r="K5" s="382">
        <v>62.25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4</v>
      </c>
      <c r="AD5" s="382">
        <v>0</v>
      </c>
      <c r="AE5" s="382">
        <v>2</v>
      </c>
      <c r="AF5" s="382">
        <v>0</v>
      </c>
      <c r="AG5" s="382">
        <v>0</v>
      </c>
      <c r="AH5" s="382">
        <v>5.75</v>
      </c>
      <c r="AI5" s="382">
        <v>0</v>
      </c>
      <c r="AJ5" s="382">
        <v>0</v>
      </c>
      <c r="AK5" s="382">
        <v>1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50</v>
      </c>
      <c r="D6" s="382">
        <v>1</v>
      </c>
      <c r="E6" s="382">
        <v>2</v>
      </c>
      <c r="F6" s="382">
        <v>15502.06</v>
      </c>
      <c r="G6" s="382">
        <v>0</v>
      </c>
      <c r="H6" s="382">
        <v>3312</v>
      </c>
      <c r="I6" s="382">
        <v>0</v>
      </c>
      <c r="J6" s="382">
        <v>0</v>
      </c>
      <c r="K6" s="382">
        <v>9723.75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690</v>
      </c>
      <c r="AD6" s="382">
        <v>0</v>
      </c>
      <c r="AE6" s="382">
        <v>310</v>
      </c>
      <c r="AF6" s="382">
        <v>0</v>
      </c>
      <c r="AG6" s="382">
        <v>0</v>
      </c>
      <c r="AH6" s="382">
        <v>951.31</v>
      </c>
      <c r="AI6" s="382">
        <v>0</v>
      </c>
      <c r="AJ6" s="382">
        <v>0</v>
      </c>
      <c r="AK6" s="382">
        <v>155</v>
      </c>
      <c r="AL6" s="382">
        <v>0</v>
      </c>
      <c r="AM6" s="382">
        <v>360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50</v>
      </c>
      <c r="D7" s="382">
        <v>1</v>
      </c>
      <c r="E7" s="382">
        <v>3</v>
      </c>
      <c r="F7" s="382">
        <v>7</v>
      </c>
      <c r="G7" s="382">
        <v>0</v>
      </c>
      <c r="H7" s="382">
        <v>0</v>
      </c>
      <c r="I7" s="382">
        <v>0</v>
      </c>
      <c r="J7" s="382">
        <v>0</v>
      </c>
      <c r="K7" s="382">
        <v>2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5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50</v>
      </c>
      <c r="D8" s="382">
        <v>1</v>
      </c>
      <c r="E8" s="382">
        <v>4</v>
      </c>
      <c r="F8" s="382">
        <v>366</v>
      </c>
      <c r="G8" s="382">
        <v>0</v>
      </c>
      <c r="H8" s="382">
        <v>48</v>
      </c>
      <c r="I8" s="382">
        <v>0</v>
      </c>
      <c r="J8" s="382">
        <v>0</v>
      </c>
      <c r="K8" s="382">
        <v>271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47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50</v>
      </c>
      <c r="D9" s="382">
        <v>1</v>
      </c>
      <c r="E9" s="382">
        <v>6</v>
      </c>
      <c r="F9" s="382">
        <v>4042691</v>
      </c>
      <c r="G9" s="382">
        <v>0</v>
      </c>
      <c r="H9" s="382">
        <v>1962896</v>
      </c>
      <c r="I9" s="382">
        <v>0</v>
      </c>
      <c r="J9" s="382">
        <v>0</v>
      </c>
      <c r="K9" s="382">
        <v>1776636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70284</v>
      </c>
      <c r="AD9" s="382">
        <v>0</v>
      </c>
      <c r="AE9" s="382">
        <v>38984</v>
      </c>
      <c r="AF9" s="382">
        <v>0</v>
      </c>
      <c r="AG9" s="382">
        <v>0</v>
      </c>
      <c r="AH9" s="382">
        <v>98237</v>
      </c>
      <c r="AI9" s="382">
        <v>0</v>
      </c>
      <c r="AJ9" s="382">
        <v>0</v>
      </c>
      <c r="AK9" s="382">
        <v>51316</v>
      </c>
      <c r="AL9" s="382">
        <v>0</v>
      </c>
      <c r="AM9" s="382">
        <v>44338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50</v>
      </c>
      <c r="D10" s="382">
        <v>1</v>
      </c>
      <c r="E10" s="382">
        <v>9</v>
      </c>
      <c r="F10" s="382">
        <v>215300</v>
      </c>
      <c r="G10" s="382">
        <v>0</v>
      </c>
      <c r="H10" s="382">
        <v>200000</v>
      </c>
      <c r="I10" s="382">
        <v>0</v>
      </c>
      <c r="J10" s="382">
        <v>0</v>
      </c>
      <c r="K10" s="382">
        <v>13500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1800</v>
      </c>
      <c r="AI10" s="382">
        <v>0</v>
      </c>
      <c r="AJ10" s="382">
        <v>0</v>
      </c>
      <c r="AK10" s="382">
        <v>0</v>
      </c>
      <c r="AL10" s="382">
        <v>0</v>
      </c>
      <c r="AM10" s="382">
        <v>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50</v>
      </c>
      <c r="D11" s="382">
        <v>1</v>
      </c>
      <c r="E11" s="382">
        <v>10</v>
      </c>
      <c r="F11" s="382">
        <v>9000</v>
      </c>
      <c r="G11" s="382">
        <v>0</v>
      </c>
      <c r="H11" s="382">
        <v>0</v>
      </c>
      <c r="I11" s="382">
        <v>0</v>
      </c>
      <c r="J11" s="382">
        <v>0</v>
      </c>
      <c r="K11" s="382">
        <v>9000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50</v>
      </c>
      <c r="D12" s="382">
        <v>1</v>
      </c>
      <c r="E12" s="382">
        <v>11</v>
      </c>
      <c r="F12" s="382">
        <v>8068</v>
      </c>
      <c r="G12" s="382">
        <v>0</v>
      </c>
      <c r="H12" s="382">
        <v>5901.333333333333</v>
      </c>
      <c r="I12" s="382">
        <v>0</v>
      </c>
      <c r="J12" s="382">
        <v>0</v>
      </c>
      <c r="K12" s="382">
        <v>2166.6666666666665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50</v>
      </c>
      <c r="D13" s="382">
        <v>2</v>
      </c>
      <c r="E13" s="382">
        <v>1</v>
      </c>
      <c r="F13" s="382">
        <v>95.25</v>
      </c>
      <c r="G13" s="382">
        <v>0</v>
      </c>
      <c r="H13" s="382">
        <v>19</v>
      </c>
      <c r="I13" s="382">
        <v>0</v>
      </c>
      <c r="J13" s="382">
        <v>0</v>
      </c>
      <c r="K13" s="382">
        <v>61.5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4</v>
      </c>
      <c r="AD13" s="382">
        <v>0</v>
      </c>
      <c r="AE13" s="382">
        <v>2</v>
      </c>
      <c r="AF13" s="382">
        <v>0</v>
      </c>
      <c r="AG13" s="382">
        <v>0</v>
      </c>
      <c r="AH13" s="382">
        <v>5.75</v>
      </c>
      <c r="AI13" s="382">
        <v>0</v>
      </c>
      <c r="AJ13" s="382">
        <v>0</v>
      </c>
      <c r="AK13" s="382">
        <v>1</v>
      </c>
      <c r="AL13" s="382">
        <v>0</v>
      </c>
      <c r="AM13" s="382">
        <v>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50</v>
      </c>
      <c r="D14" s="382">
        <v>2</v>
      </c>
      <c r="E14" s="382">
        <v>2</v>
      </c>
      <c r="F14" s="382">
        <v>12635.25</v>
      </c>
      <c r="G14" s="382">
        <v>0</v>
      </c>
      <c r="H14" s="382">
        <v>2808</v>
      </c>
      <c r="I14" s="382">
        <v>0</v>
      </c>
      <c r="J14" s="382">
        <v>0</v>
      </c>
      <c r="K14" s="382">
        <v>7915.5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600</v>
      </c>
      <c r="AD14" s="382">
        <v>0</v>
      </c>
      <c r="AE14" s="382">
        <v>310</v>
      </c>
      <c r="AF14" s="382">
        <v>0</v>
      </c>
      <c r="AG14" s="382">
        <v>0</v>
      </c>
      <c r="AH14" s="382">
        <v>534.75</v>
      </c>
      <c r="AI14" s="382">
        <v>0</v>
      </c>
      <c r="AJ14" s="382">
        <v>0</v>
      </c>
      <c r="AK14" s="382">
        <v>155</v>
      </c>
      <c r="AL14" s="382">
        <v>0</v>
      </c>
      <c r="AM14" s="382">
        <v>312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50</v>
      </c>
      <c r="D15" s="382">
        <v>2</v>
      </c>
      <c r="E15" s="382">
        <v>3</v>
      </c>
      <c r="F15" s="382">
        <v>25</v>
      </c>
      <c r="G15" s="382">
        <v>0</v>
      </c>
      <c r="H15" s="382">
        <v>0</v>
      </c>
      <c r="I15" s="382">
        <v>0</v>
      </c>
      <c r="J15" s="382">
        <v>0</v>
      </c>
      <c r="K15" s="382">
        <v>25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50</v>
      </c>
      <c r="D16" s="382">
        <v>2</v>
      </c>
      <c r="E16" s="382">
        <v>4</v>
      </c>
      <c r="F16" s="382">
        <v>342</v>
      </c>
      <c r="G16" s="382">
        <v>0</v>
      </c>
      <c r="H16" s="382">
        <v>38</v>
      </c>
      <c r="I16" s="382">
        <v>0</v>
      </c>
      <c r="J16" s="382">
        <v>0</v>
      </c>
      <c r="K16" s="382">
        <v>288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10</v>
      </c>
      <c r="AI16" s="382">
        <v>0</v>
      </c>
      <c r="AJ16" s="382">
        <v>0</v>
      </c>
      <c r="AK16" s="382">
        <v>6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50</v>
      </c>
      <c r="D17" s="382">
        <v>2</v>
      </c>
      <c r="E17" s="382">
        <v>6</v>
      </c>
      <c r="F17" s="382">
        <v>3770325</v>
      </c>
      <c r="G17" s="382">
        <v>0</v>
      </c>
      <c r="H17" s="382">
        <v>1749395</v>
      </c>
      <c r="I17" s="382">
        <v>0</v>
      </c>
      <c r="J17" s="382">
        <v>0</v>
      </c>
      <c r="K17" s="382">
        <v>1740252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70649</v>
      </c>
      <c r="AD17" s="382">
        <v>0</v>
      </c>
      <c r="AE17" s="382">
        <v>40570</v>
      </c>
      <c r="AF17" s="382">
        <v>0</v>
      </c>
      <c r="AG17" s="382">
        <v>0</v>
      </c>
      <c r="AH17" s="382">
        <v>85630</v>
      </c>
      <c r="AI17" s="382">
        <v>0</v>
      </c>
      <c r="AJ17" s="382">
        <v>0</v>
      </c>
      <c r="AK17" s="382">
        <v>39628</v>
      </c>
      <c r="AL17" s="382">
        <v>0</v>
      </c>
      <c r="AM17" s="382">
        <v>44201</v>
      </c>
      <c r="AN17" s="382">
        <v>0</v>
      </c>
    </row>
    <row r="18" spans="3:40" x14ac:dyDescent="0.3">
      <c r="C18" s="382">
        <v>50</v>
      </c>
      <c r="D18" s="382">
        <v>2</v>
      </c>
      <c r="E18" s="382">
        <v>9</v>
      </c>
      <c r="F18" s="382">
        <v>14616</v>
      </c>
      <c r="G18" s="382">
        <v>0</v>
      </c>
      <c r="H18" s="382">
        <v>0</v>
      </c>
      <c r="I18" s="382">
        <v>0</v>
      </c>
      <c r="J18" s="382">
        <v>0</v>
      </c>
      <c r="K18" s="382">
        <v>8716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900</v>
      </c>
      <c r="AD18" s="382">
        <v>0</v>
      </c>
      <c r="AE18" s="382">
        <v>2000</v>
      </c>
      <c r="AF18" s="382">
        <v>0</v>
      </c>
      <c r="AG18" s="382">
        <v>0</v>
      </c>
      <c r="AH18" s="382">
        <v>3000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50</v>
      </c>
      <c r="D19" s="382">
        <v>2</v>
      </c>
      <c r="E19" s="382">
        <v>10</v>
      </c>
      <c r="F19" s="382">
        <v>12360</v>
      </c>
      <c r="G19" s="382">
        <v>0</v>
      </c>
      <c r="H19" s="382">
        <v>2400</v>
      </c>
      <c r="I19" s="382">
        <v>0</v>
      </c>
      <c r="J19" s="382">
        <v>0</v>
      </c>
      <c r="K19" s="382">
        <v>9960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50</v>
      </c>
      <c r="D20" s="382">
        <v>2</v>
      </c>
      <c r="E20" s="382">
        <v>11</v>
      </c>
      <c r="F20" s="382">
        <v>8068</v>
      </c>
      <c r="G20" s="382">
        <v>0</v>
      </c>
      <c r="H20" s="382">
        <v>5901.333333333333</v>
      </c>
      <c r="I20" s="382">
        <v>0</v>
      </c>
      <c r="J20" s="382">
        <v>0</v>
      </c>
      <c r="K20" s="382">
        <v>2166.6666666666665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50</v>
      </c>
      <c r="D21" s="382">
        <v>3</v>
      </c>
      <c r="E21" s="382">
        <v>1</v>
      </c>
      <c r="F21" s="382">
        <v>95.5</v>
      </c>
      <c r="G21" s="382">
        <v>0</v>
      </c>
      <c r="H21" s="382">
        <v>19</v>
      </c>
      <c r="I21" s="382">
        <v>0</v>
      </c>
      <c r="J21" s="382">
        <v>0</v>
      </c>
      <c r="K21" s="382">
        <v>60.75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4</v>
      </c>
      <c r="AD21" s="382">
        <v>0</v>
      </c>
      <c r="AE21" s="382">
        <v>2</v>
      </c>
      <c r="AF21" s="382">
        <v>0</v>
      </c>
      <c r="AG21" s="382">
        <v>0</v>
      </c>
      <c r="AH21" s="382">
        <v>6.75</v>
      </c>
      <c r="AI21" s="382">
        <v>0</v>
      </c>
      <c r="AJ21" s="382">
        <v>0</v>
      </c>
      <c r="AK21" s="382">
        <v>1</v>
      </c>
      <c r="AL21" s="382">
        <v>0</v>
      </c>
      <c r="AM21" s="382">
        <v>2</v>
      </c>
      <c r="AN21" s="382">
        <v>0</v>
      </c>
    </row>
    <row r="22" spans="3:40" x14ac:dyDescent="0.3">
      <c r="C22" s="382">
        <v>50</v>
      </c>
      <c r="D22" s="382">
        <v>3</v>
      </c>
      <c r="E22" s="382">
        <v>2</v>
      </c>
      <c r="F22" s="382">
        <v>14211.38</v>
      </c>
      <c r="G22" s="382">
        <v>0</v>
      </c>
      <c r="H22" s="382">
        <v>3128</v>
      </c>
      <c r="I22" s="382">
        <v>0</v>
      </c>
      <c r="J22" s="382">
        <v>0</v>
      </c>
      <c r="K22" s="382">
        <v>8752.1299999999992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592.5</v>
      </c>
      <c r="AD22" s="382">
        <v>0</v>
      </c>
      <c r="AE22" s="382">
        <v>302.25</v>
      </c>
      <c r="AF22" s="382">
        <v>0</v>
      </c>
      <c r="AG22" s="382">
        <v>0</v>
      </c>
      <c r="AH22" s="382">
        <v>937.75</v>
      </c>
      <c r="AI22" s="382">
        <v>0</v>
      </c>
      <c r="AJ22" s="382">
        <v>0</v>
      </c>
      <c r="AK22" s="382">
        <v>162.75</v>
      </c>
      <c r="AL22" s="382">
        <v>0</v>
      </c>
      <c r="AM22" s="382">
        <v>336</v>
      </c>
      <c r="AN22" s="382">
        <v>0</v>
      </c>
    </row>
    <row r="23" spans="3:40" x14ac:dyDescent="0.3">
      <c r="C23" s="382">
        <v>50</v>
      </c>
      <c r="D23" s="382">
        <v>3</v>
      </c>
      <c r="E23" s="382">
        <v>3</v>
      </c>
      <c r="F23" s="382">
        <v>30</v>
      </c>
      <c r="G23" s="382">
        <v>0</v>
      </c>
      <c r="H23" s="382">
        <v>0</v>
      </c>
      <c r="I23" s="382">
        <v>0</v>
      </c>
      <c r="J23" s="382">
        <v>0</v>
      </c>
      <c r="K23" s="382">
        <v>30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50</v>
      </c>
      <c r="D24" s="382">
        <v>3</v>
      </c>
      <c r="E24" s="382">
        <v>4</v>
      </c>
      <c r="F24" s="382">
        <v>373</v>
      </c>
      <c r="G24" s="382">
        <v>0</v>
      </c>
      <c r="H24" s="382">
        <v>39</v>
      </c>
      <c r="I24" s="382">
        <v>0</v>
      </c>
      <c r="J24" s="382">
        <v>0</v>
      </c>
      <c r="K24" s="382">
        <v>315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19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50</v>
      </c>
      <c r="D25" s="382">
        <v>3</v>
      </c>
      <c r="E25" s="382">
        <v>6</v>
      </c>
      <c r="F25" s="382">
        <v>3900863</v>
      </c>
      <c r="G25" s="382">
        <v>0</v>
      </c>
      <c r="H25" s="382">
        <v>1821235</v>
      </c>
      <c r="I25" s="382">
        <v>0</v>
      </c>
      <c r="J25" s="382">
        <v>0</v>
      </c>
      <c r="K25" s="382">
        <v>1781890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71520</v>
      </c>
      <c r="AD25" s="382">
        <v>0</v>
      </c>
      <c r="AE25" s="382">
        <v>38450</v>
      </c>
      <c r="AF25" s="382">
        <v>0</v>
      </c>
      <c r="AG25" s="382">
        <v>0</v>
      </c>
      <c r="AH25" s="382">
        <v>100748</v>
      </c>
      <c r="AI25" s="382">
        <v>0</v>
      </c>
      <c r="AJ25" s="382">
        <v>0</v>
      </c>
      <c r="AK25" s="382">
        <v>42830</v>
      </c>
      <c r="AL25" s="382">
        <v>0</v>
      </c>
      <c r="AM25" s="382">
        <v>44190</v>
      </c>
      <c r="AN25" s="382">
        <v>0</v>
      </c>
    </row>
    <row r="26" spans="3:40" x14ac:dyDescent="0.3">
      <c r="C26" s="382">
        <v>50</v>
      </c>
      <c r="D26" s="382">
        <v>3</v>
      </c>
      <c r="E26" s="382">
        <v>9</v>
      </c>
      <c r="F26" s="382">
        <v>80867</v>
      </c>
      <c r="G26" s="382">
        <v>0</v>
      </c>
      <c r="H26" s="382">
        <v>49801</v>
      </c>
      <c r="I26" s="382">
        <v>0</v>
      </c>
      <c r="J26" s="382">
        <v>0</v>
      </c>
      <c r="K26" s="382">
        <v>31066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50</v>
      </c>
      <c r="D27" s="382">
        <v>3</v>
      </c>
      <c r="E27" s="382">
        <v>10</v>
      </c>
      <c r="F27" s="382">
        <v>16200</v>
      </c>
      <c r="G27" s="382">
        <v>0</v>
      </c>
      <c r="H27" s="382">
        <v>100</v>
      </c>
      <c r="I27" s="382">
        <v>0</v>
      </c>
      <c r="J27" s="382">
        <v>0</v>
      </c>
      <c r="K27" s="382">
        <v>16100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50</v>
      </c>
      <c r="D28" s="382">
        <v>3</v>
      </c>
      <c r="E28" s="382">
        <v>11</v>
      </c>
      <c r="F28" s="382">
        <v>8068</v>
      </c>
      <c r="G28" s="382">
        <v>0</v>
      </c>
      <c r="H28" s="382">
        <v>5901.333333333333</v>
      </c>
      <c r="I28" s="382">
        <v>0</v>
      </c>
      <c r="J28" s="382">
        <v>0</v>
      </c>
      <c r="K28" s="382">
        <v>2166.6666666666665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34119.5</v>
      </c>
      <c r="D4" s="290">
        <f ca="1">IF(ISERROR(VLOOKUP("Náklady celkem",INDIRECT("HI!$A:$G"),5,0)),0,VLOOKUP("Náklady celkem",INDIRECT("HI!$A:$G"),5,0))</f>
        <v>33660.347420000064</v>
      </c>
      <c r="E4" s="291">
        <f ca="1">IF(C4=0,0,D4/C4)</f>
        <v>0.98654281041633274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1979.25</v>
      </c>
      <c r="D7" s="298">
        <f>IF(ISERROR(HI!E5),"",HI!E5)</f>
        <v>1938.692630000003</v>
      </c>
      <c r="E7" s="295">
        <f t="shared" ref="E7:E14" si="0">IF(C7=0,0,D7/C7)</f>
        <v>0.97950871794871941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0.95262318381199174</v>
      </c>
      <c r="E8" s="295">
        <f t="shared" si="0"/>
        <v>1.0584702042355463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0.50597005059582012</v>
      </c>
      <c r="E10" s="295">
        <f t="shared" si="0"/>
        <v>0.84328341765970027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0.92137540057486156</v>
      </c>
      <c r="E11" s="295">
        <f t="shared" si="0"/>
        <v>1.1517192507185769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8999.25</v>
      </c>
      <c r="D14" s="298">
        <f>IF(ISERROR(HI!E6),"",HI!E6)</f>
        <v>8330.9064900000121</v>
      </c>
      <c r="E14" s="295">
        <f t="shared" si="0"/>
        <v>0.92573342111842793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16656.25</v>
      </c>
      <c r="D15" s="294">
        <f ca="1">IF(ISERROR(VLOOKUP("Osobní náklady (Kč) *",INDIRECT("HI!$A:$G"),5,0)),0,VLOOKUP("Osobní náklady (Kč) *",INDIRECT("HI!$A:$G"),5,0))</f>
        <v>15805.881660000032</v>
      </c>
      <c r="E15" s="295">
        <f ca="1">IF(C15=0,0,D15/C15)</f>
        <v>0.94894599084427955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54652.928999999996</v>
      </c>
      <c r="D17" s="314">
        <f ca="1">IF(ISERROR(VLOOKUP("Výnosy celkem",INDIRECT("HI!$A:$G"),5,0)),0,VLOOKUP("Výnosy celkem",INDIRECT("HI!$A:$G"),5,0))</f>
        <v>48991.674999999996</v>
      </c>
      <c r="E17" s="315">
        <f t="shared" ref="E17:E27" ca="1" si="1">IF(C17=0,0,D17/C17)</f>
        <v>0.89641444468602949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287.10899999999998</v>
      </c>
      <c r="D18" s="294">
        <f ca="1">IF(ISERROR(VLOOKUP("Ambulance *",INDIRECT("HI!$A:$G"),5,0)),0,VLOOKUP("Ambulance *",INDIRECT("HI!$A:$G"),5,0))</f>
        <v>316.28500000000003</v>
      </c>
      <c r="E18" s="295">
        <f t="shared" ca="1" si="1"/>
        <v>1.1016199422518975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1.1016199422518973</v>
      </c>
      <c r="E19" s="295">
        <f t="shared" si="1"/>
        <v>1.1016199422518973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0.99019487967979691</v>
      </c>
      <c r="E20" s="295">
        <f t="shared" si="1"/>
        <v>1.1649351525644669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54365.82</v>
      </c>
      <c r="D21" s="294">
        <f ca="1">IF(ISERROR(VLOOKUP("Hospitalizace *",INDIRECT("HI!$A:$G"),5,0)),0,VLOOKUP("Hospitalizace *",INDIRECT("HI!$A:$G"),5,0))</f>
        <v>48675.389999999992</v>
      </c>
      <c r="E21" s="295">
        <f ca="1">IF(C21=0,0,D21/C21)</f>
        <v>0.8953307427350492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0.8953307427350492</v>
      </c>
      <c r="E22" s="295">
        <f t="shared" si="1"/>
        <v>0.8953307427350492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0.86798729629516669</v>
      </c>
      <c r="E23" s="295">
        <f t="shared" si="1"/>
        <v>0.86798729629516669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2.065696606400464</v>
      </c>
      <c r="E24" s="295">
        <f t="shared" si="1"/>
        <v>2.065696606400464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0.94444444444444442</v>
      </c>
      <c r="E25" s="295">
        <f t="shared" si="1"/>
        <v>0.99415204678362579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0.93529818098088879</v>
      </c>
      <c r="E26" s="295">
        <f t="shared" si="1"/>
        <v>0.93529818098088879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0.74066148547009836</v>
      </c>
      <c r="D27" s="300">
        <f>IF(ISERROR(VLOOKUP("Celkem:",'ZV Vyžád.'!$A:$M,7,0)),"",VLOOKUP("Celkem:",'ZV Vyžád.'!$A:$M,7,0))</f>
        <v>0.82143024050467439</v>
      </c>
      <c r="E27" s="295">
        <f t="shared" si="1"/>
        <v>1.1090494870045957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3943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287109</v>
      </c>
      <c r="C3" s="355">
        <f t="shared" ref="C3:R3" si="0">SUBTOTAL(9,C6:C1048576)</f>
        <v>1</v>
      </c>
      <c r="D3" s="355">
        <f t="shared" si="0"/>
        <v>284217</v>
      </c>
      <c r="E3" s="355">
        <f t="shared" si="0"/>
        <v>0.53262349839259659</v>
      </c>
      <c r="F3" s="355">
        <f t="shared" si="0"/>
        <v>316285</v>
      </c>
      <c r="G3" s="356">
        <f>IF(B3&lt;&gt;0,F3/B3,"")</f>
        <v>1.1016199422518973</v>
      </c>
      <c r="H3" s="357">
        <f t="shared" si="0"/>
        <v>0</v>
      </c>
      <c r="I3" s="355">
        <f t="shared" si="0"/>
        <v>0</v>
      </c>
      <c r="J3" s="355">
        <f t="shared" si="0"/>
        <v>0</v>
      </c>
      <c r="K3" s="355">
        <f t="shared" si="0"/>
        <v>0</v>
      </c>
      <c r="L3" s="355">
        <f t="shared" si="0"/>
        <v>0</v>
      </c>
      <c r="M3" s="358" t="str">
        <f>IF(H3&lt;&gt;0,L3/H3,"")</f>
        <v/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3938</v>
      </c>
      <c r="B6" s="755"/>
      <c r="C6" s="625"/>
      <c r="D6" s="755">
        <v>131296</v>
      </c>
      <c r="E6" s="625"/>
      <c r="F6" s="755">
        <v>295403</v>
      </c>
      <c r="G6" s="646"/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thickBot="1" x14ac:dyDescent="0.35">
      <c r="A7" s="757" t="s">
        <v>3939</v>
      </c>
      <c r="B7" s="756">
        <v>287109</v>
      </c>
      <c r="C7" s="704">
        <v>1</v>
      </c>
      <c r="D7" s="756">
        <v>152921</v>
      </c>
      <c r="E7" s="704">
        <v>0.53262349839259659</v>
      </c>
      <c r="F7" s="756">
        <v>20882</v>
      </c>
      <c r="G7" s="709">
        <v>7.273195894242257E-2</v>
      </c>
      <c r="H7" s="756"/>
      <c r="I7" s="704"/>
      <c r="J7" s="756"/>
      <c r="K7" s="704"/>
      <c r="L7" s="756"/>
      <c r="M7" s="709"/>
      <c r="N7" s="756"/>
      <c r="O7" s="704"/>
      <c r="P7" s="756"/>
      <c r="Q7" s="704"/>
      <c r="R7" s="756"/>
      <c r="S7" s="710"/>
    </row>
    <row r="8" spans="1:19" ht="14.4" customHeight="1" x14ac:dyDescent="0.3">
      <c r="A8" s="758" t="s">
        <v>3940</v>
      </c>
    </row>
    <row r="9" spans="1:19" ht="14.4" customHeight="1" x14ac:dyDescent="0.3">
      <c r="A9" s="759" t="s">
        <v>3941</v>
      </c>
    </row>
    <row r="10" spans="1:19" ht="14.4" customHeight="1" x14ac:dyDescent="0.3">
      <c r="A10" s="758" t="s">
        <v>3942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4009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765</v>
      </c>
      <c r="F3" s="215">
        <f t="shared" si="0"/>
        <v>287109</v>
      </c>
      <c r="G3" s="78"/>
      <c r="H3" s="78"/>
      <c r="I3" s="215">
        <f t="shared" si="0"/>
        <v>763</v>
      </c>
      <c r="J3" s="215">
        <f t="shared" si="0"/>
        <v>284217</v>
      </c>
      <c r="K3" s="78"/>
      <c r="L3" s="78"/>
      <c r="M3" s="215">
        <f t="shared" si="0"/>
        <v>823</v>
      </c>
      <c r="N3" s="215">
        <f t="shared" si="0"/>
        <v>316285</v>
      </c>
      <c r="O3" s="79">
        <f>IF(F3=0,0,N3/F3)</f>
        <v>1.1016199422518973</v>
      </c>
      <c r="P3" s="216">
        <f>IF(M3=0,0,N3/M3)</f>
        <v>384.30741190765491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0"/>
      <c r="B5" s="761"/>
      <c r="C5" s="762"/>
      <c r="D5" s="763"/>
      <c r="E5" s="764" t="s">
        <v>91</v>
      </c>
      <c r="F5" s="765" t="s">
        <v>14</v>
      </c>
      <c r="G5" s="766"/>
      <c r="H5" s="766"/>
      <c r="I5" s="764" t="s">
        <v>91</v>
      </c>
      <c r="J5" s="765" t="s">
        <v>14</v>
      </c>
      <c r="K5" s="766"/>
      <c r="L5" s="766"/>
      <c r="M5" s="764" t="s">
        <v>91</v>
      </c>
      <c r="N5" s="765" t="s">
        <v>14</v>
      </c>
      <c r="O5" s="767"/>
      <c r="P5" s="768"/>
    </row>
    <row r="6" spans="1:16" ht="14.4" customHeight="1" x14ac:dyDescent="0.3">
      <c r="A6" s="624" t="s">
        <v>3944</v>
      </c>
      <c r="B6" s="625" t="s">
        <v>3945</v>
      </c>
      <c r="C6" s="625" t="s">
        <v>3946</v>
      </c>
      <c r="D6" s="625" t="s">
        <v>3947</v>
      </c>
      <c r="E6" s="628"/>
      <c r="F6" s="628"/>
      <c r="G6" s="625"/>
      <c r="H6" s="625"/>
      <c r="I6" s="628">
        <v>5</v>
      </c>
      <c r="J6" s="628">
        <v>170</v>
      </c>
      <c r="K6" s="625"/>
      <c r="L6" s="625">
        <v>34</v>
      </c>
      <c r="M6" s="628">
        <v>73</v>
      </c>
      <c r="N6" s="628">
        <v>2482</v>
      </c>
      <c r="O6" s="646"/>
      <c r="P6" s="629">
        <v>34</v>
      </c>
    </row>
    <row r="7" spans="1:16" ht="14.4" customHeight="1" x14ac:dyDescent="0.3">
      <c r="A7" s="695" t="s">
        <v>3944</v>
      </c>
      <c r="B7" s="696" t="s">
        <v>3945</v>
      </c>
      <c r="C7" s="696" t="s">
        <v>3948</v>
      </c>
      <c r="D7" s="696" t="s">
        <v>3949</v>
      </c>
      <c r="E7" s="711"/>
      <c r="F7" s="711"/>
      <c r="G7" s="696"/>
      <c r="H7" s="696"/>
      <c r="I7" s="711"/>
      <c r="J7" s="711"/>
      <c r="K7" s="696"/>
      <c r="L7" s="696"/>
      <c r="M7" s="711">
        <v>2</v>
      </c>
      <c r="N7" s="711">
        <v>1290</v>
      </c>
      <c r="O7" s="701"/>
      <c r="P7" s="712">
        <v>645</v>
      </c>
    </row>
    <row r="8" spans="1:16" ht="14.4" customHeight="1" x14ac:dyDescent="0.3">
      <c r="A8" s="695" t="s">
        <v>3944</v>
      </c>
      <c r="B8" s="696" t="s">
        <v>3945</v>
      </c>
      <c r="C8" s="696" t="s">
        <v>3950</v>
      </c>
      <c r="D8" s="696" t="s">
        <v>3951</v>
      </c>
      <c r="E8" s="711"/>
      <c r="F8" s="711"/>
      <c r="G8" s="696"/>
      <c r="H8" s="696"/>
      <c r="I8" s="711"/>
      <c r="J8" s="711"/>
      <c r="K8" s="696"/>
      <c r="L8" s="696"/>
      <c r="M8" s="711">
        <v>34</v>
      </c>
      <c r="N8" s="711">
        <v>3366</v>
      </c>
      <c r="O8" s="701"/>
      <c r="P8" s="712">
        <v>99</v>
      </c>
    </row>
    <row r="9" spans="1:16" ht="14.4" customHeight="1" x14ac:dyDescent="0.3">
      <c r="A9" s="695" t="s">
        <v>3944</v>
      </c>
      <c r="B9" s="696" t="s">
        <v>3945</v>
      </c>
      <c r="C9" s="696" t="s">
        <v>3952</v>
      </c>
      <c r="D9" s="696" t="s">
        <v>3953</v>
      </c>
      <c r="E9" s="711"/>
      <c r="F9" s="711"/>
      <c r="G9" s="696"/>
      <c r="H9" s="696"/>
      <c r="I9" s="711">
        <v>7</v>
      </c>
      <c r="J9" s="711">
        <v>6580</v>
      </c>
      <c r="K9" s="696"/>
      <c r="L9" s="696">
        <v>940</v>
      </c>
      <c r="M9" s="711">
        <v>13</v>
      </c>
      <c r="N9" s="711">
        <v>12220</v>
      </c>
      <c r="O9" s="701"/>
      <c r="P9" s="712">
        <v>940</v>
      </c>
    </row>
    <row r="10" spans="1:16" ht="14.4" customHeight="1" x14ac:dyDescent="0.3">
      <c r="A10" s="695" t="s">
        <v>3944</v>
      </c>
      <c r="B10" s="696" t="s">
        <v>3945</v>
      </c>
      <c r="C10" s="696" t="s">
        <v>3954</v>
      </c>
      <c r="D10" s="696" t="s">
        <v>3955</v>
      </c>
      <c r="E10" s="711"/>
      <c r="F10" s="711"/>
      <c r="G10" s="696"/>
      <c r="H10" s="696"/>
      <c r="I10" s="711">
        <v>5</v>
      </c>
      <c r="J10" s="711">
        <v>2055</v>
      </c>
      <c r="K10" s="696"/>
      <c r="L10" s="696">
        <v>411</v>
      </c>
      <c r="M10" s="711">
        <v>6</v>
      </c>
      <c r="N10" s="711">
        <v>2466</v>
      </c>
      <c r="O10" s="701"/>
      <c r="P10" s="712">
        <v>411</v>
      </c>
    </row>
    <row r="11" spans="1:16" ht="14.4" customHeight="1" x14ac:dyDescent="0.3">
      <c r="A11" s="695" t="s">
        <v>3944</v>
      </c>
      <c r="B11" s="696" t="s">
        <v>3945</v>
      </c>
      <c r="C11" s="696" t="s">
        <v>3956</v>
      </c>
      <c r="D11" s="696" t="s">
        <v>3957</v>
      </c>
      <c r="E11" s="711"/>
      <c r="F11" s="711"/>
      <c r="G11" s="696"/>
      <c r="H11" s="696"/>
      <c r="I11" s="711">
        <v>85</v>
      </c>
      <c r="J11" s="711">
        <v>83300</v>
      </c>
      <c r="K11" s="696"/>
      <c r="L11" s="696">
        <v>980</v>
      </c>
      <c r="M11" s="711">
        <v>169</v>
      </c>
      <c r="N11" s="711">
        <v>165620</v>
      </c>
      <c r="O11" s="701"/>
      <c r="P11" s="712">
        <v>980</v>
      </c>
    </row>
    <row r="12" spans="1:16" ht="14.4" customHeight="1" x14ac:dyDescent="0.3">
      <c r="A12" s="695" t="s">
        <v>3944</v>
      </c>
      <c r="B12" s="696" t="s">
        <v>3945</v>
      </c>
      <c r="C12" s="696" t="s">
        <v>3958</v>
      </c>
      <c r="D12" s="696" t="s">
        <v>3959</v>
      </c>
      <c r="E12" s="711"/>
      <c r="F12" s="711"/>
      <c r="G12" s="696"/>
      <c r="H12" s="696"/>
      <c r="I12" s="711">
        <v>2</v>
      </c>
      <c r="J12" s="711">
        <v>4154</v>
      </c>
      <c r="K12" s="696"/>
      <c r="L12" s="696">
        <v>2077</v>
      </c>
      <c r="M12" s="711">
        <v>13</v>
      </c>
      <c r="N12" s="711">
        <v>27001</v>
      </c>
      <c r="O12" s="701"/>
      <c r="P12" s="712">
        <v>2077</v>
      </c>
    </row>
    <row r="13" spans="1:16" ht="14.4" customHeight="1" x14ac:dyDescent="0.3">
      <c r="A13" s="695" t="s">
        <v>3944</v>
      </c>
      <c r="B13" s="696" t="s">
        <v>3945</v>
      </c>
      <c r="C13" s="696" t="s">
        <v>3960</v>
      </c>
      <c r="D13" s="696" t="s">
        <v>3961</v>
      </c>
      <c r="E13" s="711"/>
      <c r="F13" s="711"/>
      <c r="G13" s="696"/>
      <c r="H13" s="696"/>
      <c r="I13" s="711"/>
      <c r="J13" s="711"/>
      <c r="K13" s="696"/>
      <c r="L13" s="696"/>
      <c r="M13" s="711">
        <v>2</v>
      </c>
      <c r="N13" s="711">
        <v>1662</v>
      </c>
      <c r="O13" s="701"/>
      <c r="P13" s="712">
        <v>831</v>
      </c>
    </row>
    <row r="14" spans="1:16" ht="14.4" customHeight="1" x14ac:dyDescent="0.3">
      <c r="A14" s="695" t="s">
        <v>3944</v>
      </c>
      <c r="B14" s="696" t="s">
        <v>3945</v>
      </c>
      <c r="C14" s="696" t="s">
        <v>3962</v>
      </c>
      <c r="D14" s="696" t="s">
        <v>3963</v>
      </c>
      <c r="E14" s="711"/>
      <c r="F14" s="711"/>
      <c r="G14" s="696"/>
      <c r="H14" s="696"/>
      <c r="I14" s="711">
        <v>33</v>
      </c>
      <c r="J14" s="711">
        <v>0</v>
      </c>
      <c r="K14" s="696"/>
      <c r="L14" s="696">
        <v>0</v>
      </c>
      <c r="M14" s="711">
        <v>154</v>
      </c>
      <c r="N14" s="711">
        <v>0</v>
      </c>
      <c r="O14" s="701"/>
      <c r="P14" s="712">
        <v>0</v>
      </c>
    </row>
    <row r="15" spans="1:16" ht="14.4" customHeight="1" x14ac:dyDescent="0.3">
      <c r="A15" s="695" t="s">
        <v>3944</v>
      </c>
      <c r="B15" s="696" t="s">
        <v>3945</v>
      </c>
      <c r="C15" s="696" t="s">
        <v>3964</v>
      </c>
      <c r="D15" s="696" t="s">
        <v>3965</v>
      </c>
      <c r="E15" s="711"/>
      <c r="F15" s="711"/>
      <c r="G15" s="696"/>
      <c r="H15" s="696"/>
      <c r="I15" s="711"/>
      <c r="J15" s="711"/>
      <c r="K15" s="696"/>
      <c r="L15" s="696"/>
      <c r="M15" s="711">
        <v>56</v>
      </c>
      <c r="N15" s="711">
        <v>1960</v>
      </c>
      <c r="O15" s="701"/>
      <c r="P15" s="712">
        <v>35</v>
      </c>
    </row>
    <row r="16" spans="1:16" ht="14.4" customHeight="1" x14ac:dyDescent="0.3">
      <c r="A16" s="695" t="s">
        <v>3944</v>
      </c>
      <c r="B16" s="696" t="s">
        <v>3945</v>
      </c>
      <c r="C16" s="696" t="s">
        <v>3966</v>
      </c>
      <c r="D16" s="696" t="s">
        <v>3967</v>
      </c>
      <c r="E16" s="711"/>
      <c r="F16" s="711"/>
      <c r="G16" s="696"/>
      <c r="H16" s="696"/>
      <c r="I16" s="711"/>
      <c r="J16" s="711"/>
      <c r="K16" s="696"/>
      <c r="L16" s="696"/>
      <c r="M16" s="711">
        <v>1</v>
      </c>
      <c r="N16" s="711">
        <v>81</v>
      </c>
      <c r="O16" s="701"/>
      <c r="P16" s="712">
        <v>81</v>
      </c>
    </row>
    <row r="17" spans="1:16" ht="14.4" customHeight="1" x14ac:dyDescent="0.3">
      <c r="A17" s="695" t="s">
        <v>3944</v>
      </c>
      <c r="B17" s="696" t="s">
        <v>3945</v>
      </c>
      <c r="C17" s="696" t="s">
        <v>3968</v>
      </c>
      <c r="D17" s="696" t="s">
        <v>3969</v>
      </c>
      <c r="E17" s="711"/>
      <c r="F17" s="711"/>
      <c r="G17" s="696"/>
      <c r="H17" s="696"/>
      <c r="I17" s="711">
        <v>4</v>
      </c>
      <c r="J17" s="711">
        <v>7624</v>
      </c>
      <c r="K17" s="696"/>
      <c r="L17" s="696">
        <v>1906</v>
      </c>
      <c r="M17" s="711">
        <v>13</v>
      </c>
      <c r="N17" s="711">
        <v>24778</v>
      </c>
      <c r="O17" s="701"/>
      <c r="P17" s="712">
        <v>1906</v>
      </c>
    </row>
    <row r="18" spans="1:16" ht="14.4" customHeight="1" x14ac:dyDescent="0.3">
      <c r="A18" s="695" t="s">
        <v>3944</v>
      </c>
      <c r="B18" s="696" t="s">
        <v>3945</v>
      </c>
      <c r="C18" s="696" t="s">
        <v>3970</v>
      </c>
      <c r="D18" s="696" t="s">
        <v>3971</v>
      </c>
      <c r="E18" s="711"/>
      <c r="F18" s="711"/>
      <c r="G18" s="696"/>
      <c r="H18" s="696"/>
      <c r="I18" s="711">
        <v>72</v>
      </c>
      <c r="J18" s="711">
        <v>23544</v>
      </c>
      <c r="K18" s="696"/>
      <c r="L18" s="696">
        <v>327</v>
      </c>
      <c r="M18" s="711">
        <v>129</v>
      </c>
      <c r="N18" s="711">
        <v>42183</v>
      </c>
      <c r="O18" s="701"/>
      <c r="P18" s="712">
        <v>327</v>
      </c>
    </row>
    <row r="19" spans="1:16" ht="14.4" customHeight="1" x14ac:dyDescent="0.3">
      <c r="A19" s="695" t="s">
        <v>3944</v>
      </c>
      <c r="B19" s="696" t="s">
        <v>3945</v>
      </c>
      <c r="C19" s="696" t="s">
        <v>3972</v>
      </c>
      <c r="D19" s="696" t="s">
        <v>3973</v>
      </c>
      <c r="E19" s="711"/>
      <c r="F19" s="711"/>
      <c r="G19" s="696"/>
      <c r="H19" s="696"/>
      <c r="I19" s="711"/>
      <c r="J19" s="711"/>
      <c r="K19" s="696"/>
      <c r="L19" s="696"/>
      <c r="M19" s="711">
        <v>2</v>
      </c>
      <c r="N19" s="711">
        <v>412</v>
      </c>
      <c r="O19" s="701"/>
      <c r="P19" s="712">
        <v>206</v>
      </c>
    </row>
    <row r="20" spans="1:16" ht="14.4" customHeight="1" x14ac:dyDescent="0.3">
      <c r="A20" s="695" t="s">
        <v>3944</v>
      </c>
      <c r="B20" s="696" t="s">
        <v>3945</v>
      </c>
      <c r="C20" s="696" t="s">
        <v>3974</v>
      </c>
      <c r="D20" s="696" t="s">
        <v>3975</v>
      </c>
      <c r="E20" s="711"/>
      <c r="F20" s="711"/>
      <c r="G20" s="696"/>
      <c r="H20" s="696"/>
      <c r="I20" s="711">
        <v>14</v>
      </c>
      <c r="J20" s="711">
        <v>2282</v>
      </c>
      <c r="K20" s="696"/>
      <c r="L20" s="696">
        <v>163</v>
      </c>
      <c r="M20" s="711">
        <v>28</v>
      </c>
      <c r="N20" s="711">
        <v>4564</v>
      </c>
      <c r="O20" s="701"/>
      <c r="P20" s="712">
        <v>163</v>
      </c>
    </row>
    <row r="21" spans="1:16" ht="14.4" customHeight="1" x14ac:dyDescent="0.3">
      <c r="A21" s="695" t="s">
        <v>3944</v>
      </c>
      <c r="B21" s="696" t="s">
        <v>3945</v>
      </c>
      <c r="C21" s="696" t="s">
        <v>3976</v>
      </c>
      <c r="D21" s="696" t="s">
        <v>3977</v>
      </c>
      <c r="E21" s="711"/>
      <c r="F21" s="711"/>
      <c r="G21" s="696"/>
      <c r="H21" s="696"/>
      <c r="I21" s="711"/>
      <c r="J21" s="711"/>
      <c r="K21" s="696"/>
      <c r="L21" s="696"/>
      <c r="M21" s="711">
        <v>2</v>
      </c>
      <c r="N21" s="711">
        <v>112</v>
      </c>
      <c r="O21" s="701"/>
      <c r="P21" s="712">
        <v>56</v>
      </c>
    </row>
    <row r="22" spans="1:16" ht="14.4" customHeight="1" x14ac:dyDescent="0.3">
      <c r="A22" s="695" t="s">
        <v>3944</v>
      </c>
      <c r="B22" s="696" t="s">
        <v>3945</v>
      </c>
      <c r="C22" s="696" t="s">
        <v>3978</v>
      </c>
      <c r="D22" s="696" t="s">
        <v>3979</v>
      </c>
      <c r="E22" s="711"/>
      <c r="F22" s="711"/>
      <c r="G22" s="696"/>
      <c r="H22" s="696"/>
      <c r="I22" s="711"/>
      <c r="J22" s="711"/>
      <c r="K22" s="696"/>
      <c r="L22" s="696"/>
      <c r="M22" s="711">
        <v>2</v>
      </c>
      <c r="N22" s="711">
        <v>974</v>
      </c>
      <c r="O22" s="701"/>
      <c r="P22" s="712">
        <v>487</v>
      </c>
    </row>
    <row r="23" spans="1:16" ht="14.4" customHeight="1" x14ac:dyDescent="0.3">
      <c r="A23" s="695" t="s">
        <v>3944</v>
      </c>
      <c r="B23" s="696" t="s">
        <v>3945</v>
      </c>
      <c r="C23" s="696" t="s">
        <v>3980</v>
      </c>
      <c r="D23" s="696" t="s">
        <v>3981</v>
      </c>
      <c r="E23" s="711"/>
      <c r="F23" s="711"/>
      <c r="G23" s="696"/>
      <c r="H23" s="696"/>
      <c r="I23" s="711">
        <v>3</v>
      </c>
      <c r="J23" s="711">
        <v>1587</v>
      </c>
      <c r="K23" s="696"/>
      <c r="L23" s="696">
        <v>529</v>
      </c>
      <c r="M23" s="711">
        <v>8</v>
      </c>
      <c r="N23" s="711">
        <v>4232</v>
      </c>
      <c r="O23" s="701"/>
      <c r="P23" s="712">
        <v>529</v>
      </c>
    </row>
    <row r="24" spans="1:16" ht="14.4" customHeight="1" x14ac:dyDescent="0.3">
      <c r="A24" s="695" t="s">
        <v>3982</v>
      </c>
      <c r="B24" s="696" t="s">
        <v>3945</v>
      </c>
      <c r="C24" s="696" t="s">
        <v>3983</v>
      </c>
      <c r="D24" s="696" t="s">
        <v>3984</v>
      </c>
      <c r="E24" s="711">
        <v>3</v>
      </c>
      <c r="F24" s="711">
        <v>270</v>
      </c>
      <c r="G24" s="696">
        <v>1</v>
      </c>
      <c r="H24" s="696">
        <v>90</v>
      </c>
      <c r="I24" s="711"/>
      <c r="J24" s="711"/>
      <c r="K24" s="696"/>
      <c r="L24" s="696"/>
      <c r="M24" s="711">
        <v>6</v>
      </c>
      <c r="N24" s="711">
        <v>480</v>
      </c>
      <c r="O24" s="701">
        <v>1.7777777777777777</v>
      </c>
      <c r="P24" s="712">
        <v>80</v>
      </c>
    </row>
    <row r="25" spans="1:16" ht="14.4" customHeight="1" x14ac:dyDescent="0.3">
      <c r="A25" s="695" t="s">
        <v>3982</v>
      </c>
      <c r="B25" s="696" t="s">
        <v>3945</v>
      </c>
      <c r="C25" s="696" t="s">
        <v>3985</v>
      </c>
      <c r="D25" s="696" t="s">
        <v>3986</v>
      </c>
      <c r="E25" s="711">
        <v>1</v>
      </c>
      <c r="F25" s="711">
        <v>131</v>
      </c>
      <c r="G25" s="696">
        <v>1</v>
      </c>
      <c r="H25" s="696">
        <v>131</v>
      </c>
      <c r="I25" s="711">
        <v>3</v>
      </c>
      <c r="J25" s="711">
        <v>309</v>
      </c>
      <c r="K25" s="696">
        <v>2.3587786259541983</v>
      </c>
      <c r="L25" s="696">
        <v>103</v>
      </c>
      <c r="M25" s="711">
        <v>1</v>
      </c>
      <c r="N25" s="711">
        <v>103</v>
      </c>
      <c r="O25" s="701">
        <v>0.7862595419847328</v>
      </c>
      <c r="P25" s="712">
        <v>103</v>
      </c>
    </row>
    <row r="26" spans="1:16" ht="14.4" customHeight="1" x14ac:dyDescent="0.3">
      <c r="A26" s="695" t="s">
        <v>3982</v>
      </c>
      <c r="B26" s="696" t="s">
        <v>3945</v>
      </c>
      <c r="C26" s="696" t="s">
        <v>3946</v>
      </c>
      <c r="D26" s="696" t="s">
        <v>3947</v>
      </c>
      <c r="E26" s="711">
        <v>139</v>
      </c>
      <c r="F26" s="711">
        <v>4726</v>
      </c>
      <c r="G26" s="696">
        <v>1</v>
      </c>
      <c r="H26" s="696">
        <v>34</v>
      </c>
      <c r="I26" s="711">
        <v>97</v>
      </c>
      <c r="J26" s="711">
        <v>3298</v>
      </c>
      <c r="K26" s="696">
        <v>0.69784172661870503</v>
      </c>
      <c r="L26" s="696">
        <v>34</v>
      </c>
      <c r="M26" s="711">
        <v>36</v>
      </c>
      <c r="N26" s="711">
        <v>1224</v>
      </c>
      <c r="O26" s="701">
        <v>0.25899280575539568</v>
      </c>
      <c r="P26" s="712">
        <v>34</v>
      </c>
    </row>
    <row r="27" spans="1:16" ht="14.4" customHeight="1" x14ac:dyDescent="0.3">
      <c r="A27" s="695" t="s">
        <v>3982</v>
      </c>
      <c r="B27" s="696" t="s">
        <v>3945</v>
      </c>
      <c r="C27" s="696" t="s">
        <v>3948</v>
      </c>
      <c r="D27" s="696" t="s">
        <v>3949</v>
      </c>
      <c r="E27" s="711">
        <v>4</v>
      </c>
      <c r="F27" s="711">
        <v>2684</v>
      </c>
      <c r="G27" s="696">
        <v>1</v>
      </c>
      <c r="H27" s="696">
        <v>671</v>
      </c>
      <c r="I27" s="711">
        <v>1</v>
      </c>
      <c r="J27" s="711">
        <v>645</v>
      </c>
      <c r="K27" s="696">
        <v>0.24031296572280178</v>
      </c>
      <c r="L27" s="696">
        <v>645</v>
      </c>
      <c r="M27" s="711"/>
      <c r="N27" s="711"/>
      <c r="O27" s="701"/>
      <c r="P27" s="712"/>
    </row>
    <row r="28" spans="1:16" ht="14.4" customHeight="1" x14ac:dyDescent="0.3">
      <c r="A28" s="695" t="s">
        <v>3982</v>
      </c>
      <c r="B28" s="696" t="s">
        <v>3945</v>
      </c>
      <c r="C28" s="696" t="s">
        <v>3952</v>
      </c>
      <c r="D28" s="696" t="s">
        <v>3953</v>
      </c>
      <c r="E28" s="711">
        <v>11</v>
      </c>
      <c r="F28" s="711">
        <v>10307</v>
      </c>
      <c r="G28" s="696">
        <v>1</v>
      </c>
      <c r="H28" s="696">
        <v>937</v>
      </c>
      <c r="I28" s="711">
        <v>11</v>
      </c>
      <c r="J28" s="711">
        <v>10340</v>
      </c>
      <c r="K28" s="696">
        <v>1.0032017075773747</v>
      </c>
      <c r="L28" s="696">
        <v>940</v>
      </c>
      <c r="M28" s="711"/>
      <c r="N28" s="711"/>
      <c r="O28" s="701"/>
      <c r="P28" s="712"/>
    </row>
    <row r="29" spans="1:16" ht="14.4" customHeight="1" x14ac:dyDescent="0.3">
      <c r="A29" s="695" t="s">
        <v>3982</v>
      </c>
      <c r="B29" s="696" t="s">
        <v>3945</v>
      </c>
      <c r="C29" s="696" t="s">
        <v>3954</v>
      </c>
      <c r="D29" s="696" t="s">
        <v>3955</v>
      </c>
      <c r="E29" s="711">
        <v>7</v>
      </c>
      <c r="F29" s="711">
        <v>2870</v>
      </c>
      <c r="G29" s="696">
        <v>1</v>
      </c>
      <c r="H29" s="696">
        <v>410</v>
      </c>
      <c r="I29" s="711">
        <v>3</v>
      </c>
      <c r="J29" s="711">
        <v>1233</v>
      </c>
      <c r="K29" s="696">
        <v>0.42961672473867596</v>
      </c>
      <c r="L29" s="696">
        <v>411</v>
      </c>
      <c r="M29" s="711"/>
      <c r="N29" s="711"/>
      <c r="O29" s="701"/>
      <c r="P29" s="712"/>
    </row>
    <row r="30" spans="1:16" ht="14.4" customHeight="1" x14ac:dyDescent="0.3">
      <c r="A30" s="695" t="s">
        <v>3982</v>
      </c>
      <c r="B30" s="696" t="s">
        <v>3945</v>
      </c>
      <c r="C30" s="696" t="s">
        <v>3956</v>
      </c>
      <c r="D30" s="696" t="s">
        <v>3957</v>
      </c>
      <c r="E30" s="711">
        <v>177</v>
      </c>
      <c r="F30" s="711">
        <v>173106</v>
      </c>
      <c r="G30" s="696">
        <v>1</v>
      </c>
      <c r="H30" s="696">
        <v>978</v>
      </c>
      <c r="I30" s="711">
        <v>78</v>
      </c>
      <c r="J30" s="711">
        <v>76440</v>
      </c>
      <c r="K30" s="696">
        <v>0.4415791480364632</v>
      </c>
      <c r="L30" s="696">
        <v>980</v>
      </c>
      <c r="M30" s="711">
        <v>6</v>
      </c>
      <c r="N30" s="711">
        <v>5880</v>
      </c>
      <c r="O30" s="701">
        <v>3.3967626772035631E-2</v>
      </c>
      <c r="P30" s="712">
        <v>980</v>
      </c>
    </row>
    <row r="31" spans="1:16" ht="14.4" customHeight="1" x14ac:dyDescent="0.3">
      <c r="A31" s="695" t="s">
        <v>3982</v>
      </c>
      <c r="B31" s="696" t="s">
        <v>3945</v>
      </c>
      <c r="C31" s="696" t="s">
        <v>3958</v>
      </c>
      <c r="D31" s="696" t="s">
        <v>3959</v>
      </c>
      <c r="E31" s="711">
        <v>3</v>
      </c>
      <c r="F31" s="711">
        <v>6219</v>
      </c>
      <c r="G31" s="696">
        <v>1</v>
      </c>
      <c r="H31" s="696">
        <v>2073</v>
      </c>
      <c r="I31" s="711">
        <v>9</v>
      </c>
      <c r="J31" s="711">
        <v>18693</v>
      </c>
      <c r="K31" s="696">
        <v>3.0057887120115776</v>
      </c>
      <c r="L31" s="696">
        <v>2077</v>
      </c>
      <c r="M31" s="711">
        <v>3</v>
      </c>
      <c r="N31" s="711">
        <v>6231</v>
      </c>
      <c r="O31" s="701">
        <v>1.0019295706705258</v>
      </c>
      <c r="P31" s="712">
        <v>2077</v>
      </c>
    </row>
    <row r="32" spans="1:16" ht="14.4" customHeight="1" x14ac:dyDescent="0.3">
      <c r="A32" s="695" t="s">
        <v>3982</v>
      </c>
      <c r="B32" s="696" t="s">
        <v>3945</v>
      </c>
      <c r="C32" s="696" t="s">
        <v>3987</v>
      </c>
      <c r="D32" s="696" t="s">
        <v>3988</v>
      </c>
      <c r="E32" s="711">
        <v>5</v>
      </c>
      <c r="F32" s="711">
        <v>5145</v>
      </c>
      <c r="G32" s="696">
        <v>1</v>
      </c>
      <c r="H32" s="696">
        <v>1029</v>
      </c>
      <c r="I32" s="711"/>
      <c r="J32" s="711"/>
      <c r="K32" s="696"/>
      <c r="L32" s="696"/>
      <c r="M32" s="711"/>
      <c r="N32" s="711"/>
      <c r="O32" s="701"/>
      <c r="P32" s="712"/>
    </row>
    <row r="33" spans="1:16" ht="14.4" customHeight="1" x14ac:dyDescent="0.3">
      <c r="A33" s="695" t="s">
        <v>3982</v>
      </c>
      <c r="B33" s="696" t="s">
        <v>3945</v>
      </c>
      <c r="C33" s="696" t="s">
        <v>3989</v>
      </c>
      <c r="D33" s="696" t="s">
        <v>3990</v>
      </c>
      <c r="E33" s="711">
        <v>6</v>
      </c>
      <c r="F33" s="711">
        <v>750</v>
      </c>
      <c r="G33" s="696">
        <v>1</v>
      </c>
      <c r="H33" s="696">
        <v>125</v>
      </c>
      <c r="I33" s="711">
        <v>12</v>
      </c>
      <c r="J33" s="711">
        <v>1392</v>
      </c>
      <c r="K33" s="696">
        <v>1.8560000000000001</v>
      </c>
      <c r="L33" s="696">
        <v>116</v>
      </c>
      <c r="M33" s="711"/>
      <c r="N33" s="711"/>
      <c r="O33" s="701"/>
      <c r="P33" s="712"/>
    </row>
    <row r="34" spans="1:16" ht="14.4" customHeight="1" x14ac:dyDescent="0.3">
      <c r="A34" s="695" t="s">
        <v>3982</v>
      </c>
      <c r="B34" s="696" t="s">
        <v>3945</v>
      </c>
      <c r="C34" s="696" t="s">
        <v>3991</v>
      </c>
      <c r="D34" s="696" t="s">
        <v>3992</v>
      </c>
      <c r="E34" s="711"/>
      <c r="F34" s="711"/>
      <c r="G34" s="696"/>
      <c r="H34" s="696"/>
      <c r="I34" s="711">
        <v>4</v>
      </c>
      <c r="J34" s="711">
        <v>464</v>
      </c>
      <c r="K34" s="696"/>
      <c r="L34" s="696">
        <v>116</v>
      </c>
      <c r="M34" s="711">
        <v>11</v>
      </c>
      <c r="N34" s="711">
        <v>1276</v>
      </c>
      <c r="O34" s="701"/>
      <c r="P34" s="712">
        <v>116</v>
      </c>
    </row>
    <row r="35" spans="1:16" ht="14.4" customHeight="1" x14ac:dyDescent="0.3">
      <c r="A35" s="695" t="s">
        <v>3982</v>
      </c>
      <c r="B35" s="696" t="s">
        <v>3945</v>
      </c>
      <c r="C35" s="696" t="s">
        <v>3993</v>
      </c>
      <c r="D35" s="696" t="s">
        <v>3994</v>
      </c>
      <c r="E35" s="711">
        <v>4</v>
      </c>
      <c r="F35" s="711">
        <v>1640</v>
      </c>
      <c r="G35" s="696">
        <v>1</v>
      </c>
      <c r="H35" s="696">
        <v>410</v>
      </c>
      <c r="I35" s="711">
        <v>1</v>
      </c>
      <c r="J35" s="711">
        <v>411</v>
      </c>
      <c r="K35" s="696">
        <v>0.25060975609756098</v>
      </c>
      <c r="L35" s="696">
        <v>411</v>
      </c>
      <c r="M35" s="711">
        <v>2</v>
      </c>
      <c r="N35" s="711">
        <v>822</v>
      </c>
      <c r="O35" s="701">
        <v>0.50121951219512195</v>
      </c>
      <c r="P35" s="712">
        <v>411</v>
      </c>
    </row>
    <row r="36" spans="1:16" ht="14.4" customHeight="1" x14ac:dyDescent="0.3">
      <c r="A36" s="695" t="s">
        <v>3982</v>
      </c>
      <c r="B36" s="696" t="s">
        <v>3945</v>
      </c>
      <c r="C36" s="696" t="s">
        <v>3960</v>
      </c>
      <c r="D36" s="696" t="s">
        <v>3961</v>
      </c>
      <c r="E36" s="711">
        <v>2</v>
      </c>
      <c r="F36" s="711">
        <v>1658</v>
      </c>
      <c r="G36" s="696">
        <v>1</v>
      </c>
      <c r="H36" s="696">
        <v>829</v>
      </c>
      <c r="I36" s="711"/>
      <c r="J36" s="711"/>
      <c r="K36" s="696"/>
      <c r="L36" s="696"/>
      <c r="M36" s="711">
        <v>1</v>
      </c>
      <c r="N36" s="711">
        <v>831</v>
      </c>
      <c r="O36" s="701">
        <v>0.50120627261761153</v>
      </c>
      <c r="P36" s="712">
        <v>831</v>
      </c>
    </row>
    <row r="37" spans="1:16" ht="14.4" customHeight="1" x14ac:dyDescent="0.3">
      <c r="A37" s="695" t="s">
        <v>3982</v>
      </c>
      <c r="B37" s="696" t="s">
        <v>3945</v>
      </c>
      <c r="C37" s="696" t="s">
        <v>3995</v>
      </c>
      <c r="D37" s="696" t="s">
        <v>3996</v>
      </c>
      <c r="E37" s="711">
        <v>7</v>
      </c>
      <c r="F37" s="711">
        <v>3031</v>
      </c>
      <c r="G37" s="696">
        <v>1</v>
      </c>
      <c r="H37" s="696">
        <v>433</v>
      </c>
      <c r="I37" s="711">
        <v>4</v>
      </c>
      <c r="J37" s="711">
        <v>1308</v>
      </c>
      <c r="K37" s="696">
        <v>0.43154074562850542</v>
      </c>
      <c r="L37" s="696">
        <v>327</v>
      </c>
      <c r="M37" s="711"/>
      <c r="N37" s="711"/>
      <c r="O37" s="701"/>
      <c r="P37" s="712"/>
    </row>
    <row r="38" spans="1:16" ht="14.4" customHeight="1" x14ac:dyDescent="0.3">
      <c r="A38" s="695" t="s">
        <v>3982</v>
      </c>
      <c r="B38" s="696" t="s">
        <v>3945</v>
      </c>
      <c r="C38" s="696" t="s">
        <v>3962</v>
      </c>
      <c r="D38" s="696" t="s">
        <v>3963</v>
      </c>
      <c r="E38" s="711">
        <v>184</v>
      </c>
      <c r="F38" s="711">
        <v>0</v>
      </c>
      <c r="G38" s="696"/>
      <c r="H38" s="696">
        <v>0</v>
      </c>
      <c r="I38" s="711">
        <v>151</v>
      </c>
      <c r="J38" s="711">
        <v>0</v>
      </c>
      <c r="K38" s="696"/>
      <c r="L38" s="696">
        <v>0</v>
      </c>
      <c r="M38" s="711">
        <v>17</v>
      </c>
      <c r="N38" s="711">
        <v>0</v>
      </c>
      <c r="O38" s="701"/>
      <c r="P38" s="712">
        <v>0</v>
      </c>
    </row>
    <row r="39" spans="1:16" ht="14.4" customHeight="1" x14ac:dyDescent="0.3">
      <c r="A39" s="695" t="s">
        <v>3982</v>
      </c>
      <c r="B39" s="696" t="s">
        <v>3945</v>
      </c>
      <c r="C39" s="696" t="s">
        <v>3964</v>
      </c>
      <c r="D39" s="696" t="s">
        <v>3965</v>
      </c>
      <c r="E39" s="711">
        <v>35</v>
      </c>
      <c r="F39" s="711">
        <v>875</v>
      </c>
      <c r="G39" s="696">
        <v>1</v>
      </c>
      <c r="H39" s="696">
        <v>25</v>
      </c>
      <c r="I39" s="711">
        <v>57</v>
      </c>
      <c r="J39" s="711">
        <v>1995</v>
      </c>
      <c r="K39" s="696">
        <v>2.2799999999999998</v>
      </c>
      <c r="L39" s="696">
        <v>35</v>
      </c>
      <c r="M39" s="711">
        <v>17</v>
      </c>
      <c r="N39" s="711">
        <v>595</v>
      </c>
      <c r="O39" s="701">
        <v>0.68</v>
      </c>
      <c r="P39" s="712">
        <v>35</v>
      </c>
    </row>
    <row r="40" spans="1:16" ht="14.4" customHeight="1" x14ac:dyDescent="0.3">
      <c r="A40" s="695" t="s">
        <v>3982</v>
      </c>
      <c r="B40" s="696" t="s">
        <v>3945</v>
      </c>
      <c r="C40" s="696" t="s">
        <v>3966</v>
      </c>
      <c r="D40" s="696" t="s">
        <v>3967</v>
      </c>
      <c r="E40" s="711">
        <v>3</v>
      </c>
      <c r="F40" s="711">
        <v>225</v>
      </c>
      <c r="G40" s="696">
        <v>1</v>
      </c>
      <c r="H40" s="696">
        <v>75</v>
      </c>
      <c r="I40" s="711">
        <v>3</v>
      </c>
      <c r="J40" s="711">
        <v>243</v>
      </c>
      <c r="K40" s="696">
        <v>1.08</v>
      </c>
      <c r="L40" s="696">
        <v>81</v>
      </c>
      <c r="M40" s="711">
        <v>2</v>
      </c>
      <c r="N40" s="711">
        <v>162</v>
      </c>
      <c r="O40" s="701">
        <v>0.72</v>
      </c>
      <c r="P40" s="712">
        <v>81</v>
      </c>
    </row>
    <row r="41" spans="1:16" ht="14.4" customHeight="1" x14ac:dyDescent="0.3">
      <c r="A41" s="695" t="s">
        <v>3982</v>
      </c>
      <c r="B41" s="696" t="s">
        <v>3945</v>
      </c>
      <c r="C41" s="696" t="s">
        <v>3968</v>
      </c>
      <c r="D41" s="696" t="s">
        <v>3969</v>
      </c>
      <c r="E41" s="711">
        <v>11</v>
      </c>
      <c r="F41" s="711">
        <v>20944</v>
      </c>
      <c r="G41" s="696">
        <v>1</v>
      </c>
      <c r="H41" s="696">
        <v>1904</v>
      </c>
      <c r="I41" s="711">
        <v>4</v>
      </c>
      <c r="J41" s="711">
        <v>7624</v>
      </c>
      <c r="K41" s="696">
        <v>0.3640183346065699</v>
      </c>
      <c r="L41" s="696">
        <v>1906</v>
      </c>
      <c r="M41" s="711"/>
      <c r="N41" s="711"/>
      <c r="O41" s="701"/>
      <c r="P41" s="712"/>
    </row>
    <row r="42" spans="1:16" ht="14.4" customHeight="1" x14ac:dyDescent="0.3">
      <c r="A42" s="695" t="s">
        <v>3982</v>
      </c>
      <c r="B42" s="696" t="s">
        <v>3945</v>
      </c>
      <c r="C42" s="696" t="s">
        <v>3997</v>
      </c>
      <c r="D42" s="696" t="s">
        <v>3998</v>
      </c>
      <c r="E42" s="711"/>
      <c r="F42" s="711"/>
      <c r="G42" s="696"/>
      <c r="H42" s="696"/>
      <c r="I42" s="711">
        <v>1</v>
      </c>
      <c r="J42" s="711">
        <v>0</v>
      </c>
      <c r="K42" s="696"/>
      <c r="L42" s="696">
        <v>0</v>
      </c>
      <c r="M42" s="711">
        <v>2</v>
      </c>
      <c r="N42" s="711">
        <v>0</v>
      </c>
      <c r="O42" s="701"/>
      <c r="P42" s="712">
        <v>0</v>
      </c>
    </row>
    <row r="43" spans="1:16" ht="14.4" customHeight="1" x14ac:dyDescent="0.3">
      <c r="A43" s="695" t="s">
        <v>3982</v>
      </c>
      <c r="B43" s="696" t="s">
        <v>3945</v>
      </c>
      <c r="C43" s="696" t="s">
        <v>3999</v>
      </c>
      <c r="D43" s="696" t="s">
        <v>4000</v>
      </c>
      <c r="E43" s="711">
        <v>2</v>
      </c>
      <c r="F43" s="711">
        <v>1288</v>
      </c>
      <c r="G43" s="696">
        <v>1</v>
      </c>
      <c r="H43" s="696">
        <v>644</v>
      </c>
      <c r="I43" s="711"/>
      <c r="J43" s="711"/>
      <c r="K43" s="696"/>
      <c r="L43" s="696"/>
      <c r="M43" s="711"/>
      <c r="N43" s="711"/>
      <c r="O43" s="701"/>
      <c r="P43" s="712"/>
    </row>
    <row r="44" spans="1:16" ht="14.4" customHeight="1" x14ac:dyDescent="0.3">
      <c r="A44" s="695" t="s">
        <v>3982</v>
      </c>
      <c r="B44" s="696" t="s">
        <v>3945</v>
      </c>
      <c r="C44" s="696" t="s">
        <v>3970</v>
      </c>
      <c r="D44" s="696" t="s">
        <v>3971</v>
      </c>
      <c r="E44" s="711">
        <v>126</v>
      </c>
      <c r="F44" s="711">
        <v>44730</v>
      </c>
      <c r="G44" s="696">
        <v>1</v>
      </c>
      <c r="H44" s="696">
        <v>355</v>
      </c>
      <c r="I44" s="711">
        <v>61</v>
      </c>
      <c r="J44" s="711">
        <v>19947</v>
      </c>
      <c r="K44" s="696">
        <v>0.44594232059020794</v>
      </c>
      <c r="L44" s="696">
        <v>327</v>
      </c>
      <c r="M44" s="711">
        <v>4</v>
      </c>
      <c r="N44" s="711">
        <v>1308</v>
      </c>
      <c r="O44" s="701">
        <v>2.9242119382964452E-2</v>
      </c>
      <c r="P44" s="712">
        <v>327</v>
      </c>
    </row>
    <row r="45" spans="1:16" ht="14.4" customHeight="1" x14ac:dyDescent="0.3">
      <c r="A45" s="695" t="s">
        <v>3982</v>
      </c>
      <c r="B45" s="696" t="s">
        <v>3945</v>
      </c>
      <c r="C45" s="696" t="s">
        <v>3972</v>
      </c>
      <c r="D45" s="696" t="s">
        <v>3973</v>
      </c>
      <c r="E45" s="711">
        <v>3</v>
      </c>
      <c r="F45" s="711">
        <v>615</v>
      </c>
      <c r="G45" s="696">
        <v>1</v>
      </c>
      <c r="H45" s="696">
        <v>205</v>
      </c>
      <c r="I45" s="711"/>
      <c r="J45" s="711"/>
      <c r="K45" s="696"/>
      <c r="L45" s="696"/>
      <c r="M45" s="711">
        <v>2</v>
      </c>
      <c r="N45" s="711">
        <v>412</v>
      </c>
      <c r="O45" s="701">
        <v>0.66991869918699187</v>
      </c>
      <c r="P45" s="712">
        <v>206</v>
      </c>
    </row>
    <row r="46" spans="1:16" ht="14.4" customHeight="1" x14ac:dyDescent="0.3">
      <c r="A46" s="695" t="s">
        <v>3982</v>
      </c>
      <c r="B46" s="696" t="s">
        <v>3945</v>
      </c>
      <c r="C46" s="696" t="s">
        <v>3974</v>
      </c>
      <c r="D46" s="696" t="s">
        <v>3975</v>
      </c>
      <c r="E46" s="711">
        <v>30</v>
      </c>
      <c r="F46" s="711">
        <v>5310</v>
      </c>
      <c r="G46" s="696">
        <v>1</v>
      </c>
      <c r="H46" s="696">
        <v>177</v>
      </c>
      <c r="I46" s="711">
        <v>16</v>
      </c>
      <c r="J46" s="711">
        <v>2608</v>
      </c>
      <c r="K46" s="696">
        <v>0.49114877589453859</v>
      </c>
      <c r="L46" s="696">
        <v>163</v>
      </c>
      <c r="M46" s="711">
        <v>2</v>
      </c>
      <c r="N46" s="711">
        <v>326</v>
      </c>
      <c r="O46" s="701">
        <v>6.1393596986817324E-2</v>
      </c>
      <c r="P46" s="712">
        <v>163</v>
      </c>
    </row>
    <row r="47" spans="1:16" ht="14.4" customHeight="1" x14ac:dyDescent="0.3">
      <c r="A47" s="695" t="s">
        <v>3982</v>
      </c>
      <c r="B47" s="696" t="s">
        <v>3945</v>
      </c>
      <c r="C47" s="696" t="s">
        <v>4001</v>
      </c>
      <c r="D47" s="696" t="s">
        <v>4002</v>
      </c>
      <c r="E47" s="711"/>
      <c r="F47" s="711"/>
      <c r="G47" s="696"/>
      <c r="H47" s="696"/>
      <c r="I47" s="711">
        <v>1</v>
      </c>
      <c r="J47" s="711">
        <v>431</v>
      </c>
      <c r="K47" s="696"/>
      <c r="L47" s="696">
        <v>431</v>
      </c>
      <c r="M47" s="711"/>
      <c r="N47" s="711"/>
      <c r="O47" s="701"/>
      <c r="P47" s="712"/>
    </row>
    <row r="48" spans="1:16" ht="14.4" customHeight="1" x14ac:dyDescent="0.3">
      <c r="A48" s="695" t="s">
        <v>3982</v>
      </c>
      <c r="B48" s="696" t="s">
        <v>3945</v>
      </c>
      <c r="C48" s="696" t="s">
        <v>4003</v>
      </c>
      <c r="D48" s="696" t="s">
        <v>4004</v>
      </c>
      <c r="E48" s="711"/>
      <c r="F48" s="711"/>
      <c r="G48" s="696"/>
      <c r="H48" s="696"/>
      <c r="I48" s="711"/>
      <c r="J48" s="711"/>
      <c r="K48" s="696"/>
      <c r="L48" s="696"/>
      <c r="M48" s="711">
        <v>1</v>
      </c>
      <c r="N48" s="711">
        <v>118</v>
      </c>
      <c r="O48" s="701"/>
      <c r="P48" s="712">
        <v>118</v>
      </c>
    </row>
    <row r="49" spans="1:16" ht="14.4" customHeight="1" x14ac:dyDescent="0.3">
      <c r="A49" s="695" t="s">
        <v>3982</v>
      </c>
      <c r="B49" s="696" t="s">
        <v>3945</v>
      </c>
      <c r="C49" s="696" t="s">
        <v>4005</v>
      </c>
      <c r="D49" s="696" t="s">
        <v>4006</v>
      </c>
      <c r="E49" s="711"/>
      <c r="F49" s="711"/>
      <c r="G49" s="696"/>
      <c r="H49" s="696"/>
      <c r="I49" s="711">
        <v>1</v>
      </c>
      <c r="J49" s="711">
        <v>344</v>
      </c>
      <c r="K49" s="696"/>
      <c r="L49" s="696">
        <v>344</v>
      </c>
      <c r="M49" s="711"/>
      <c r="N49" s="711"/>
      <c r="O49" s="701"/>
      <c r="P49" s="712"/>
    </row>
    <row r="50" spans="1:16" ht="14.4" customHeight="1" x14ac:dyDescent="0.3">
      <c r="A50" s="695" t="s">
        <v>3982</v>
      </c>
      <c r="B50" s="696" t="s">
        <v>3945</v>
      </c>
      <c r="C50" s="696" t="s">
        <v>3976</v>
      </c>
      <c r="D50" s="696" t="s">
        <v>3977</v>
      </c>
      <c r="E50" s="711">
        <v>1</v>
      </c>
      <c r="F50" s="711">
        <v>57</v>
      </c>
      <c r="G50" s="696">
        <v>1</v>
      </c>
      <c r="H50" s="696">
        <v>57</v>
      </c>
      <c r="I50" s="711">
        <v>6</v>
      </c>
      <c r="J50" s="711">
        <v>336</v>
      </c>
      <c r="K50" s="696">
        <v>5.8947368421052628</v>
      </c>
      <c r="L50" s="696">
        <v>56</v>
      </c>
      <c r="M50" s="711">
        <v>1</v>
      </c>
      <c r="N50" s="711">
        <v>56</v>
      </c>
      <c r="O50" s="701">
        <v>0.98245614035087714</v>
      </c>
      <c r="P50" s="712">
        <v>56</v>
      </c>
    </row>
    <row r="51" spans="1:16" ht="14.4" customHeight="1" x14ac:dyDescent="0.3">
      <c r="A51" s="695" t="s">
        <v>3982</v>
      </c>
      <c r="B51" s="696" t="s">
        <v>3945</v>
      </c>
      <c r="C51" s="696" t="s">
        <v>4007</v>
      </c>
      <c r="D51" s="696" t="s">
        <v>4008</v>
      </c>
      <c r="E51" s="711"/>
      <c r="F51" s="711"/>
      <c r="G51" s="696"/>
      <c r="H51" s="696"/>
      <c r="I51" s="711">
        <v>1</v>
      </c>
      <c r="J51" s="711">
        <v>628</v>
      </c>
      <c r="K51" s="696"/>
      <c r="L51" s="696">
        <v>628</v>
      </c>
      <c r="M51" s="711"/>
      <c r="N51" s="711"/>
      <c r="O51" s="701"/>
      <c r="P51" s="712"/>
    </row>
    <row r="52" spans="1:16" ht="14.4" customHeight="1" thickBot="1" x14ac:dyDescent="0.35">
      <c r="A52" s="703" t="s">
        <v>3982</v>
      </c>
      <c r="B52" s="704" t="s">
        <v>3945</v>
      </c>
      <c r="C52" s="704" t="s">
        <v>3980</v>
      </c>
      <c r="D52" s="704" t="s">
        <v>3981</v>
      </c>
      <c r="E52" s="713">
        <v>1</v>
      </c>
      <c r="F52" s="713">
        <v>528</v>
      </c>
      <c r="G52" s="704">
        <v>1</v>
      </c>
      <c r="H52" s="704">
        <v>528</v>
      </c>
      <c r="I52" s="713">
        <v>8</v>
      </c>
      <c r="J52" s="713">
        <v>4232</v>
      </c>
      <c r="K52" s="704">
        <v>8.0151515151515156</v>
      </c>
      <c r="L52" s="704">
        <v>529</v>
      </c>
      <c r="M52" s="713">
        <v>2</v>
      </c>
      <c r="N52" s="713">
        <v>1058</v>
      </c>
      <c r="O52" s="709">
        <v>2.0037878787878789</v>
      </c>
      <c r="P52" s="714">
        <v>529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24584400</v>
      </c>
      <c r="C3" s="355">
        <f t="shared" ref="C3:R3" si="0">SUBTOTAL(9,C6:C1048576)</f>
        <v>10</v>
      </c>
      <c r="D3" s="355">
        <f t="shared" si="0"/>
        <v>21720535</v>
      </c>
      <c r="E3" s="355">
        <f t="shared" si="0"/>
        <v>40.892297581069158</v>
      </c>
      <c r="F3" s="355">
        <f t="shared" si="0"/>
        <v>24343347</v>
      </c>
      <c r="G3" s="358">
        <f>IF(B3&lt;&gt;0,F3/B3,"")</f>
        <v>0.99019487967979691</v>
      </c>
      <c r="H3" s="354">
        <f t="shared" si="0"/>
        <v>8895958.4099999946</v>
      </c>
      <c r="I3" s="355">
        <f t="shared" si="0"/>
        <v>1</v>
      </c>
      <c r="J3" s="355">
        <f t="shared" si="0"/>
        <v>8730759.6300000008</v>
      </c>
      <c r="K3" s="355">
        <f t="shared" si="0"/>
        <v>0.981429906437704</v>
      </c>
      <c r="L3" s="355">
        <f t="shared" si="0"/>
        <v>9840202.8500000015</v>
      </c>
      <c r="M3" s="356">
        <f>IF(H3&lt;&gt;0,L3/H3,"")</f>
        <v>1.1061430816648801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4010</v>
      </c>
      <c r="B6" s="755">
        <v>4033</v>
      </c>
      <c r="C6" s="625">
        <v>1</v>
      </c>
      <c r="D6" s="755">
        <v>18134</v>
      </c>
      <c r="E6" s="625">
        <v>4.4964046615422761</v>
      </c>
      <c r="F6" s="755">
        <v>2192</v>
      </c>
      <c r="G6" s="646">
        <v>0.54351599305727749</v>
      </c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4011</v>
      </c>
      <c r="B7" s="769">
        <v>978</v>
      </c>
      <c r="C7" s="696">
        <v>1</v>
      </c>
      <c r="D7" s="769"/>
      <c r="E7" s="696"/>
      <c r="F7" s="769"/>
      <c r="G7" s="701"/>
      <c r="H7" s="769"/>
      <c r="I7" s="696"/>
      <c r="J7" s="769"/>
      <c r="K7" s="696"/>
      <c r="L7" s="769"/>
      <c r="M7" s="701"/>
      <c r="N7" s="769"/>
      <c r="O7" s="696"/>
      <c r="P7" s="769"/>
      <c r="Q7" s="696"/>
      <c r="R7" s="769"/>
      <c r="S7" s="702"/>
    </row>
    <row r="8" spans="1:19" ht="14.4" customHeight="1" x14ac:dyDescent="0.3">
      <c r="A8" s="718" t="s">
        <v>4012</v>
      </c>
      <c r="B8" s="769">
        <v>177</v>
      </c>
      <c r="C8" s="696">
        <v>1</v>
      </c>
      <c r="D8" s="769">
        <v>4846</v>
      </c>
      <c r="E8" s="696">
        <v>27.378531073446329</v>
      </c>
      <c r="F8" s="769">
        <v>34</v>
      </c>
      <c r="G8" s="701">
        <v>0.19209039548022599</v>
      </c>
      <c r="H8" s="769"/>
      <c r="I8" s="696"/>
      <c r="J8" s="769"/>
      <c r="K8" s="696"/>
      <c r="L8" s="769"/>
      <c r="M8" s="701"/>
      <c r="N8" s="769"/>
      <c r="O8" s="696"/>
      <c r="P8" s="769"/>
      <c r="Q8" s="696"/>
      <c r="R8" s="769"/>
      <c r="S8" s="702"/>
    </row>
    <row r="9" spans="1:19" ht="14.4" customHeight="1" x14ac:dyDescent="0.3">
      <c r="A9" s="718" t="s">
        <v>4013</v>
      </c>
      <c r="B9" s="769">
        <v>978</v>
      </c>
      <c r="C9" s="696">
        <v>1</v>
      </c>
      <c r="D9" s="769"/>
      <c r="E9" s="696"/>
      <c r="F9" s="769">
        <v>980</v>
      </c>
      <c r="G9" s="701">
        <v>1.0020449897750512</v>
      </c>
      <c r="H9" s="769"/>
      <c r="I9" s="696"/>
      <c r="J9" s="769"/>
      <c r="K9" s="696"/>
      <c r="L9" s="769"/>
      <c r="M9" s="701"/>
      <c r="N9" s="769"/>
      <c r="O9" s="696"/>
      <c r="P9" s="769"/>
      <c r="Q9" s="696"/>
      <c r="R9" s="769"/>
      <c r="S9" s="702"/>
    </row>
    <row r="10" spans="1:19" ht="14.4" customHeight="1" x14ac:dyDescent="0.3">
      <c r="A10" s="718" t="s">
        <v>4014</v>
      </c>
      <c r="B10" s="769"/>
      <c r="C10" s="696"/>
      <c r="D10" s="769">
        <v>980</v>
      </c>
      <c r="E10" s="696"/>
      <c r="F10" s="769"/>
      <c r="G10" s="701"/>
      <c r="H10" s="769"/>
      <c r="I10" s="696"/>
      <c r="J10" s="769"/>
      <c r="K10" s="696"/>
      <c r="L10" s="769"/>
      <c r="M10" s="701"/>
      <c r="N10" s="769"/>
      <c r="O10" s="696"/>
      <c r="P10" s="769"/>
      <c r="Q10" s="696"/>
      <c r="R10" s="769"/>
      <c r="S10" s="702"/>
    </row>
    <row r="11" spans="1:19" ht="14.4" customHeight="1" x14ac:dyDescent="0.3">
      <c r="A11" s="718" t="s">
        <v>4015</v>
      </c>
      <c r="B11" s="769">
        <v>978</v>
      </c>
      <c r="C11" s="696">
        <v>1</v>
      </c>
      <c r="D11" s="769">
        <v>1960</v>
      </c>
      <c r="E11" s="696">
        <v>2.0040899795501024</v>
      </c>
      <c r="F11" s="769"/>
      <c r="G11" s="701"/>
      <c r="H11" s="769"/>
      <c r="I11" s="696"/>
      <c r="J11" s="769"/>
      <c r="K11" s="696"/>
      <c r="L11" s="769"/>
      <c r="M11" s="701"/>
      <c r="N11" s="769"/>
      <c r="O11" s="696"/>
      <c r="P11" s="769"/>
      <c r="Q11" s="696"/>
      <c r="R11" s="769"/>
      <c r="S11" s="702"/>
    </row>
    <row r="12" spans="1:19" ht="14.4" customHeight="1" x14ac:dyDescent="0.3">
      <c r="A12" s="718" t="s">
        <v>4016</v>
      </c>
      <c r="B12" s="769">
        <v>1956</v>
      </c>
      <c r="C12" s="696">
        <v>1</v>
      </c>
      <c r="D12" s="769">
        <v>6112</v>
      </c>
      <c r="E12" s="696">
        <v>3.1247443762781186</v>
      </c>
      <c r="F12" s="769">
        <v>6058</v>
      </c>
      <c r="G12" s="701">
        <v>3.0971370143149284</v>
      </c>
      <c r="H12" s="769"/>
      <c r="I12" s="696"/>
      <c r="J12" s="769"/>
      <c r="K12" s="696"/>
      <c r="L12" s="769"/>
      <c r="M12" s="701"/>
      <c r="N12" s="769"/>
      <c r="O12" s="696"/>
      <c r="P12" s="769"/>
      <c r="Q12" s="696"/>
      <c r="R12" s="769"/>
      <c r="S12" s="702"/>
    </row>
    <row r="13" spans="1:19" ht="14.4" customHeight="1" x14ac:dyDescent="0.3">
      <c r="A13" s="718" t="s">
        <v>4017</v>
      </c>
      <c r="B13" s="769">
        <v>1956</v>
      </c>
      <c r="C13" s="696">
        <v>1</v>
      </c>
      <c r="D13" s="769"/>
      <c r="E13" s="696"/>
      <c r="F13" s="769"/>
      <c r="G13" s="701"/>
      <c r="H13" s="769"/>
      <c r="I13" s="696"/>
      <c r="J13" s="769"/>
      <c r="K13" s="696"/>
      <c r="L13" s="769"/>
      <c r="M13" s="701"/>
      <c r="N13" s="769"/>
      <c r="O13" s="696"/>
      <c r="P13" s="769"/>
      <c r="Q13" s="696"/>
      <c r="R13" s="769"/>
      <c r="S13" s="702"/>
    </row>
    <row r="14" spans="1:19" ht="14.4" customHeight="1" x14ac:dyDescent="0.3">
      <c r="A14" s="718" t="s">
        <v>4018</v>
      </c>
      <c r="B14" s="769"/>
      <c r="C14" s="696"/>
      <c r="D14" s="769">
        <v>1960</v>
      </c>
      <c r="E14" s="696"/>
      <c r="F14" s="769">
        <v>1307</v>
      </c>
      <c r="G14" s="701"/>
      <c r="H14" s="769"/>
      <c r="I14" s="696"/>
      <c r="J14" s="769"/>
      <c r="K14" s="696"/>
      <c r="L14" s="769"/>
      <c r="M14" s="701"/>
      <c r="N14" s="769"/>
      <c r="O14" s="696"/>
      <c r="P14" s="769"/>
      <c r="Q14" s="696"/>
      <c r="R14" s="769"/>
      <c r="S14" s="702"/>
    </row>
    <row r="15" spans="1:19" ht="14.4" customHeight="1" x14ac:dyDescent="0.3">
      <c r="A15" s="718" t="s">
        <v>4019</v>
      </c>
      <c r="B15" s="769"/>
      <c r="C15" s="696"/>
      <c r="D15" s="769">
        <v>1014</v>
      </c>
      <c r="E15" s="696"/>
      <c r="F15" s="769"/>
      <c r="G15" s="701"/>
      <c r="H15" s="769"/>
      <c r="I15" s="696"/>
      <c r="J15" s="769"/>
      <c r="K15" s="696"/>
      <c r="L15" s="769"/>
      <c r="M15" s="701"/>
      <c r="N15" s="769"/>
      <c r="O15" s="696"/>
      <c r="P15" s="769"/>
      <c r="Q15" s="696"/>
      <c r="R15" s="769"/>
      <c r="S15" s="702"/>
    </row>
    <row r="16" spans="1:19" ht="14.4" customHeight="1" x14ac:dyDescent="0.3">
      <c r="A16" s="718" t="s">
        <v>4020</v>
      </c>
      <c r="B16" s="769"/>
      <c r="C16" s="696"/>
      <c r="D16" s="769">
        <v>980</v>
      </c>
      <c r="E16" s="696"/>
      <c r="F16" s="769"/>
      <c r="G16" s="701"/>
      <c r="H16" s="769"/>
      <c r="I16" s="696"/>
      <c r="J16" s="769"/>
      <c r="K16" s="696"/>
      <c r="L16" s="769"/>
      <c r="M16" s="701"/>
      <c r="N16" s="769"/>
      <c r="O16" s="696"/>
      <c r="P16" s="769"/>
      <c r="Q16" s="696"/>
      <c r="R16" s="769"/>
      <c r="S16" s="702"/>
    </row>
    <row r="17" spans="1:19" ht="14.4" customHeight="1" x14ac:dyDescent="0.3">
      <c r="A17" s="718" t="s">
        <v>4021</v>
      </c>
      <c r="B17" s="769">
        <v>978</v>
      </c>
      <c r="C17" s="696">
        <v>1</v>
      </c>
      <c r="D17" s="769"/>
      <c r="E17" s="696"/>
      <c r="F17" s="769">
        <v>980</v>
      </c>
      <c r="G17" s="701">
        <v>1.0020449897750512</v>
      </c>
      <c r="H17" s="769"/>
      <c r="I17" s="696"/>
      <c r="J17" s="769"/>
      <c r="K17" s="696"/>
      <c r="L17" s="769"/>
      <c r="M17" s="701"/>
      <c r="N17" s="769"/>
      <c r="O17" s="696"/>
      <c r="P17" s="769"/>
      <c r="Q17" s="696"/>
      <c r="R17" s="769"/>
      <c r="S17" s="702"/>
    </row>
    <row r="18" spans="1:19" ht="14.4" customHeight="1" x14ac:dyDescent="0.3">
      <c r="A18" s="718" t="s">
        <v>4022</v>
      </c>
      <c r="B18" s="769">
        <v>978</v>
      </c>
      <c r="C18" s="696">
        <v>1</v>
      </c>
      <c r="D18" s="769">
        <v>2940</v>
      </c>
      <c r="E18" s="696">
        <v>3.0061349693251533</v>
      </c>
      <c r="F18" s="769">
        <v>980</v>
      </c>
      <c r="G18" s="701">
        <v>1.0020449897750512</v>
      </c>
      <c r="H18" s="769"/>
      <c r="I18" s="696"/>
      <c r="J18" s="769"/>
      <c r="K18" s="696"/>
      <c r="L18" s="769"/>
      <c r="M18" s="701"/>
      <c r="N18" s="769"/>
      <c r="O18" s="696"/>
      <c r="P18" s="769"/>
      <c r="Q18" s="696"/>
      <c r="R18" s="769"/>
      <c r="S18" s="702"/>
    </row>
    <row r="19" spans="1:19" ht="14.4" customHeight="1" x14ac:dyDescent="0.3">
      <c r="A19" s="718" t="s">
        <v>4023</v>
      </c>
      <c r="B19" s="769">
        <v>24571388</v>
      </c>
      <c r="C19" s="696">
        <v>1</v>
      </c>
      <c r="D19" s="769">
        <v>21681609</v>
      </c>
      <c r="E19" s="696">
        <v>0.88239252092718568</v>
      </c>
      <c r="F19" s="769">
        <v>24329836</v>
      </c>
      <c r="G19" s="701">
        <v>0.99016937911688174</v>
      </c>
      <c r="H19" s="769">
        <v>8895958.4099999946</v>
      </c>
      <c r="I19" s="696">
        <v>1</v>
      </c>
      <c r="J19" s="769">
        <v>8730759.6300000008</v>
      </c>
      <c r="K19" s="696">
        <v>0.981429906437704</v>
      </c>
      <c r="L19" s="769">
        <v>9840202.8500000015</v>
      </c>
      <c r="M19" s="701">
        <v>1.1061430816648801</v>
      </c>
      <c r="N19" s="769"/>
      <c r="O19" s="696"/>
      <c r="P19" s="769"/>
      <c r="Q19" s="696"/>
      <c r="R19" s="769"/>
      <c r="S19" s="702"/>
    </row>
    <row r="20" spans="1:19" ht="14.4" customHeight="1" thickBot="1" x14ac:dyDescent="0.35">
      <c r="A20" s="757" t="s">
        <v>4024</v>
      </c>
      <c r="B20" s="756"/>
      <c r="C20" s="704"/>
      <c r="D20" s="756"/>
      <c r="E20" s="704"/>
      <c r="F20" s="756">
        <v>980</v>
      </c>
      <c r="G20" s="709"/>
      <c r="H20" s="756"/>
      <c r="I20" s="704"/>
      <c r="J20" s="756"/>
      <c r="K20" s="704"/>
      <c r="L20" s="756"/>
      <c r="M20" s="709"/>
      <c r="N20" s="756"/>
      <c r="O20" s="704"/>
      <c r="P20" s="756"/>
      <c r="Q20" s="704"/>
      <c r="R20" s="756"/>
      <c r="S20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4634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17268.419999999998</v>
      </c>
      <c r="G3" s="215">
        <f t="shared" si="0"/>
        <v>33480358.409999989</v>
      </c>
      <c r="H3" s="215"/>
      <c r="I3" s="215"/>
      <c r="J3" s="215">
        <f t="shared" si="0"/>
        <v>13908.62</v>
      </c>
      <c r="K3" s="215">
        <f t="shared" si="0"/>
        <v>30451294.629999999</v>
      </c>
      <c r="L3" s="215"/>
      <c r="M3" s="215"/>
      <c r="N3" s="215">
        <f t="shared" si="0"/>
        <v>13451.75</v>
      </c>
      <c r="O3" s="215">
        <f t="shared" si="0"/>
        <v>34183549.849999994</v>
      </c>
      <c r="P3" s="79">
        <f>IF(G3=0,0,O3/G3)</f>
        <v>1.0210031037119953</v>
      </c>
      <c r="Q3" s="216">
        <f>IF(N3=0,0,O3/N3)</f>
        <v>2541.1972308435702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8"/>
    </row>
    <row r="6" spans="1:17" ht="14.4" customHeight="1" x14ac:dyDescent="0.3">
      <c r="A6" s="624" t="s">
        <v>4025</v>
      </c>
      <c r="B6" s="625" t="s">
        <v>3944</v>
      </c>
      <c r="C6" s="625" t="s">
        <v>3945</v>
      </c>
      <c r="D6" s="625" t="s">
        <v>3946</v>
      </c>
      <c r="E6" s="625" t="s">
        <v>3947</v>
      </c>
      <c r="F6" s="628"/>
      <c r="G6" s="628"/>
      <c r="H6" s="628"/>
      <c r="I6" s="628"/>
      <c r="J6" s="628">
        <v>1</v>
      </c>
      <c r="K6" s="628">
        <v>34</v>
      </c>
      <c r="L6" s="628"/>
      <c r="M6" s="628">
        <v>34</v>
      </c>
      <c r="N6" s="628"/>
      <c r="O6" s="628"/>
      <c r="P6" s="646"/>
      <c r="Q6" s="629"/>
    </row>
    <row r="7" spans="1:17" ht="14.4" customHeight="1" x14ac:dyDescent="0.3">
      <c r="A7" s="695" t="s">
        <v>4025</v>
      </c>
      <c r="B7" s="696" t="s">
        <v>3944</v>
      </c>
      <c r="C7" s="696" t="s">
        <v>3945</v>
      </c>
      <c r="D7" s="696" t="s">
        <v>3956</v>
      </c>
      <c r="E7" s="696" t="s">
        <v>3957</v>
      </c>
      <c r="F7" s="711"/>
      <c r="G7" s="711"/>
      <c r="H7" s="711"/>
      <c r="I7" s="711"/>
      <c r="J7" s="711">
        <v>4</v>
      </c>
      <c r="K7" s="711">
        <v>3920</v>
      </c>
      <c r="L7" s="711"/>
      <c r="M7" s="711">
        <v>980</v>
      </c>
      <c r="N7" s="711">
        <v>2</v>
      </c>
      <c r="O7" s="711">
        <v>1960</v>
      </c>
      <c r="P7" s="701"/>
      <c r="Q7" s="712">
        <v>980</v>
      </c>
    </row>
    <row r="8" spans="1:17" ht="14.4" customHeight="1" x14ac:dyDescent="0.3">
      <c r="A8" s="695" t="s">
        <v>4025</v>
      </c>
      <c r="B8" s="696" t="s">
        <v>3944</v>
      </c>
      <c r="C8" s="696" t="s">
        <v>3945</v>
      </c>
      <c r="D8" s="696" t="s">
        <v>3968</v>
      </c>
      <c r="E8" s="696" t="s">
        <v>3969</v>
      </c>
      <c r="F8" s="711"/>
      <c r="G8" s="711"/>
      <c r="H8" s="711"/>
      <c r="I8" s="711"/>
      <c r="J8" s="711">
        <v>3</v>
      </c>
      <c r="K8" s="711">
        <v>5718</v>
      </c>
      <c r="L8" s="711"/>
      <c r="M8" s="711">
        <v>1906</v>
      </c>
      <c r="N8" s="711"/>
      <c r="O8" s="711"/>
      <c r="P8" s="701"/>
      <c r="Q8" s="712"/>
    </row>
    <row r="9" spans="1:17" ht="14.4" customHeight="1" x14ac:dyDescent="0.3">
      <c r="A9" s="695" t="s">
        <v>4025</v>
      </c>
      <c r="B9" s="696" t="s">
        <v>3982</v>
      </c>
      <c r="C9" s="696" t="s">
        <v>3945</v>
      </c>
      <c r="D9" s="696" t="s">
        <v>3946</v>
      </c>
      <c r="E9" s="696" t="s">
        <v>3947</v>
      </c>
      <c r="F9" s="711">
        <v>1</v>
      </c>
      <c r="G9" s="711">
        <v>34</v>
      </c>
      <c r="H9" s="711">
        <v>1</v>
      </c>
      <c r="I9" s="711">
        <v>34</v>
      </c>
      <c r="J9" s="711">
        <v>1</v>
      </c>
      <c r="K9" s="711">
        <v>34</v>
      </c>
      <c r="L9" s="711">
        <v>1</v>
      </c>
      <c r="M9" s="711">
        <v>34</v>
      </c>
      <c r="N9" s="711"/>
      <c r="O9" s="711"/>
      <c r="P9" s="701"/>
      <c r="Q9" s="712"/>
    </row>
    <row r="10" spans="1:17" ht="14.4" customHeight="1" x14ac:dyDescent="0.3">
      <c r="A10" s="695" t="s">
        <v>4025</v>
      </c>
      <c r="B10" s="696" t="s">
        <v>3982</v>
      </c>
      <c r="C10" s="696" t="s">
        <v>3945</v>
      </c>
      <c r="D10" s="696" t="s">
        <v>3956</v>
      </c>
      <c r="E10" s="696" t="s">
        <v>3957</v>
      </c>
      <c r="F10" s="711">
        <v>4</v>
      </c>
      <c r="G10" s="711">
        <v>3912</v>
      </c>
      <c r="H10" s="711">
        <v>1</v>
      </c>
      <c r="I10" s="711">
        <v>978</v>
      </c>
      <c r="J10" s="711">
        <v>4</v>
      </c>
      <c r="K10" s="711">
        <v>3920</v>
      </c>
      <c r="L10" s="711">
        <v>1.0020449897750512</v>
      </c>
      <c r="M10" s="711">
        <v>980</v>
      </c>
      <c r="N10" s="711"/>
      <c r="O10" s="711"/>
      <c r="P10" s="701"/>
      <c r="Q10" s="712"/>
    </row>
    <row r="11" spans="1:17" ht="14.4" customHeight="1" x14ac:dyDescent="0.3">
      <c r="A11" s="695" t="s">
        <v>4025</v>
      </c>
      <c r="B11" s="696" t="s">
        <v>3982</v>
      </c>
      <c r="C11" s="696" t="s">
        <v>3945</v>
      </c>
      <c r="D11" s="696" t="s">
        <v>4026</v>
      </c>
      <c r="E11" s="696" t="s">
        <v>3940</v>
      </c>
      <c r="F11" s="711">
        <v>1</v>
      </c>
      <c r="G11" s="711">
        <v>87</v>
      </c>
      <c r="H11" s="711">
        <v>1</v>
      </c>
      <c r="I11" s="711">
        <v>87</v>
      </c>
      <c r="J11" s="711"/>
      <c r="K11" s="711"/>
      <c r="L11" s="711"/>
      <c r="M11" s="711"/>
      <c r="N11" s="711"/>
      <c r="O11" s="711"/>
      <c r="P11" s="701"/>
      <c r="Q11" s="712"/>
    </row>
    <row r="12" spans="1:17" ht="14.4" customHeight="1" x14ac:dyDescent="0.3">
      <c r="A12" s="695" t="s">
        <v>4025</v>
      </c>
      <c r="B12" s="696" t="s">
        <v>3982</v>
      </c>
      <c r="C12" s="696" t="s">
        <v>3945</v>
      </c>
      <c r="D12" s="696" t="s">
        <v>4027</v>
      </c>
      <c r="E12" s="696" t="s">
        <v>4028</v>
      </c>
      <c r="F12" s="711"/>
      <c r="G12" s="711"/>
      <c r="H12" s="711"/>
      <c r="I12" s="711"/>
      <c r="J12" s="711">
        <v>2</v>
      </c>
      <c r="K12" s="711">
        <v>464</v>
      </c>
      <c r="L12" s="711"/>
      <c r="M12" s="711">
        <v>232</v>
      </c>
      <c r="N12" s="711"/>
      <c r="O12" s="711"/>
      <c r="P12" s="701"/>
      <c r="Q12" s="712"/>
    </row>
    <row r="13" spans="1:17" ht="14.4" customHeight="1" x14ac:dyDescent="0.3">
      <c r="A13" s="695" t="s">
        <v>4025</v>
      </c>
      <c r="B13" s="696" t="s">
        <v>3982</v>
      </c>
      <c r="C13" s="696" t="s">
        <v>3945</v>
      </c>
      <c r="D13" s="696" t="s">
        <v>3968</v>
      </c>
      <c r="E13" s="696" t="s">
        <v>3969</v>
      </c>
      <c r="F13" s="711"/>
      <c r="G13" s="711"/>
      <c r="H13" s="711"/>
      <c r="I13" s="711"/>
      <c r="J13" s="711">
        <v>2</v>
      </c>
      <c r="K13" s="711">
        <v>3812</v>
      </c>
      <c r="L13" s="711"/>
      <c r="M13" s="711">
        <v>1906</v>
      </c>
      <c r="N13" s="711"/>
      <c r="O13" s="711"/>
      <c r="P13" s="701"/>
      <c r="Q13" s="712"/>
    </row>
    <row r="14" spans="1:17" ht="14.4" customHeight="1" x14ac:dyDescent="0.3">
      <c r="A14" s="695" t="s">
        <v>4025</v>
      </c>
      <c r="B14" s="696" t="s">
        <v>3982</v>
      </c>
      <c r="C14" s="696" t="s">
        <v>3945</v>
      </c>
      <c r="D14" s="696" t="s">
        <v>4029</v>
      </c>
      <c r="E14" s="696" t="s">
        <v>4030</v>
      </c>
      <c r="F14" s="711"/>
      <c r="G14" s="711"/>
      <c r="H14" s="711"/>
      <c r="I14" s="711"/>
      <c r="J14" s="711">
        <v>1</v>
      </c>
      <c r="K14" s="711">
        <v>232</v>
      </c>
      <c r="L14" s="711"/>
      <c r="M14" s="711">
        <v>232</v>
      </c>
      <c r="N14" s="711">
        <v>1</v>
      </c>
      <c r="O14" s="711">
        <v>232</v>
      </c>
      <c r="P14" s="701"/>
      <c r="Q14" s="712">
        <v>232</v>
      </c>
    </row>
    <row r="15" spans="1:17" ht="14.4" customHeight="1" x14ac:dyDescent="0.3">
      <c r="A15" s="695" t="s">
        <v>4031</v>
      </c>
      <c r="B15" s="696" t="s">
        <v>3982</v>
      </c>
      <c r="C15" s="696" t="s">
        <v>3945</v>
      </c>
      <c r="D15" s="696" t="s">
        <v>3956</v>
      </c>
      <c r="E15" s="696" t="s">
        <v>3957</v>
      </c>
      <c r="F15" s="711">
        <v>1</v>
      </c>
      <c r="G15" s="711">
        <v>978</v>
      </c>
      <c r="H15" s="711">
        <v>1</v>
      </c>
      <c r="I15" s="711">
        <v>978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4032</v>
      </c>
      <c r="B16" s="696" t="s">
        <v>3982</v>
      </c>
      <c r="C16" s="696" t="s">
        <v>3945</v>
      </c>
      <c r="D16" s="696" t="s">
        <v>3946</v>
      </c>
      <c r="E16" s="696" t="s">
        <v>3947</v>
      </c>
      <c r="F16" s="711"/>
      <c r="G16" s="711"/>
      <c r="H16" s="711"/>
      <c r="I16" s="711"/>
      <c r="J16" s="711"/>
      <c r="K16" s="711"/>
      <c r="L16" s="711"/>
      <c r="M16" s="711"/>
      <c r="N16" s="711">
        <v>1</v>
      </c>
      <c r="O16" s="711">
        <v>34</v>
      </c>
      <c r="P16" s="701"/>
      <c r="Q16" s="712">
        <v>34</v>
      </c>
    </row>
    <row r="17" spans="1:17" ht="14.4" customHeight="1" x14ac:dyDescent="0.3">
      <c r="A17" s="695" t="s">
        <v>4032</v>
      </c>
      <c r="B17" s="696" t="s">
        <v>3982</v>
      </c>
      <c r="C17" s="696" t="s">
        <v>3945</v>
      </c>
      <c r="D17" s="696" t="s">
        <v>3956</v>
      </c>
      <c r="E17" s="696" t="s">
        <v>3957</v>
      </c>
      <c r="F17" s="711"/>
      <c r="G17" s="711"/>
      <c r="H17" s="711"/>
      <c r="I17" s="711"/>
      <c r="J17" s="711">
        <v>3</v>
      </c>
      <c r="K17" s="711">
        <v>2940</v>
      </c>
      <c r="L17" s="711"/>
      <c r="M17" s="711">
        <v>980</v>
      </c>
      <c r="N17" s="711"/>
      <c r="O17" s="711"/>
      <c r="P17" s="701"/>
      <c r="Q17" s="712"/>
    </row>
    <row r="18" spans="1:17" ht="14.4" customHeight="1" x14ac:dyDescent="0.3">
      <c r="A18" s="695" t="s">
        <v>4032</v>
      </c>
      <c r="B18" s="696" t="s">
        <v>3982</v>
      </c>
      <c r="C18" s="696" t="s">
        <v>3945</v>
      </c>
      <c r="D18" s="696" t="s">
        <v>3968</v>
      </c>
      <c r="E18" s="696" t="s">
        <v>3969</v>
      </c>
      <c r="F18" s="711"/>
      <c r="G18" s="711"/>
      <c r="H18" s="711"/>
      <c r="I18" s="711"/>
      <c r="J18" s="711">
        <v>1</v>
      </c>
      <c r="K18" s="711">
        <v>1906</v>
      </c>
      <c r="L18" s="711"/>
      <c r="M18" s="711">
        <v>1906</v>
      </c>
      <c r="N18" s="711"/>
      <c r="O18" s="711"/>
      <c r="P18" s="701"/>
      <c r="Q18" s="712"/>
    </row>
    <row r="19" spans="1:17" ht="14.4" customHeight="1" x14ac:dyDescent="0.3">
      <c r="A19" s="695" t="s">
        <v>4032</v>
      </c>
      <c r="B19" s="696" t="s">
        <v>3982</v>
      </c>
      <c r="C19" s="696" t="s">
        <v>3945</v>
      </c>
      <c r="D19" s="696" t="s">
        <v>3974</v>
      </c>
      <c r="E19" s="696" t="s">
        <v>3975</v>
      </c>
      <c r="F19" s="711">
        <v>1</v>
      </c>
      <c r="G19" s="711">
        <v>177</v>
      </c>
      <c r="H19" s="711">
        <v>1</v>
      </c>
      <c r="I19" s="711">
        <v>177</v>
      </c>
      <c r="J19" s="711"/>
      <c r="K19" s="711"/>
      <c r="L19" s="711"/>
      <c r="M19" s="711"/>
      <c r="N19" s="711"/>
      <c r="O19" s="711"/>
      <c r="P19" s="701"/>
      <c r="Q19" s="712"/>
    </row>
    <row r="20" spans="1:17" ht="14.4" customHeight="1" x14ac:dyDescent="0.3">
      <c r="A20" s="695" t="s">
        <v>4033</v>
      </c>
      <c r="B20" s="696" t="s">
        <v>3944</v>
      </c>
      <c r="C20" s="696" t="s">
        <v>3945</v>
      </c>
      <c r="D20" s="696" t="s">
        <v>3956</v>
      </c>
      <c r="E20" s="696" t="s">
        <v>3957</v>
      </c>
      <c r="F20" s="711"/>
      <c r="G20" s="711"/>
      <c r="H20" s="711"/>
      <c r="I20" s="711"/>
      <c r="J20" s="711"/>
      <c r="K20" s="711"/>
      <c r="L20" s="711"/>
      <c r="M20" s="711"/>
      <c r="N20" s="711">
        <v>1</v>
      </c>
      <c r="O20" s="711">
        <v>980</v>
      </c>
      <c r="P20" s="701"/>
      <c r="Q20" s="712">
        <v>980</v>
      </c>
    </row>
    <row r="21" spans="1:17" ht="14.4" customHeight="1" x14ac:dyDescent="0.3">
      <c r="A21" s="695" t="s">
        <v>4033</v>
      </c>
      <c r="B21" s="696" t="s">
        <v>3982</v>
      </c>
      <c r="C21" s="696" t="s">
        <v>3945</v>
      </c>
      <c r="D21" s="696" t="s">
        <v>3956</v>
      </c>
      <c r="E21" s="696" t="s">
        <v>3957</v>
      </c>
      <c r="F21" s="711">
        <v>1</v>
      </c>
      <c r="G21" s="711">
        <v>978</v>
      </c>
      <c r="H21" s="711">
        <v>1</v>
      </c>
      <c r="I21" s="711">
        <v>978</v>
      </c>
      <c r="J21" s="711"/>
      <c r="K21" s="711"/>
      <c r="L21" s="711"/>
      <c r="M21" s="711"/>
      <c r="N21" s="711"/>
      <c r="O21" s="711"/>
      <c r="P21" s="701"/>
      <c r="Q21" s="712"/>
    </row>
    <row r="22" spans="1:17" ht="14.4" customHeight="1" x14ac:dyDescent="0.3">
      <c r="A22" s="695" t="s">
        <v>4034</v>
      </c>
      <c r="B22" s="696" t="s">
        <v>3982</v>
      </c>
      <c r="C22" s="696" t="s">
        <v>3945</v>
      </c>
      <c r="D22" s="696" t="s">
        <v>3956</v>
      </c>
      <c r="E22" s="696" t="s">
        <v>3957</v>
      </c>
      <c r="F22" s="711"/>
      <c r="G22" s="711"/>
      <c r="H22" s="711"/>
      <c r="I22" s="711"/>
      <c r="J22" s="711">
        <v>1</v>
      </c>
      <c r="K22" s="711">
        <v>980</v>
      </c>
      <c r="L22" s="711"/>
      <c r="M22" s="711">
        <v>980</v>
      </c>
      <c r="N22" s="711"/>
      <c r="O22" s="711"/>
      <c r="P22" s="701"/>
      <c r="Q22" s="712"/>
    </row>
    <row r="23" spans="1:17" ht="14.4" customHeight="1" x14ac:dyDescent="0.3">
      <c r="A23" s="695" t="s">
        <v>4035</v>
      </c>
      <c r="B23" s="696" t="s">
        <v>3944</v>
      </c>
      <c r="C23" s="696" t="s">
        <v>3945</v>
      </c>
      <c r="D23" s="696" t="s">
        <v>3956</v>
      </c>
      <c r="E23" s="696" t="s">
        <v>3957</v>
      </c>
      <c r="F23" s="711"/>
      <c r="G23" s="711"/>
      <c r="H23" s="711"/>
      <c r="I23" s="711"/>
      <c r="J23" s="711">
        <v>2</v>
      </c>
      <c r="K23" s="711">
        <v>1960</v>
      </c>
      <c r="L23" s="711"/>
      <c r="M23" s="711">
        <v>980</v>
      </c>
      <c r="N23" s="711"/>
      <c r="O23" s="711"/>
      <c r="P23" s="701"/>
      <c r="Q23" s="712"/>
    </row>
    <row r="24" spans="1:17" ht="14.4" customHeight="1" x14ac:dyDescent="0.3">
      <c r="A24" s="695" t="s">
        <v>4035</v>
      </c>
      <c r="B24" s="696" t="s">
        <v>3982</v>
      </c>
      <c r="C24" s="696" t="s">
        <v>3945</v>
      </c>
      <c r="D24" s="696" t="s">
        <v>3956</v>
      </c>
      <c r="E24" s="696" t="s">
        <v>3957</v>
      </c>
      <c r="F24" s="711">
        <v>1</v>
      </c>
      <c r="G24" s="711">
        <v>978</v>
      </c>
      <c r="H24" s="711">
        <v>1</v>
      </c>
      <c r="I24" s="711">
        <v>978</v>
      </c>
      <c r="J24" s="711"/>
      <c r="K24" s="711"/>
      <c r="L24" s="711"/>
      <c r="M24" s="711"/>
      <c r="N24" s="711"/>
      <c r="O24" s="711"/>
      <c r="P24" s="701"/>
      <c r="Q24" s="712"/>
    </row>
    <row r="25" spans="1:17" ht="14.4" customHeight="1" x14ac:dyDescent="0.3">
      <c r="A25" s="695" t="s">
        <v>4036</v>
      </c>
      <c r="B25" s="696" t="s">
        <v>3944</v>
      </c>
      <c r="C25" s="696" t="s">
        <v>3945</v>
      </c>
      <c r="D25" s="696" t="s">
        <v>3956</v>
      </c>
      <c r="E25" s="696" t="s">
        <v>3957</v>
      </c>
      <c r="F25" s="711"/>
      <c r="G25" s="711"/>
      <c r="H25" s="711"/>
      <c r="I25" s="711"/>
      <c r="J25" s="711">
        <v>4</v>
      </c>
      <c r="K25" s="711">
        <v>3920</v>
      </c>
      <c r="L25" s="711"/>
      <c r="M25" s="711">
        <v>980</v>
      </c>
      <c r="N25" s="711">
        <v>3</v>
      </c>
      <c r="O25" s="711">
        <v>2940</v>
      </c>
      <c r="P25" s="701"/>
      <c r="Q25" s="712">
        <v>980</v>
      </c>
    </row>
    <row r="26" spans="1:17" ht="14.4" customHeight="1" x14ac:dyDescent="0.3">
      <c r="A26" s="695" t="s">
        <v>4036</v>
      </c>
      <c r="B26" s="696" t="s">
        <v>3944</v>
      </c>
      <c r="C26" s="696" t="s">
        <v>3945</v>
      </c>
      <c r="D26" s="696" t="s">
        <v>3968</v>
      </c>
      <c r="E26" s="696" t="s">
        <v>3969</v>
      </c>
      <c r="F26" s="711"/>
      <c r="G26" s="711"/>
      <c r="H26" s="711"/>
      <c r="I26" s="711"/>
      <c r="J26" s="711"/>
      <c r="K26" s="711"/>
      <c r="L26" s="711"/>
      <c r="M26" s="711"/>
      <c r="N26" s="711">
        <v>1</v>
      </c>
      <c r="O26" s="711">
        <v>1906</v>
      </c>
      <c r="P26" s="701"/>
      <c r="Q26" s="712">
        <v>1906</v>
      </c>
    </row>
    <row r="27" spans="1:17" ht="14.4" customHeight="1" x14ac:dyDescent="0.3">
      <c r="A27" s="695" t="s">
        <v>4036</v>
      </c>
      <c r="B27" s="696" t="s">
        <v>3982</v>
      </c>
      <c r="C27" s="696" t="s">
        <v>3945</v>
      </c>
      <c r="D27" s="696" t="s">
        <v>3956</v>
      </c>
      <c r="E27" s="696" t="s">
        <v>3957</v>
      </c>
      <c r="F27" s="711">
        <v>2</v>
      </c>
      <c r="G27" s="711">
        <v>1956</v>
      </c>
      <c r="H27" s="711">
        <v>1</v>
      </c>
      <c r="I27" s="711">
        <v>978</v>
      </c>
      <c r="J27" s="711">
        <v>2</v>
      </c>
      <c r="K27" s="711">
        <v>1960</v>
      </c>
      <c r="L27" s="711">
        <v>1.0020449897750512</v>
      </c>
      <c r="M27" s="711">
        <v>980</v>
      </c>
      <c r="N27" s="711">
        <v>1</v>
      </c>
      <c r="O27" s="711">
        <v>980</v>
      </c>
      <c r="P27" s="701">
        <v>0.50102249488752559</v>
      </c>
      <c r="Q27" s="712">
        <v>980</v>
      </c>
    </row>
    <row r="28" spans="1:17" ht="14.4" customHeight="1" x14ac:dyDescent="0.3">
      <c r="A28" s="695" t="s">
        <v>4036</v>
      </c>
      <c r="B28" s="696" t="s">
        <v>3982</v>
      </c>
      <c r="C28" s="696" t="s">
        <v>3945</v>
      </c>
      <c r="D28" s="696" t="s">
        <v>4027</v>
      </c>
      <c r="E28" s="696" t="s">
        <v>4028</v>
      </c>
      <c r="F28" s="711"/>
      <c r="G28" s="711"/>
      <c r="H28" s="711"/>
      <c r="I28" s="711"/>
      <c r="J28" s="711">
        <v>1</v>
      </c>
      <c r="K28" s="711">
        <v>232</v>
      </c>
      <c r="L28" s="711"/>
      <c r="M28" s="711">
        <v>232</v>
      </c>
      <c r="N28" s="711"/>
      <c r="O28" s="711"/>
      <c r="P28" s="701"/>
      <c r="Q28" s="712"/>
    </row>
    <row r="29" spans="1:17" ht="14.4" customHeight="1" x14ac:dyDescent="0.3">
      <c r="A29" s="695" t="s">
        <v>4036</v>
      </c>
      <c r="B29" s="696" t="s">
        <v>3982</v>
      </c>
      <c r="C29" s="696" t="s">
        <v>3945</v>
      </c>
      <c r="D29" s="696" t="s">
        <v>4029</v>
      </c>
      <c r="E29" s="696" t="s">
        <v>4030</v>
      </c>
      <c r="F29" s="711"/>
      <c r="G29" s="711"/>
      <c r="H29" s="711"/>
      <c r="I29" s="711"/>
      <c r="J29" s="711"/>
      <c r="K29" s="711"/>
      <c r="L29" s="711"/>
      <c r="M29" s="711"/>
      <c r="N29" s="711">
        <v>1</v>
      </c>
      <c r="O29" s="711">
        <v>232</v>
      </c>
      <c r="P29" s="701"/>
      <c r="Q29" s="712">
        <v>232</v>
      </c>
    </row>
    <row r="30" spans="1:17" ht="14.4" customHeight="1" x14ac:dyDescent="0.3">
      <c r="A30" s="695" t="s">
        <v>4037</v>
      </c>
      <c r="B30" s="696" t="s">
        <v>3982</v>
      </c>
      <c r="C30" s="696" t="s">
        <v>3945</v>
      </c>
      <c r="D30" s="696" t="s">
        <v>3956</v>
      </c>
      <c r="E30" s="696" t="s">
        <v>3957</v>
      </c>
      <c r="F30" s="711">
        <v>2</v>
      </c>
      <c r="G30" s="711">
        <v>1956</v>
      </c>
      <c r="H30" s="711">
        <v>1</v>
      </c>
      <c r="I30" s="711">
        <v>978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4038</v>
      </c>
      <c r="B31" s="696" t="s">
        <v>3944</v>
      </c>
      <c r="C31" s="696" t="s">
        <v>3945</v>
      </c>
      <c r="D31" s="696" t="s">
        <v>3956</v>
      </c>
      <c r="E31" s="696" t="s">
        <v>3957</v>
      </c>
      <c r="F31" s="711"/>
      <c r="G31" s="711"/>
      <c r="H31" s="711"/>
      <c r="I31" s="711"/>
      <c r="J31" s="711"/>
      <c r="K31" s="711"/>
      <c r="L31" s="711"/>
      <c r="M31" s="711"/>
      <c r="N31" s="711">
        <v>1</v>
      </c>
      <c r="O31" s="711">
        <v>980</v>
      </c>
      <c r="P31" s="701"/>
      <c r="Q31" s="712">
        <v>980</v>
      </c>
    </row>
    <row r="32" spans="1:17" ht="14.4" customHeight="1" x14ac:dyDescent="0.3">
      <c r="A32" s="695" t="s">
        <v>4038</v>
      </c>
      <c r="B32" s="696" t="s">
        <v>3944</v>
      </c>
      <c r="C32" s="696" t="s">
        <v>3945</v>
      </c>
      <c r="D32" s="696" t="s">
        <v>3962</v>
      </c>
      <c r="E32" s="696" t="s">
        <v>3963</v>
      </c>
      <c r="F32" s="711"/>
      <c r="G32" s="711"/>
      <c r="H32" s="711"/>
      <c r="I32" s="711"/>
      <c r="J32" s="711"/>
      <c r="K32" s="711"/>
      <c r="L32" s="711"/>
      <c r="M32" s="711"/>
      <c r="N32" s="711">
        <v>1</v>
      </c>
      <c r="O32" s="711">
        <v>0</v>
      </c>
      <c r="P32" s="701"/>
      <c r="Q32" s="712">
        <v>0</v>
      </c>
    </row>
    <row r="33" spans="1:17" ht="14.4" customHeight="1" x14ac:dyDescent="0.3">
      <c r="A33" s="695" t="s">
        <v>4038</v>
      </c>
      <c r="B33" s="696" t="s">
        <v>3944</v>
      </c>
      <c r="C33" s="696" t="s">
        <v>3945</v>
      </c>
      <c r="D33" s="696" t="s">
        <v>3970</v>
      </c>
      <c r="E33" s="696" t="s">
        <v>3971</v>
      </c>
      <c r="F33" s="711"/>
      <c r="G33" s="711"/>
      <c r="H33" s="711"/>
      <c r="I33" s="711"/>
      <c r="J33" s="711"/>
      <c r="K33" s="711"/>
      <c r="L33" s="711"/>
      <c r="M33" s="711"/>
      <c r="N33" s="711">
        <v>1</v>
      </c>
      <c r="O33" s="711">
        <v>327</v>
      </c>
      <c r="P33" s="701"/>
      <c r="Q33" s="712">
        <v>327</v>
      </c>
    </row>
    <row r="34" spans="1:17" ht="14.4" customHeight="1" x14ac:dyDescent="0.3">
      <c r="A34" s="695" t="s">
        <v>4038</v>
      </c>
      <c r="B34" s="696" t="s">
        <v>3982</v>
      </c>
      <c r="C34" s="696" t="s">
        <v>3945</v>
      </c>
      <c r="D34" s="696" t="s">
        <v>3956</v>
      </c>
      <c r="E34" s="696" t="s">
        <v>3957</v>
      </c>
      <c r="F34" s="711"/>
      <c r="G34" s="711"/>
      <c r="H34" s="711"/>
      <c r="I34" s="711"/>
      <c r="J34" s="711">
        <v>2</v>
      </c>
      <c r="K34" s="711">
        <v>1960</v>
      </c>
      <c r="L34" s="711"/>
      <c r="M34" s="711">
        <v>980</v>
      </c>
      <c r="N34" s="711"/>
      <c r="O34" s="711"/>
      <c r="P34" s="701"/>
      <c r="Q34" s="712"/>
    </row>
    <row r="35" spans="1:17" ht="14.4" customHeight="1" x14ac:dyDescent="0.3">
      <c r="A35" s="695" t="s">
        <v>4039</v>
      </c>
      <c r="B35" s="696" t="s">
        <v>3982</v>
      </c>
      <c r="C35" s="696" t="s">
        <v>3945</v>
      </c>
      <c r="D35" s="696" t="s">
        <v>3946</v>
      </c>
      <c r="E35" s="696" t="s">
        <v>3947</v>
      </c>
      <c r="F35" s="711"/>
      <c r="G35" s="711"/>
      <c r="H35" s="711"/>
      <c r="I35" s="711"/>
      <c r="J35" s="711">
        <v>1</v>
      </c>
      <c r="K35" s="711">
        <v>34</v>
      </c>
      <c r="L35" s="711"/>
      <c r="M35" s="711">
        <v>34</v>
      </c>
      <c r="N35" s="711"/>
      <c r="O35" s="711"/>
      <c r="P35" s="701"/>
      <c r="Q35" s="712"/>
    </row>
    <row r="36" spans="1:17" ht="14.4" customHeight="1" x14ac:dyDescent="0.3">
      <c r="A36" s="695" t="s">
        <v>4039</v>
      </c>
      <c r="B36" s="696" t="s">
        <v>3982</v>
      </c>
      <c r="C36" s="696" t="s">
        <v>3945</v>
      </c>
      <c r="D36" s="696" t="s">
        <v>3956</v>
      </c>
      <c r="E36" s="696" t="s">
        <v>3957</v>
      </c>
      <c r="F36" s="711"/>
      <c r="G36" s="711"/>
      <c r="H36" s="711"/>
      <c r="I36" s="711"/>
      <c r="J36" s="711">
        <v>1</v>
      </c>
      <c r="K36" s="711">
        <v>980</v>
      </c>
      <c r="L36" s="711"/>
      <c r="M36" s="711">
        <v>980</v>
      </c>
      <c r="N36" s="711"/>
      <c r="O36" s="711"/>
      <c r="P36" s="701"/>
      <c r="Q36" s="712"/>
    </row>
    <row r="37" spans="1:17" ht="14.4" customHeight="1" x14ac:dyDescent="0.3">
      <c r="A37" s="695" t="s">
        <v>4040</v>
      </c>
      <c r="B37" s="696" t="s">
        <v>3982</v>
      </c>
      <c r="C37" s="696" t="s">
        <v>3945</v>
      </c>
      <c r="D37" s="696" t="s">
        <v>3956</v>
      </c>
      <c r="E37" s="696" t="s">
        <v>3957</v>
      </c>
      <c r="F37" s="711"/>
      <c r="G37" s="711"/>
      <c r="H37" s="711"/>
      <c r="I37" s="711"/>
      <c r="J37" s="711">
        <v>1</v>
      </c>
      <c r="K37" s="711">
        <v>980</v>
      </c>
      <c r="L37" s="711"/>
      <c r="M37" s="711">
        <v>980</v>
      </c>
      <c r="N37" s="711"/>
      <c r="O37" s="711"/>
      <c r="P37" s="701"/>
      <c r="Q37" s="712"/>
    </row>
    <row r="38" spans="1:17" ht="14.4" customHeight="1" x14ac:dyDescent="0.3">
      <c r="A38" s="695" t="s">
        <v>4041</v>
      </c>
      <c r="B38" s="696" t="s">
        <v>3944</v>
      </c>
      <c r="C38" s="696" t="s">
        <v>3945</v>
      </c>
      <c r="D38" s="696" t="s">
        <v>3956</v>
      </c>
      <c r="E38" s="696" t="s">
        <v>3957</v>
      </c>
      <c r="F38" s="711"/>
      <c r="G38" s="711"/>
      <c r="H38" s="711"/>
      <c r="I38" s="711"/>
      <c r="J38" s="711"/>
      <c r="K38" s="711"/>
      <c r="L38" s="711"/>
      <c r="M38" s="711"/>
      <c r="N38" s="711">
        <v>1</v>
      </c>
      <c r="O38" s="711">
        <v>980</v>
      </c>
      <c r="P38" s="701"/>
      <c r="Q38" s="712">
        <v>980</v>
      </c>
    </row>
    <row r="39" spans="1:17" ht="14.4" customHeight="1" x14ac:dyDescent="0.3">
      <c r="A39" s="695" t="s">
        <v>4041</v>
      </c>
      <c r="B39" s="696" t="s">
        <v>3982</v>
      </c>
      <c r="C39" s="696" t="s">
        <v>3945</v>
      </c>
      <c r="D39" s="696" t="s">
        <v>3956</v>
      </c>
      <c r="E39" s="696" t="s">
        <v>3957</v>
      </c>
      <c r="F39" s="711">
        <v>1</v>
      </c>
      <c r="G39" s="711">
        <v>978</v>
      </c>
      <c r="H39" s="711">
        <v>1</v>
      </c>
      <c r="I39" s="711">
        <v>978</v>
      </c>
      <c r="J39" s="711"/>
      <c r="K39" s="711"/>
      <c r="L39" s="711"/>
      <c r="M39" s="711"/>
      <c r="N39" s="711"/>
      <c r="O39" s="711"/>
      <c r="P39" s="701"/>
      <c r="Q39" s="712"/>
    </row>
    <row r="40" spans="1:17" ht="14.4" customHeight="1" x14ac:dyDescent="0.3">
      <c r="A40" s="695" t="s">
        <v>4042</v>
      </c>
      <c r="B40" s="696" t="s">
        <v>3944</v>
      </c>
      <c r="C40" s="696" t="s">
        <v>3945</v>
      </c>
      <c r="D40" s="696" t="s">
        <v>3956</v>
      </c>
      <c r="E40" s="696" t="s">
        <v>3957</v>
      </c>
      <c r="F40" s="711"/>
      <c r="G40" s="711"/>
      <c r="H40" s="711"/>
      <c r="I40" s="711"/>
      <c r="J40" s="711">
        <v>1</v>
      </c>
      <c r="K40" s="711">
        <v>980</v>
      </c>
      <c r="L40" s="711"/>
      <c r="M40" s="711">
        <v>980</v>
      </c>
      <c r="N40" s="711">
        <v>1</v>
      </c>
      <c r="O40" s="711">
        <v>980</v>
      </c>
      <c r="P40" s="701"/>
      <c r="Q40" s="712">
        <v>980</v>
      </c>
    </row>
    <row r="41" spans="1:17" ht="14.4" customHeight="1" x14ac:dyDescent="0.3">
      <c r="A41" s="695" t="s">
        <v>4042</v>
      </c>
      <c r="B41" s="696" t="s">
        <v>3982</v>
      </c>
      <c r="C41" s="696" t="s">
        <v>3945</v>
      </c>
      <c r="D41" s="696" t="s">
        <v>3956</v>
      </c>
      <c r="E41" s="696" t="s">
        <v>3957</v>
      </c>
      <c r="F41" s="711">
        <v>1</v>
      </c>
      <c r="G41" s="711">
        <v>978</v>
      </c>
      <c r="H41" s="711">
        <v>1</v>
      </c>
      <c r="I41" s="711">
        <v>978</v>
      </c>
      <c r="J41" s="711">
        <v>2</v>
      </c>
      <c r="K41" s="711">
        <v>1960</v>
      </c>
      <c r="L41" s="711">
        <v>2.0040899795501024</v>
      </c>
      <c r="M41" s="711">
        <v>980</v>
      </c>
      <c r="N41" s="711"/>
      <c r="O41" s="711"/>
      <c r="P41" s="701"/>
      <c r="Q41" s="712"/>
    </row>
    <row r="42" spans="1:17" ht="14.4" customHeight="1" x14ac:dyDescent="0.3">
      <c r="A42" s="695" t="s">
        <v>556</v>
      </c>
      <c r="B42" s="696" t="s">
        <v>3944</v>
      </c>
      <c r="C42" s="696" t="s">
        <v>3945</v>
      </c>
      <c r="D42" s="696" t="s">
        <v>3948</v>
      </c>
      <c r="E42" s="696" t="s">
        <v>3949</v>
      </c>
      <c r="F42" s="711"/>
      <c r="G42" s="711"/>
      <c r="H42" s="711"/>
      <c r="I42" s="711"/>
      <c r="J42" s="711">
        <v>1</v>
      </c>
      <c r="K42" s="711">
        <v>645</v>
      </c>
      <c r="L42" s="711"/>
      <c r="M42" s="711">
        <v>645</v>
      </c>
      <c r="N42" s="711"/>
      <c r="O42" s="711"/>
      <c r="P42" s="701"/>
      <c r="Q42" s="712"/>
    </row>
    <row r="43" spans="1:17" ht="14.4" customHeight="1" x14ac:dyDescent="0.3">
      <c r="A43" s="695" t="s">
        <v>556</v>
      </c>
      <c r="B43" s="696" t="s">
        <v>3944</v>
      </c>
      <c r="C43" s="696" t="s">
        <v>3945</v>
      </c>
      <c r="D43" s="696" t="s">
        <v>3954</v>
      </c>
      <c r="E43" s="696" t="s">
        <v>3955</v>
      </c>
      <c r="F43" s="711"/>
      <c r="G43" s="711"/>
      <c r="H43" s="711"/>
      <c r="I43" s="711"/>
      <c r="J43" s="711">
        <v>11</v>
      </c>
      <c r="K43" s="711">
        <v>4521</v>
      </c>
      <c r="L43" s="711"/>
      <c r="M43" s="711">
        <v>411</v>
      </c>
      <c r="N43" s="711">
        <v>17</v>
      </c>
      <c r="O43" s="711">
        <v>6987</v>
      </c>
      <c r="P43" s="701"/>
      <c r="Q43" s="712">
        <v>411</v>
      </c>
    </row>
    <row r="44" spans="1:17" ht="14.4" customHeight="1" x14ac:dyDescent="0.3">
      <c r="A44" s="695" t="s">
        <v>556</v>
      </c>
      <c r="B44" s="696" t="s">
        <v>3944</v>
      </c>
      <c r="C44" s="696" t="s">
        <v>3945</v>
      </c>
      <c r="D44" s="696" t="s">
        <v>3956</v>
      </c>
      <c r="E44" s="696" t="s">
        <v>3957</v>
      </c>
      <c r="F44" s="711"/>
      <c r="G44" s="711"/>
      <c r="H44" s="711"/>
      <c r="I44" s="711"/>
      <c r="J44" s="711">
        <v>122</v>
      </c>
      <c r="K44" s="711">
        <v>119560</v>
      </c>
      <c r="L44" s="711"/>
      <c r="M44" s="711">
        <v>980</v>
      </c>
      <c r="N44" s="711">
        <v>233</v>
      </c>
      <c r="O44" s="711">
        <v>228340</v>
      </c>
      <c r="P44" s="701"/>
      <c r="Q44" s="712">
        <v>980</v>
      </c>
    </row>
    <row r="45" spans="1:17" ht="14.4" customHeight="1" x14ac:dyDescent="0.3">
      <c r="A45" s="695" t="s">
        <v>556</v>
      </c>
      <c r="B45" s="696" t="s">
        <v>3944</v>
      </c>
      <c r="C45" s="696" t="s">
        <v>3945</v>
      </c>
      <c r="D45" s="696" t="s">
        <v>3958</v>
      </c>
      <c r="E45" s="696" t="s">
        <v>3959</v>
      </c>
      <c r="F45" s="711"/>
      <c r="G45" s="711"/>
      <c r="H45" s="711"/>
      <c r="I45" s="711"/>
      <c r="J45" s="711"/>
      <c r="K45" s="711"/>
      <c r="L45" s="711"/>
      <c r="M45" s="711"/>
      <c r="N45" s="711">
        <v>3</v>
      </c>
      <c r="O45" s="711">
        <v>6231</v>
      </c>
      <c r="P45" s="701"/>
      <c r="Q45" s="712">
        <v>2077</v>
      </c>
    </row>
    <row r="46" spans="1:17" ht="14.4" customHeight="1" x14ac:dyDescent="0.3">
      <c r="A46" s="695" t="s">
        <v>556</v>
      </c>
      <c r="B46" s="696" t="s">
        <v>3944</v>
      </c>
      <c r="C46" s="696" t="s">
        <v>3945</v>
      </c>
      <c r="D46" s="696" t="s">
        <v>4043</v>
      </c>
      <c r="E46" s="696" t="s">
        <v>4044</v>
      </c>
      <c r="F46" s="711"/>
      <c r="G46" s="711"/>
      <c r="H46" s="711"/>
      <c r="I46" s="711"/>
      <c r="J46" s="711">
        <v>5</v>
      </c>
      <c r="K46" s="711">
        <v>1510</v>
      </c>
      <c r="L46" s="711"/>
      <c r="M46" s="711">
        <v>302</v>
      </c>
      <c r="N46" s="711">
        <v>5</v>
      </c>
      <c r="O46" s="711">
        <v>1510</v>
      </c>
      <c r="P46" s="701"/>
      <c r="Q46" s="712">
        <v>302</v>
      </c>
    </row>
    <row r="47" spans="1:17" ht="14.4" customHeight="1" x14ac:dyDescent="0.3">
      <c r="A47" s="695" t="s">
        <v>556</v>
      </c>
      <c r="B47" s="696" t="s">
        <v>3944</v>
      </c>
      <c r="C47" s="696" t="s">
        <v>3945</v>
      </c>
      <c r="D47" s="696" t="s">
        <v>4045</v>
      </c>
      <c r="E47" s="696" t="s">
        <v>4046</v>
      </c>
      <c r="F47" s="711">
        <v>1</v>
      </c>
      <c r="G47" s="711">
        <v>7103</v>
      </c>
      <c r="H47" s="711">
        <v>1</v>
      </c>
      <c r="I47" s="711">
        <v>7103</v>
      </c>
      <c r="J47" s="711"/>
      <c r="K47" s="711"/>
      <c r="L47" s="711"/>
      <c r="M47" s="711"/>
      <c r="N47" s="711"/>
      <c r="O47" s="711"/>
      <c r="P47" s="701"/>
      <c r="Q47" s="712"/>
    </row>
    <row r="48" spans="1:17" ht="14.4" customHeight="1" x14ac:dyDescent="0.3">
      <c r="A48" s="695" t="s">
        <v>556</v>
      </c>
      <c r="B48" s="696" t="s">
        <v>3944</v>
      </c>
      <c r="C48" s="696" t="s">
        <v>3945</v>
      </c>
      <c r="D48" s="696" t="s">
        <v>3966</v>
      </c>
      <c r="E48" s="696" t="s">
        <v>3967</v>
      </c>
      <c r="F48" s="711"/>
      <c r="G48" s="711"/>
      <c r="H48" s="711"/>
      <c r="I48" s="711"/>
      <c r="J48" s="711"/>
      <c r="K48" s="711"/>
      <c r="L48" s="711"/>
      <c r="M48" s="711"/>
      <c r="N48" s="711">
        <v>1</v>
      </c>
      <c r="O48" s="711">
        <v>81</v>
      </c>
      <c r="P48" s="701"/>
      <c r="Q48" s="712">
        <v>81</v>
      </c>
    </row>
    <row r="49" spans="1:17" ht="14.4" customHeight="1" x14ac:dyDescent="0.3">
      <c r="A49" s="695" t="s">
        <v>556</v>
      </c>
      <c r="B49" s="696" t="s">
        <v>3944</v>
      </c>
      <c r="C49" s="696" t="s">
        <v>3945</v>
      </c>
      <c r="D49" s="696" t="s">
        <v>3968</v>
      </c>
      <c r="E49" s="696" t="s">
        <v>3969</v>
      </c>
      <c r="F49" s="711"/>
      <c r="G49" s="711"/>
      <c r="H49" s="711"/>
      <c r="I49" s="711"/>
      <c r="J49" s="711">
        <v>12</v>
      </c>
      <c r="K49" s="711">
        <v>22872</v>
      </c>
      <c r="L49" s="711"/>
      <c r="M49" s="711">
        <v>1906</v>
      </c>
      <c r="N49" s="711">
        <v>24</v>
      </c>
      <c r="O49" s="711">
        <v>45744</v>
      </c>
      <c r="P49" s="701"/>
      <c r="Q49" s="712">
        <v>1906</v>
      </c>
    </row>
    <row r="50" spans="1:17" ht="14.4" customHeight="1" x14ac:dyDescent="0.3">
      <c r="A50" s="695" t="s">
        <v>556</v>
      </c>
      <c r="B50" s="696" t="s">
        <v>3944</v>
      </c>
      <c r="C50" s="696" t="s">
        <v>3945</v>
      </c>
      <c r="D50" s="696" t="s">
        <v>4047</v>
      </c>
      <c r="E50" s="696" t="s">
        <v>4048</v>
      </c>
      <c r="F50" s="711"/>
      <c r="G50" s="711"/>
      <c r="H50" s="711"/>
      <c r="I50" s="711"/>
      <c r="J50" s="711">
        <v>12</v>
      </c>
      <c r="K50" s="711">
        <v>106488</v>
      </c>
      <c r="L50" s="711"/>
      <c r="M50" s="711">
        <v>8874</v>
      </c>
      <c r="N50" s="711">
        <v>15</v>
      </c>
      <c r="O50" s="711">
        <v>133110</v>
      </c>
      <c r="P50" s="701"/>
      <c r="Q50" s="712">
        <v>8874</v>
      </c>
    </row>
    <row r="51" spans="1:17" ht="14.4" customHeight="1" x14ac:dyDescent="0.3">
      <c r="A51" s="695" t="s">
        <v>556</v>
      </c>
      <c r="B51" s="696" t="s">
        <v>3944</v>
      </c>
      <c r="C51" s="696" t="s">
        <v>3945</v>
      </c>
      <c r="D51" s="696" t="s">
        <v>3970</v>
      </c>
      <c r="E51" s="696" t="s">
        <v>3971</v>
      </c>
      <c r="F51" s="711"/>
      <c r="G51" s="711"/>
      <c r="H51" s="711"/>
      <c r="I51" s="711"/>
      <c r="J51" s="711">
        <v>1</v>
      </c>
      <c r="K51" s="711">
        <v>327</v>
      </c>
      <c r="L51" s="711"/>
      <c r="M51" s="711">
        <v>327</v>
      </c>
      <c r="N51" s="711"/>
      <c r="O51" s="711"/>
      <c r="P51" s="701"/>
      <c r="Q51" s="712"/>
    </row>
    <row r="52" spans="1:17" ht="14.4" customHeight="1" x14ac:dyDescent="0.3">
      <c r="A52" s="695" t="s">
        <v>556</v>
      </c>
      <c r="B52" s="696" t="s">
        <v>3944</v>
      </c>
      <c r="C52" s="696" t="s">
        <v>3945</v>
      </c>
      <c r="D52" s="696" t="s">
        <v>4049</v>
      </c>
      <c r="E52" s="696" t="s">
        <v>4050</v>
      </c>
      <c r="F52" s="711"/>
      <c r="G52" s="711"/>
      <c r="H52" s="711"/>
      <c r="I52" s="711"/>
      <c r="J52" s="711">
        <v>353</v>
      </c>
      <c r="K52" s="711">
        <v>255925</v>
      </c>
      <c r="L52" s="711"/>
      <c r="M52" s="711">
        <v>725</v>
      </c>
      <c r="N52" s="711">
        <v>496</v>
      </c>
      <c r="O52" s="711">
        <v>359600</v>
      </c>
      <c r="P52" s="701"/>
      <c r="Q52" s="712">
        <v>725</v>
      </c>
    </row>
    <row r="53" spans="1:17" ht="14.4" customHeight="1" x14ac:dyDescent="0.3">
      <c r="A53" s="695" t="s">
        <v>556</v>
      </c>
      <c r="B53" s="696" t="s">
        <v>3944</v>
      </c>
      <c r="C53" s="696" t="s">
        <v>3945</v>
      </c>
      <c r="D53" s="696" t="s">
        <v>4051</v>
      </c>
      <c r="E53" s="696" t="s">
        <v>4052</v>
      </c>
      <c r="F53" s="711"/>
      <c r="G53" s="711"/>
      <c r="H53" s="711"/>
      <c r="I53" s="711"/>
      <c r="J53" s="711"/>
      <c r="K53" s="711"/>
      <c r="L53" s="711"/>
      <c r="M53" s="711"/>
      <c r="N53" s="711">
        <v>2</v>
      </c>
      <c r="O53" s="711">
        <v>7258</v>
      </c>
      <c r="P53" s="701"/>
      <c r="Q53" s="712">
        <v>3629</v>
      </c>
    </row>
    <row r="54" spans="1:17" ht="14.4" customHeight="1" x14ac:dyDescent="0.3">
      <c r="A54" s="695" t="s">
        <v>556</v>
      </c>
      <c r="B54" s="696" t="s">
        <v>3944</v>
      </c>
      <c r="C54" s="696" t="s">
        <v>3945</v>
      </c>
      <c r="D54" s="696" t="s">
        <v>4053</v>
      </c>
      <c r="E54" s="696" t="s">
        <v>4054</v>
      </c>
      <c r="F54" s="711"/>
      <c r="G54" s="711"/>
      <c r="H54" s="711"/>
      <c r="I54" s="711"/>
      <c r="J54" s="711"/>
      <c r="K54" s="711"/>
      <c r="L54" s="711"/>
      <c r="M54" s="711"/>
      <c r="N54" s="711">
        <v>4</v>
      </c>
      <c r="O54" s="711">
        <v>4844</v>
      </c>
      <c r="P54" s="701"/>
      <c r="Q54" s="712">
        <v>1211</v>
      </c>
    </row>
    <row r="55" spans="1:17" ht="14.4" customHeight="1" x14ac:dyDescent="0.3">
      <c r="A55" s="695" t="s">
        <v>556</v>
      </c>
      <c r="B55" s="696" t="s">
        <v>3944</v>
      </c>
      <c r="C55" s="696" t="s">
        <v>3945</v>
      </c>
      <c r="D55" s="696" t="s">
        <v>4055</v>
      </c>
      <c r="E55" s="696" t="s">
        <v>4056</v>
      </c>
      <c r="F55" s="711">
        <v>1</v>
      </c>
      <c r="G55" s="711">
        <v>5065</v>
      </c>
      <c r="H55" s="711">
        <v>1</v>
      </c>
      <c r="I55" s="711">
        <v>5065</v>
      </c>
      <c r="J55" s="711"/>
      <c r="K55" s="711"/>
      <c r="L55" s="711"/>
      <c r="M55" s="711"/>
      <c r="N55" s="711"/>
      <c r="O55" s="711"/>
      <c r="P55" s="701"/>
      <c r="Q55" s="712"/>
    </row>
    <row r="56" spans="1:17" ht="14.4" customHeight="1" x14ac:dyDescent="0.3">
      <c r="A56" s="695" t="s">
        <v>556</v>
      </c>
      <c r="B56" s="696" t="s">
        <v>3982</v>
      </c>
      <c r="C56" s="696" t="s">
        <v>3945</v>
      </c>
      <c r="D56" s="696" t="s">
        <v>3946</v>
      </c>
      <c r="E56" s="696" t="s">
        <v>3947</v>
      </c>
      <c r="F56" s="711">
        <v>1</v>
      </c>
      <c r="G56" s="711">
        <v>34</v>
      </c>
      <c r="H56" s="711">
        <v>1</v>
      </c>
      <c r="I56" s="711">
        <v>34</v>
      </c>
      <c r="J56" s="711"/>
      <c r="K56" s="711"/>
      <c r="L56" s="711"/>
      <c r="M56" s="711"/>
      <c r="N56" s="711"/>
      <c r="O56" s="711"/>
      <c r="P56" s="701"/>
      <c r="Q56" s="712"/>
    </row>
    <row r="57" spans="1:17" ht="14.4" customHeight="1" x14ac:dyDescent="0.3">
      <c r="A57" s="695" t="s">
        <v>556</v>
      </c>
      <c r="B57" s="696" t="s">
        <v>3982</v>
      </c>
      <c r="C57" s="696" t="s">
        <v>3945</v>
      </c>
      <c r="D57" s="696" t="s">
        <v>3954</v>
      </c>
      <c r="E57" s="696" t="s">
        <v>3955</v>
      </c>
      <c r="F57" s="711">
        <v>17</v>
      </c>
      <c r="G57" s="711">
        <v>6970</v>
      </c>
      <c r="H57" s="711">
        <v>1</v>
      </c>
      <c r="I57" s="711">
        <v>410</v>
      </c>
      <c r="J57" s="711">
        <v>6</v>
      </c>
      <c r="K57" s="711">
        <v>2466</v>
      </c>
      <c r="L57" s="711">
        <v>0.35380200860832139</v>
      </c>
      <c r="M57" s="711">
        <v>411</v>
      </c>
      <c r="N57" s="711">
        <v>1</v>
      </c>
      <c r="O57" s="711">
        <v>411</v>
      </c>
      <c r="P57" s="701">
        <v>5.896700143472023E-2</v>
      </c>
      <c r="Q57" s="712">
        <v>411</v>
      </c>
    </row>
    <row r="58" spans="1:17" ht="14.4" customHeight="1" x14ac:dyDescent="0.3">
      <c r="A58" s="695" t="s">
        <v>556</v>
      </c>
      <c r="B58" s="696" t="s">
        <v>3982</v>
      </c>
      <c r="C58" s="696" t="s">
        <v>3945</v>
      </c>
      <c r="D58" s="696" t="s">
        <v>3956</v>
      </c>
      <c r="E58" s="696" t="s">
        <v>3957</v>
      </c>
      <c r="F58" s="711">
        <v>185</v>
      </c>
      <c r="G58" s="711">
        <v>180930</v>
      </c>
      <c r="H58" s="711">
        <v>1</v>
      </c>
      <c r="I58" s="711">
        <v>978</v>
      </c>
      <c r="J58" s="711">
        <v>72</v>
      </c>
      <c r="K58" s="711">
        <v>70560</v>
      </c>
      <c r="L58" s="711">
        <v>0.38998507710164154</v>
      </c>
      <c r="M58" s="711">
        <v>980</v>
      </c>
      <c r="N58" s="711">
        <v>14</v>
      </c>
      <c r="O58" s="711">
        <v>13720</v>
      </c>
      <c r="P58" s="701">
        <v>7.5830431658652511E-2</v>
      </c>
      <c r="Q58" s="712">
        <v>980</v>
      </c>
    </row>
    <row r="59" spans="1:17" ht="14.4" customHeight="1" x14ac:dyDescent="0.3">
      <c r="A59" s="695" t="s">
        <v>556</v>
      </c>
      <c r="B59" s="696" t="s">
        <v>3982</v>
      </c>
      <c r="C59" s="696" t="s">
        <v>3945</v>
      </c>
      <c r="D59" s="696" t="s">
        <v>3958</v>
      </c>
      <c r="E59" s="696" t="s">
        <v>3959</v>
      </c>
      <c r="F59" s="711"/>
      <c r="G59" s="711"/>
      <c r="H59" s="711"/>
      <c r="I59" s="711"/>
      <c r="J59" s="711"/>
      <c r="K59" s="711"/>
      <c r="L59" s="711"/>
      <c r="M59" s="711"/>
      <c r="N59" s="711">
        <v>1</v>
      </c>
      <c r="O59" s="711">
        <v>2077</v>
      </c>
      <c r="P59" s="701"/>
      <c r="Q59" s="712">
        <v>2077</v>
      </c>
    </row>
    <row r="60" spans="1:17" ht="14.4" customHeight="1" x14ac:dyDescent="0.3">
      <c r="A60" s="695" t="s">
        <v>556</v>
      </c>
      <c r="B60" s="696" t="s">
        <v>3982</v>
      </c>
      <c r="C60" s="696" t="s">
        <v>3945</v>
      </c>
      <c r="D60" s="696" t="s">
        <v>3968</v>
      </c>
      <c r="E60" s="696" t="s">
        <v>3969</v>
      </c>
      <c r="F60" s="711">
        <v>24</v>
      </c>
      <c r="G60" s="711">
        <v>45696</v>
      </c>
      <c r="H60" s="711">
        <v>1</v>
      </c>
      <c r="I60" s="711">
        <v>1904</v>
      </c>
      <c r="J60" s="711">
        <v>4</v>
      </c>
      <c r="K60" s="711">
        <v>7624</v>
      </c>
      <c r="L60" s="711">
        <v>0.16684173669467786</v>
      </c>
      <c r="M60" s="711">
        <v>1906</v>
      </c>
      <c r="N60" s="711">
        <v>1</v>
      </c>
      <c r="O60" s="711">
        <v>1906</v>
      </c>
      <c r="P60" s="701">
        <v>4.1710434173669465E-2</v>
      </c>
      <c r="Q60" s="712">
        <v>1906</v>
      </c>
    </row>
    <row r="61" spans="1:17" ht="14.4" customHeight="1" x14ac:dyDescent="0.3">
      <c r="A61" s="695" t="s">
        <v>556</v>
      </c>
      <c r="B61" s="696" t="s">
        <v>4057</v>
      </c>
      <c r="C61" s="696" t="s">
        <v>3945</v>
      </c>
      <c r="D61" s="696" t="s">
        <v>4058</v>
      </c>
      <c r="E61" s="696" t="s">
        <v>4059</v>
      </c>
      <c r="F61" s="711"/>
      <c r="G61" s="711"/>
      <c r="H61" s="711"/>
      <c r="I61" s="711"/>
      <c r="J61" s="711">
        <v>1</v>
      </c>
      <c r="K61" s="711">
        <v>2961</v>
      </c>
      <c r="L61" s="711"/>
      <c r="M61" s="711">
        <v>2961</v>
      </c>
      <c r="N61" s="711"/>
      <c r="O61" s="711"/>
      <c r="P61" s="701"/>
      <c r="Q61" s="712"/>
    </row>
    <row r="62" spans="1:17" ht="14.4" customHeight="1" x14ac:dyDescent="0.3">
      <c r="A62" s="695" t="s">
        <v>556</v>
      </c>
      <c r="B62" s="696" t="s">
        <v>4057</v>
      </c>
      <c r="C62" s="696" t="s">
        <v>3945</v>
      </c>
      <c r="D62" s="696" t="s">
        <v>4060</v>
      </c>
      <c r="E62" s="696" t="s">
        <v>4061</v>
      </c>
      <c r="F62" s="711"/>
      <c r="G62" s="711"/>
      <c r="H62" s="711"/>
      <c r="I62" s="711"/>
      <c r="J62" s="711">
        <v>1</v>
      </c>
      <c r="K62" s="711">
        <v>2430</v>
      </c>
      <c r="L62" s="711"/>
      <c r="M62" s="711">
        <v>2430</v>
      </c>
      <c r="N62" s="711"/>
      <c r="O62" s="711"/>
      <c r="P62" s="701"/>
      <c r="Q62" s="712"/>
    </row>
    <row r="63" spans="1:17" ht="14.4" customHeight="1" x14ac:dyDescent="0.3">
      <c r="A63" s="695" t="s">
        <v>556</v>
      </c>
      <c r="B63" s="696" t="s">
        <v>4057</v>
      </c>
      <c r="C63" s="696" t="s">
        <v>3945</v>
      </c>
      <c r="D63" s="696" t="s">
        <v>4062</v>
      </c>
      <c r="E63" s="696" t="s">
        <v>4063</v>
      </c>
      <c r="F63" s="711"/>
      <c r="G63" s="711"/>
      <c r="H63" s="711"/>
      <c r="I63" s="711"/>
      <c r="J63" s="711">
        <v>1</v>
      </c>
      <c r="K63" s="711">
        <v>2678</v>
      </c>
      <c r="L63" s="711"/>
      <c r="M63" s="711">
        <v>2678</v>
      </c>
      <c r="N63" s="711"/>
      <c r="O63" s="711"/>
      <c r="P63" s="701"/>
      <c r="Q63" s="712"/>
    </row>
    <row r="64" spans="1:17" ht="14.4" customHeight="1" x14ac:dyDescent="0.3">
      <c r="A64" s="695" t="s">
        <v>556</v>
      </c>
      <c r="B64" s="696" t="s">
        <v>4057</v>
      </c>
      <c r="C64" s="696" t="s">
        <v>3945</v>
      </c>
      <c r="D64" s="696" t="s">
        <v>4064</v>
      </c>
      <c r="E64" s="696" t="s">
        <v>4065</v>
      </c>
      <c r="F64" s="711">
        <v>1</v>
      </c>
      <c r="G64" s="711">
        <v>6058</v>
      </c>
      <c r="H64" s="711">
        <v>1</v>
      </c>
      <c r="I64" s="711">
        <v>6058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556</v>
      </c>
      <c r="B65" s="696" t="s">
        <v>4057</v>
      </c>
      <c r="C65" s="696" t="s">
        <v>3945</v>
      </c>
      <c r="D65" s="696" t="s">
        <v>598</v>
      </c>
      <c r="E65" s="696" t="s">
        <v>4066</v>
      </c>
      <c r="F65" s="711">
        <v>1</v>
      </c>
      <c r="G65" s="711">
        <v>1885</v>
      </c>
      <c r="H65" s="711">
        <v>1</v>
      </c>
      <c r="I65" s="711">
        <v>1885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556</v>
      </c>
      <c r="B66" s="696" t="s">
        <v>4067</v>
      </c>
      <c r="C66" s="696" t="s">
        <v>4068</v>
      </c>
      <c r="D66" s="696" t="s">
        <v>4069</v>
      </c>
      <c r="E66" s="696" t="s">
        <v>4070</v>
      </c>
      <c r="F66" s="711"/>
      <c r="G66" s="711"/>
      <c r="H66" s="711"/>
      <c r="I66" s="711"/>
      <c r="J66" s="711">
        <v>0.3</v>
      </c>
      <c r="K66" s="711">
        <v>29.76</v>
      </c>
      <c r="L66" s="711"/>
      <c r="M66" s="711">
        <v>99.2</v>
      </c>
      <c r="N66" s="711"/>
      <c r="O66" s="711"/>
      <c r="P66" s="701"/>
      <c r="Q66" s="712"/>
    </row>
    <row r="67" spans="1:17" ht="14.4" customHeight="1" x14ac:dyDescent="0.3">
      <c r="A67" s="695" t="s">
        <v>556</v>
      </c>
      <c r="B67" s="696" t="s">
        <v>4067</v>
      </c>
      <c r="C67" s="696" t="s">
        <v>4068</v>
      </c>
      <c r="D67" s="696" t="s">
        <v>4071</v>
      </c>
      <c r="E67" s="696" t="s">
        <v>4072</v>
      </c>
      <c r="F67" s="711">
        <v>2</v>
      </c>
      <c r="G67" s="711">
        <v>32388.550000000003</v>
      </c>
      <c r="H67" s="711">
        <v>1</v>
      </c>
      <c r="I67" s="711">
        <v>16194.275000000001</v>
      </c>
      <c r="J67" s="711">
        <v>2.6</v>
      </c>
      <c r="K67" s="711">
        <v>31562.31</v>
      </c>
      <c r="L67" s="711">
        <v>0.97448975023580864</v>
      </c>
      <c r="M67" s="711">
        <v>12139.35</v>
      </c>
      <c r="N67" s="711"/>
      <c r="O67" s="711"/>
      <c r="P67" s="701"/>
      <c r="Q67" s="712"/>
    </row>
    <row r="68" spans="1:17" ht="14.4" customHeight="1" x14ac:dyDescent="0.3">
      <c r="A68" s="695" t="s">
        <v>556</v>
      </c>
      <c r="B68" s="696" t="s">
        <v>4067</v>
      </c>
      <c r="C68" s="696" t="s">
        <v>4068</v>
      </c>
      <c r="D68" s="696" t="s">
        <v>4073</v>
      </c>
      <c r="E68" s="696" t="s">
        <v>4074</v>
      </c>
      <c r="F68" s="711"/>
      <c r="G68" s="711"/>
      <c r="H68" s="711"/>
      <c r="I68" s="711"/>
      <c r="J68" s="711"/>
      <c r="K68" s="711"/>
      <c r="L68" s="711"/>
      <c r="M68" s="711"/>
      <c r="N68" s="711">
        <v>6</v>
      </c>
      <c r="O68" s="711">
        <v>662.22</v>
      </c>
      <c r="P68" s="701"/>
      <c r="Q68" s="712">
        <v>110.37</v>
      </c>
    </row>
    <row r="69" spans="1:17" ht="14.4" customHeight="1" x14ac:dyDescent="0.3">
      <c r="A69" s="695" t="s">
        <v>556</v>
      </c>
      <c r="B69" s="696" t="s">
        <v>4067</v>
      </c>
      <c r="C69" s="696" t="s">
        <v>4068</v>
      </c>
      <c r="D69" s="696" t="s">
        <v>4075</v>
      </c>
      <c r="E69" s="696" t="s">
        <v>1472</v>
      </c>
      <c r="F69" s="711">
        <v>47</v>
      </c>
      <c r="G69" s="711">
        <v>6548.74</v>
      </c>
      <c r="H69" s="711">
        <v>1</v>
      </c>
      <c r="I69" s="711">
        <v>139.33489361702127</v>
      </c>
      <c r="J69" s="711">
        <v>14</v>
      </c>
      <c r="K69" s="711">
        <v>1934.79</v>
      </c>
      <c r="L69" s="711">
        <v>0.29544461988107634</v>
      </c>
      <c r="M69" s="711">
        <v>138.19928571428571</v>
      </c>
      <c r="N69" s="711">
        <v>39</v>
      </c>
      <c r="O69" s="711">
        <v>4600.4399999999996</v>
      </c>
      <c r="P69" s="701">
        <v>0.70249238784865486</v>
      </c>
      <c r="Q69" s="712">
        <v>117.96</v>
      </c>
    </row>
    <row r="70" spans="1:17" ht="14.4" customHeight="1" x14ac:dyDescent="0.3">
      <c r="A70" s="695" t="s">
        <v>556</v>
      </c>
      <c r="B70" s="696" t="s">
        <v>4067</v>
      </c>
      <c r="C70" s="696" t="s">
        <v>4068</v>
      </c>
      <c r="D70" s="696" t="s">
        <v>4076</v>
      </c>
      <c r="E70" s="696" t="s">
        <v>1472</v>
      </c>
      <c r="F70" s="711">
        <v>41.1</v>
      </c>
      <c r="G70" s="711">
        <v>8596.8799999999992</v>
      </c>
      <c r="H70" s="711">
        <v>1</v>
      </c>
      <c r="I70" s="711">
        <v>209.16982968369828</v>
      </c>
      <c r="J70" s="711">
        <v>33</v>
      </c>
      <c r="K70" s="711">
        <v>7487.37</v>
      </c>
      <c r="L70" s="711">
        <v>0.87094038767552884</v>
      </c>
      <c r="M70" s="711">
        <v>226.89</v>
      </c>
      <c r="N70" s="711"/>
      <c r="O70" s="711"/>
      <c r="P70" s="701"/>
      <c r="Q70" s="712"/>
    </row>
    <row r="71" spans="1:17" ht="14.4" customHeight="1" x14ac:dyDescent="0.3">
      <c r="A71" s="695" t="s">
        <v>556</v>
      </c>
      <c r="B71" s="696" t="s">
        <v>4067</v>
      </c>
      <c r="C71" s="696" t="s">
        <v>4068</v>
      </c>
      <c r="D71" s="696" t="s">
        <v>4077</v>
      </c>
      <c r="E71" s="696" t="s">
        <v>1893</v>
      </c>
      <c r="F71" s="711"/>
      <c r="G71" s="711"/>
      <c r="H71" s="711"/>
      <c r="I71" s="711"/>
      <c r="J71" s="711">
        <v>0.4</v>
      </c>
      <c r="K71" s="711">
        <v>110.28</v>
      </c>
      <c r="L71" s="711"/>
      <c r="M71" s="711">
        <v>275.7</v>
      </c>
      <c r="N71" s="711"/>
      <c r="O71" s="711"/>
      <c r="P71" s="701"/>
      <c r="Q71" s="712"/>
    </row>
    <row r="72" spans="1:17" ht="14.4" customHeight="1" x14ac:dyDescent="0.3">
      <c r="A72" s="695" t="s">
        <v>556</v>
      </c>
      <c r="B72" s="696" t="s">
        <v>4067</v>
      </c>
      <c r="C72" s="696" t="s">
        <v>4068</v>
      </c>
      <c r="D72" s="696" t="s">
        <v>4078</v>
      </c>
      <c r="E72" s="696" t="s">
        <v>4079</v>
      </c>
      <c r="F72" s="711"/>
      <c r="G72" s="711"/>
      <c r="H72" s="711"/>
      <c r="I72" s="711"/>
      <c r="J72" s="711">
        <v>5</v>
      </c>
      <c r="K72" s="711">
        <v>5396.56</v>
      </c>
      <c r="L72" s="711"/>
      <c r="M72" s="711">
        <v>1079.3120000000001</v>
      </c>
      <c r="N72" s="711">
        <v>3.4</v>
      </c>
      <c r="O72" s="711">
        <v>3669.67</v>
      </c>
      <c r="P72" s="701"/>
      <c r="Q72" s="712">
        <v>1079.3147058823529</v>
      </c>
    </row>
    <row r="73" spans="1:17" ht="14.4" customHeight="1" x14ac:dyDescent="0.3">
      <c r="A73" s="695" t="s">
        <v>556</v>
      </c>
      <c r="B73" s="696" t="s">
        <v>4067</v>
      </c>
      <c r="C73" s="696" t="s">
        <v>4068</v>
      </c>
      <c r="D73" s="696" t="s">
        <v>4080</v>
      </c>
      <c r="E73" s="696" t="s">
        <v>1408</v>
      </c>
      <c r="F73" s="711">
        <v>259</v>
      </c>
      <c r="G73" s="711">
        <v>24182.800000000003</v>
      </c>
      <c r="H73" s="711">
        <v>1</v>
      </c>
      <c r="I73" s="711">
        <v>93.369884169884187</v>
      </c>
      <c r="J73" s="711">
        <v>162</v>
      </c>
      <c r="K73" s="711">
        <v>10435.92</v>
      </c>
      <c r="L73" s="711">
        <v>0.43154308020576604</v>
      </c>
      <c r="M73" s="711">
        <v>64.419259259259263</v>
      </c>
      <c r="N73" s="711">
        <v>232</v>
      </c>
      <c r="O73" s="711">
        <v>14163.6</v>
      </c>
      <c r="P73" s="701">
        <v>0.58568900210066654</v>
      </c>
      <c r="Q73" s="712">
        <v>61.050000000000004</v>
      </c>
    </row>
    <row r="74" spans="1:17" ht="14.4" customHeight="1" x14ac:dyDescent="0.3">
      <c r="A74" s="695" t="s">
        <v>556</v>
      </c>
      <c r="B74" s="696" t="s">
        <v>4067</v>
      </c>
      <c r="C74" s="696" t="s">
        <v>4068</v>
      </c>
      <c r="D74" s="696" t="s">
        <v>4081</v>
      </c>
      <c r="E74" s="696" t="s">
        <v>3940</v>
      </c>
      <c r="F74" s="711">
        <v>1.83</v>
      </c>
      <c r="G74" s="711">
        <v>6639.31</v>
      </c>
      <c r="H74" s="711">
        <v>1</v>
      </c>
      <c r="I74" s="711">
        <v>3628.0382513661202</v>
      </c>
      <c r="J74" s="711"/>
      <c r="K74" s="711"/>
      <c r="L74" s="711"/>
      <c r="M74" s="711"/>
      <c r="N74" s="711"/>
      <c r="O74" s="711"/>
      <c r="P74" s="701"/>
      <c r="Q74" s="712"/>
    </row>
    <row r="75" spans="1:17" ht="14.4" customHeight="1" x14ac:dyDescent="0.3">
      <c r="A75" s="695" t="s">
        <v>556</v>
      </c>
      <c r="B75" s="696" t="s">
        <v>4067</v>
      </c>
      <c r="C75" s="696" t="s">
        <v>4068</v>
      </c>
      <c r="D75" s="696" t="s">
        <v>4082</v>
      </c>
      <c r="E75" s="696" t="s">
        <v>4083</v>
      </c>
      <c r="F75" s="711">
        <v>1.3</v>
      </c>
      <c r="G75" s="711">
        <v>887.16</v>
      </c>
      <c r="H75" s="711">
        <v>1</v>
      </c>
      <c r="I75" s="711">
        <v>682.43076923076922</v>
      </c>
      <c r="J75" s="711">
        <v>0.2</v>
      </c>
      <c r="K75" s="711">
        <v>87.52</v>
      </c>
      <c r="L75" s="711">
        <v>9.8651877902520405E-2</v>
      </c>
      <c r="M75" s="711">
        <v>437.59999999999997</v>
      </c>
      <c r="N75" s="711">
        <v>0.8</v>
      </c>
      <c r="O75" s="711">
        <v>353.16</v>
      </c>
      <c r="P75" s="701">
        <v>0.3980792641688084</v>
      </c>
      <c r="Q75" s="712">
        <v>441.45</v>
      </c>
    </row>
    <row r="76" spans="1:17" ht="14.4" customHeight="1" x14ac:dyDescent="0.3">
      <c r="A76" s="695" t="s">
        <v>556</v>
      </c>
      <c r="B76" s="696" t="s">
        <v>4067</v>
      </c>
      <c r="C76" s="696" t="s">
        <v>4068</v>
      </c>
      <c r="D76" s="696" t="s">
        <v>4084</v>
      </c>
      <c r="E76" s="696" t="s">
        <v>2152</v>
      </c>
      <c r="F76" s="711">
        <v>238</v>
      </c>
      <c r="G76" s="711">
        <v>19270.7</v>
      </c>
      <c r="H76" s="711">
        <v>1</v>
      </c>
      <c r="I76" s="711">
        <v>80.969327731092434</v>
      </c>
      <c r="J76" s="711">
        <v>119</v>
      </c>
      <c r="K76" s="711">
        <v>6875.19</v>
      </c>
      <c r="L76" s="711">
        <v>0.35676908467258583</v>
      </c>
      <c r="M76" s="711">
        <v>57.77470588235294</v>
      </c>
      <c r="N76" s="711">
        <v>33</v>
      </c>
      <c r="O76" s="711">
        <v>1331.8799999999999</v>
      </c>
      <c r="P76" s="701">
        <v>6.9114251168872945E-2</v>
      </c>
      <c r="Q76" s="712">
        <v>40.36</v>
      </c>
    </row>
    <row r="77" spans="1:17" ht="14.4" customHeight="1" x14ac:dyDescent="0.3">
      <c r="A77" s="695" t="s">
        <v>556</v>
      </c>
      <c r="B77" s="696" t="s">
        <v>4067</v>
      </c>
      <c r="C77" s="696" t="s">
        <v>4068</v>
      </c>
      <c r="D77" s="696" t="s">
        <v>4085</v>
      </c>
      <c r="E77" s="696" t="s">
        <v>1462</v>
      </c>
      <c r="F77" s="711">
        <v>26.2</v>
      </c>
      <c r="G77" s="711">
        <v>9838.2900000000009</v>
      </c>
      <c r="H77" s="711">
        <v>1</v>
      </c>
      <c r="I77" s="711">
        <v>375.507251908397</v>
      </c>
      <c r="J77" s="711">
        <v>26</v>
      </c>
      <c r="K77" s="711">
        <v>10509.199999999999</v>
      </c>
      <c r="L77" s="711">
        <v>1.0681937613142118</v>
      </c>
      <c r="M77" s="711">
        <v>404.19999999999993</v>
      </c>
      <c r="N77" s="711">
        <v>32.800000000000004</v>
      </c>
      <c r="O77" s="711">
        <v>13257.760000000002</v>
      </c>
      <c r="P77" s="701">
        <v>1.3475675142733139</v>
      </c>
      <c r="Q77" s="712">
        <v>404.2</v>
      </c>
    </row>
    <row r="78" spans="1:17" ht="14.4" customHeight="1" x14ac:dyDescent="0.3">
      <c r="A78" s="695" t="s">
        <v>556</v>
      </c>
      <c r="B78" s="696" t="s">
        <v>4067</v>
      </c>
      <c r="C78" s="696" t="s">
        <v>4068</v>
      </c>
      <c r="D78" s="696" t="s">
        <v>4086</v>
      </c>
      <c r="E78" s="696" t="s">
        <v>4087</v>
      </c>
      <c r="F78" s="711">
        <v>10</v>
      </c>
      <c r="G78" s="711">
        <v>575.1</v>
      </c>
      <c r="H78" s="711">
        <v>1</v>
      </c>
      <c r="I78" s="711">
        <v>57.510000000000005</v>
      </c>
      <c r="J78" s="711"/>
      <c r="K78" s="711"/>
      <c r="L78" s="711"/>
      <c r="M78" s="711"/>
      <c r="N78" s="711">
        <v>32</v>
      </c>
      <c r="O78" s="711">
        <v>1291.52</v>
      </c>
      <c r="P78" s="701">
        <v>2.2457311771865762</v>
      </c>
      <c r="Q78" s="712">
        <v>40.36</v>
      </c>
    </row>
    <row r="79" spans="1:17" ht="14.4" customHeight="1" x14ac:dyDescent="0.3">
      <c r="A79" s="695" t="s">
        <v>556</v>
      </c>
      <c r="B79" s="696" t="s">
        <v>4067</v>
      </c>
      <c r="C79" s="696" t="s">
        <v>4068</v>
      </c>
      <c r="D79" s="696" t="s">
        <v>4088</v>
      </c>
      <c r="E79" s="696" t="s">
        <v>2155</v>
      </c>
      <c r="F79" s="711">
        <v>44</v>
      </c>
      <c r="G79" s="711">
        <v>3520</v>
      </c>
      <c r="H79" s="711">
        <v>1</v>
      </c>
      <c r="I79" s="711">
        <v>80</v>
      </c>
      <c r="J79" s="711">
        <v>3</v>
      </c>
      <c r="K79" s="711">
        <v>142.5</v>
      </c>
      <c r="L79" s="711">
        <v>4.0482954545454544E-2</v>
      </c>
      <c r="M79" s="711">
        <v>47.5</v>
      </c>
      <c r="N79" s="711"/>
      <c r="O79" s="711"/>
      <c r="P79" s="701"/>
      <c r="Q79" s="712"/>
    </row>
    <row r="80" spans="1:17" ht="14.4" customHeight="1" x14ac:dyDescent="0.3">
      <c r="A80" s="695" t="s">
        <v>556</v>
      </c>
      <c r="B80" s="696" t="s">
        <v>4067</v>
      </c>
      <c r="C80" s="696" t="s">
        <v>4068</v>
      </c>
      <c r="D80" s="696" t="s">
        <v>4089</v>
      </c>
      <c r="E80" s="696" t="s">
        <v>4090</v>
      </c>
      <c r="F80" s="711">
        <v>2.2999999999999998</v>
      </c>
      <c r="G80" s="711">
        <v>1750.83</v>
      </c>
      <c r="H80" s="711">
        <v>1</v>
      </c>
      <c r="I80" s="711">
        <v>761.23043478260877</v>
      </c>
      <c r="J80" s="711">
        <v>6.2</v>
      </c>
      <c r="K80" s="711">
        <v>3566.8599999999997</v>
      </c>
      <c r="L80" s="711">
        <v>2.0372394807034375</v>
      </c>
      <c r="M80" s="711">
        <v>575.29999999999995</v>
      </c>
      <c r="N80" s="711">
        <v>5</v>
      </c>
      <c r="O80" s="711">
        <v>2876.5</v>
      </c>
      <c r="P80" s="701">
        <v>1.6429350650834176</v>
      </c>
      <c r="Q80" s="712">
        <v>575.29999999999995</v>
      </c>
    </row>
    <row r="81" spans="1:17" ht="14.4" customHeight="1" x14ac:dyDescent="0.3">
      <c r="A81" s="695" t="s">
        <v>556</v>
      </c>
      <c r="B81" s="696" t="s">
        <v>4067</v>
      </c>
      <c r="C81" s="696" t="s">
        <v>4068</v>
      </c>
      <c r="D81" s="696" t="s">
        <v>4091</v>
      </c>
      <c r="E81" s="696" t="s">
        <v>4092</v>
      </c>
      <c r="F81" s="711">
        <v>15.600000000000001</v>
      </c>
      <c r="G81" s="711">
        <v>2435.6400000000003</v>
      </c>
      <c r="H81" s="711">
        <v>1</v>
      </c>
      <c r="I81" s="711">
        <v>156.13076923076923</v>
      </c>
      <c r="J81" s="711"/>
      <c r="K81" s="711"/>
      <c r="L81" s="711"/>
      <c r="M81" s="711"/>
      <c r="N81" s="711">
        <v>15.3</v>
      </c>
      <c r="O81" s="711">
        <v>4321.74</v>
      </c>
      <c r="P81" s="701">
        <v>1.7743755234763754</v>
      </c>
      <c r="Q81" s="712">
        <v>282.46666666666664</v>
      </c>
    </row>
    <row r="82" spans="1:17" ht="14.4" customHeight="1" x14ac:dyDescent="0.3">
      <c r="A82" s="695" t="s">
        <v>556</v>
      </c>
      <c r="B82" s="696" t="s">
        <v>4067</v>
      </c>
      <c r="C82" s="696" t="s">
        <v>4068</v>
      </c>
      <c r="D82" s="696" t="s">
        <v>4093</v>
      </c>
      <c r="E82" s="696" t="s">
        <v>2139</v>
      </c>
      <c r="F82" s="711">
        <v>14</v>
      </c>
      <c r="G82" s="711">
        <v>8293.9599999999991</v>
      </c>
      <c r="H82" s="711">
        <v>1</v>
      </c>
      <c r="I82" s="711">
        <v>592.42571428571421</v>
      </c>
      <c r="J82" s="711">
        <v>15.9</v>
      </c>
      <c r="K82" s="711">
        <v>6017.9</v>
      </c>
      <c r="L82" s="711">
        <v>0.72557620244129462</v>
      </c>
      <c r="M82" s="711">
        <v>378.48427672955972</v>
      </c>
      <c r="N82" s="711">
        <v>13.399999999999999</v>
      </c>
      <c r="O82" s="711">
        <v>5088.6499999999996</v>
      </c>
      <c r="P82" s="701">
        <v>0.6135368388562279</v>
      </c>
      <c r="Q82" s="712">
        <v>379.75</v>
      </c>
    </row>
    <row r="83" spans="1:17" ht="14.4" customHeight="1" x14ac:dyDescent="0.3">
      <c r="A83" s="695" t="s">
        <v>556</v>
      </c>
      <c r="B83" s="696" t="s">
        <v>4067</v>
      </c>
      <c r="C83" s="696" t="s">
        <v>4068</v>
      </c>
      <c r="D83" s="696" t="s">
        <v>4094</v>
      </c>
      <c r="E83" s="696" t="s">
        <v>4095</v>
      </c>
      <c r="F83" s="711">
        <v>3</v>
      </c>
      <c r="G83" s="711">
        <v>17307.54</v>
      </c>
      <c r="H83" s="711">
        <v>1</v>
      </c>
      <c r="I83" s="711">
        <v>5769.18</v>
      </c>
      <c r="J83" s="711"/>
      <c r="K83" s="711"/>
      <c r="L83" s="711"/>
      <c r="M83" s="711"/>
      <c r="N83" s="711"/>
      <c r="O83" s="711"/>
      <c r="P83" s="701"/>
      <c r="Q83" s="712"/>
    </row>
    <row r="84" spans="1:17" ht="14.4" customHeight="1" x14ac:dyDescent="0.3">
      <c r="A84" s="695" t="s">
        <v>556</v>
      </c>
      <c r="B84" s="696" t="s">
        <v>4067</v>
      </c>
      <c r="C84" s="696" t="s">
        <v>4068</v>
      </c>
      <c r="D84" s="696" t="s">
        <v>4096</v>
      </c>
      <c r="E84" s="696" t="s">
        <v>2188</v>
      </c>
      <c r="F84" s="711"/>
      <c r="G84" s="711"/>
      <c r="H84" s="711"/>
      <c r="I84" s="711"/>
      <c r="J84" s="711">
        <v>1</v>
      </c>
      <c r="K84" s="711">
        <v>40.950000000000003</v>
      </c>
      <c r="L84" s="711"/>
      <c r="M84" s="711">
        <v>40.950000000000003</v>
      </c>
      <c r="N84" s="711"/>
      <c r="O84" s="711"/>
      <c r="P84" s="701"/>
      <c r="Q84" s="712"/>
    </row>
    <row r="85" spans="1:17" ht="14.4" customHeight="1" x14ac:dyDescent="0.3">
      <c r="A85" s="695" t="s">
        <v>556</v>
      </c>
      <c r="B85" s="696" t="s">
        <v>4067</v>
      </c>
      <c r="C85" s="696" t="s">
        <v>4068</v>
      </c>
      <c r="D85" s="696" t="s">
        <v>4097</v>
      </c>
      <c r="E85" s="696" t="s">
        <v>4098</v>
      </c>
      <c r="F85" s="711">
        <v>0.1</v>
      </c>
      <c r="G85" s="711">
        <v>193.91</v>
      </c>
      <c r="H85" s="711">
        <v>1</v>
      </c>
      <c r="I85" s="711">
        <v>1939.1</v>
      </c>
      <c r="J85" s="711"/>
      <c r="K85" s="711"/>
      <c r="L85" s="711"/>
      <c r="M85" s="711"/>
      <c r="N85" s="711"/>
      <c r="O85" s="711"/>
      <c r="P85" s="701"/>
      <c r="Q85" s="712"/>
    </row>
    <row r="86" spans="1:17" ht="14.4" customHeight="1" x14ac:dyDescent="0.3">
      <c r="A86" s="695" t="s">
        <v>556</v>
      </c>
      <c r="B86" s="696" t="s">
        <v>4067</v>
      </c>
      <c r="C86" s="696" t="s">
        <v>4068</v>
      </c>
      <c r="D86" s="696" t="s">
        <v>4099</v>
      </c>
      <c r="E86" s="696" t="s">
        <v>4100</v>
      </c>
      <c r="F86" s="711">
        <v>5</v>
      </c>
      <c r="G86" s="711">
        <v>336.75</v>
      </c>
      <c r="H86" s="711">
        <v>1</v>
      </c>
      <c r="I86" s="711">
        <v>67.349999999999994</v>
      </c>
      <c r="J86" s="711"/>
      <c r="K86" s="711"/>
      <c r="L86" s="711"/>
      <c r="M86" s="711"/>
      <c r="N86" s="711"/>
      <c r="O86" s="711"/>
      <c r="P86" s="701"/>
      <c r="Q86" s="712"/>
    </row>
    <row r="87" spans="1:17" ht="14.4" customHeight="1" x14ac:dyDescent="0.3">
      <c r="A87" s="695" t="s">
        <v>556</v>
      </c>
      <c r="B87" s="696" t="s">
        <v>4067</v>
      </c>
      <c r="C87" s="696" t="s">
        <v>4068</v>
      </c>
      <c r="D87" s="696" t="s">
        <v>4101</v>
      </c>
      <c r="E87" s="696" t="s">
        <v>4102</v>
      </c>
      <c r="F87" s="711">
        <v>1.4</v>
      </c>
      <c r="G87" s="711">
        <v>4327.54</v>
      </c>
      <c r="H87" s="711">
        <v>1</v>
      </c>
      <c r="I87" s="711">
        <v>3091.1000000000004</v>
      </c>
      <c r="J87" s="711"/>
      <c r="K87" s="711"/>
      <c r="L87" s="711"/>
      <c r="M87" s="711"/>
      <c r="N87" s="711"/>
      <c r="O87" s="711"/>
      <c r="P87" s="701"/>
      <c r="Q87" s="712"/>
    </row>
    <row r="88" spans="1:17" ht="14.4" customHeight="1" x14ac:dyDescent="0.3">
      <c r="A88" s="695" t="s">
        <v>556</v>
      </c>
      <c r="B88" s="696" t="s">
        <v>4067</v>
      </c>
      <c r="C88" s="696" t="s">
        <v>4068</v>
      </c>
      <c r="D88" s="696" t="s">
        <v>4103</v>
      </c>
      <c r="E88" s="696" t="s">
        <v>4104</v>
      </c>
      <c r="F88" s="711"/>
      <c r="G88" s="711"/>
      <c r="H88" s="711"/>
      <c r="I88" s="711"/>
      <c r="J88" s="711">
        <v>2</v>
      </c>
      <c r="K88" s="711">
        <v>458.32</v>
      </c>
      <c r="L88" s="711"/>
      <c r="M88" s="711">
        <v>229.16</v>
      </c>
      <c r="N88" s="711"/>
      <c r="O88" s="711"/>
      <c r="P88" s="701"/>
      <c r="Q88" s="712"/>
    </row>
    <row r="89" spans="1:17" ht="14.4" customHeight="1" x14ac:dyDescent="0.3">
      <c r="A89" s="695" t="s">
        <v>556</v>
      </c>
      <c r="B89" s="696" t="s">
        <v>4067</v>
      </c>
      <c r="C89" s="696" t="s">
        <v>4068</v>
      </c>
      <c r="D89" s="696" t="s">
        <v>4105</v>
      </c>
      <c r="E89" s="696" t="s">
        <v>4106</v>
      </c>
      <c r="F89" s="711"/>
      <c r="G89" s="711"/>
      <c r="H89" s="711"/>
      <c r="I89" s="711"/>
      <c r="J89" s="711">
        <v>1</v>
      </c>
      <c r="K89" s="711">
        <v>3535.84</v>
      </c>
      <c r="L89" s="711"/>
      <c r="M89" s="711">
        <v>3535.84</v>
      </c>
      <c r="N89" s="711"/>
      <c r="O89" s="711"/>
      <c r="P89" s="701"/>
      <c r="Q89" s="712"/>
    </row>
    <row r="90" spans="1:17" ht="14.4" customHeight="1" x14ac:dyDescent="0.3">
      <c r="A90" s="695" t="s">
        <v>556</v>
      </c>
      <c r="B90" s="696" t="s">
        <v>4067</v>
      </c>
      <c r="C90" s="696" t="s">
        <v>4068</v>
      </c>
      <c r="D90" s="696" t="s">
        <v>4107</v>
      </c>
      <c r="E90" s="696" t="s">
        <v>1400</v>
      </c>
      <c r="F90" s="711">
        <v>2.8</v>
      </c>
      <c r="G90" s="711">
        <v>249.1</v>
      </c>
      <c r="H90" s="711">
        <v>1</v>
      </c>
      <c r="I90" s="711">
        <v>88.964285714285722</v>
      </c>
      <c r="J90" s="711">
        <v>3</v>
      </c>
      <c r="K90" s="711">
        <v>290.38</v>
      </c>
      <c r="L90" s="711">
        <v>1.1657165796868727</v>
      </c>
      <c r="M90" s="711">
        <v>96.793333333333337</v>
      </c>
      <c r="N90" s="711">
        <v>1.9</v>
      </c>
      <c r="O90" s="711">
        <v>184.2</v>
      </c>
      <c r="P90" s="701">
        <v>0.73946206342834198</v>
      </c>
      <c r="Q90" s="712">
        <v>96.94736842105263</v>
      </c>
    </row>
    <row r="91" spans="1:17" ht="14.4" customHeight="1" x14ac:dyDescent="0.3">
      <c r="A91" s="695" t="s">
        <v>556</v>
      </c>
      <c r="B91" s="696" t="s">
        <v>4067</v>
      </c>
      <c r="C91" s="696" t="s">
        <v>4068</v>
      </c>
      <c r="D91" s="696" t="s">
        <v>4108</v>
      </c>
      <c r="E91" s="696" t="s">
        <v>1472</v>
      </c>
      <c r="F91" s="711">
        <v>9.66</v>
      </c>
      <c r="G91" s="711">
        <v>6061.84</v>
      </c>
      <c r="H91" s="711">
        <v>1</v>
      </c>
      <c r="I91" s="711">
        <v>627.5196687370601</v>
      </c>
      <c r="J91" s="711"/>
      <c r="K91" s="711"/>
      <c r="L91" s="711"/>
      <c r="M91" s="711"/>
      <c r="N91" s="711"/>
      <c r="O91" s="711"/>
      <c r="P91" s="701"/>
      <c r="Q91" s="712"/>
    </row>
    <row r="92" spans="1:17" ht="14.4" customHeight="1" x14ac:dyDescent="0.3">
      <c r="A92" s="695" t="s">
        <v>556</v>
      </c>
      <c r="B92" s="696" t="s">
        <v>4067</v>
      </c>
      <c r="C92" s="696" t="s">
        <v>4068</v>
      </c>
      <c r="D92" s="696" t="s">
        <v>4109</v>
      </c>
      <c r="E92" s="696" t="s">
        <v>4110</v>
      </c>
      <c r="F92" s="711">
        <v>1</v>
      </c>
      <c r="G92" s="711">
        <v>1301.17</v>
      </c>
      <c r="H92" s="711">
        <v>1</v>
      </c>
      <c r="I92" s="711">
        <v>1301.17</v>
      </c>
      <c r="J92" s="711">
        <v>1</v>
      </c>
      <c r="K92" s="711">
        <v>1345.88</v>
      </c>
      <c r="L92" s="711">
        <v>1.0343613824481044</v>
      </c>
      <c r="M92" s="711">
        <v>1345.88</v>
      </c>
      <c r="N92" s="711"/>
      <c r="O92" s="711"/>
      <c r="P92" s="701"/>
      <c r="Q92" s="712"/>
    </row>
    <row r="93" spans="1:17" ht="14.4" customHeight="1" x14ac:dyDescent="0.3">
      <c r="A93" s="695" t="s">
        <v>556</v>
      </c>
      <c r="B93" s="696" t="s">
        <v>4067</v>
      </c>
      <c r="C93" s="696" t="s">
        <v>4068</v>
      </c>
      <c r="D93" s="696" t="s">
        <v>4111</v>
      </c>
      <c r="E93" s="696" t="s">
        <v>1424</v>
      </c>
      <c r="F93" s="711"/>
      <c r="G93" s="711"/>
      <c r="H93" s="711"/>
      <c r="I93" s="711"/>
      <c r="J93" s="711">
        <v>0.2</v>
      </c>
      <c r="K93" s="711">
        <v>229.99</v>
      </c>
      <c r="L93" s="711"/>
      <c r="M93" s="711">
        <v>1149.95</v>
      </c>
      <c r="N93" s="711"/>
      <c r="O93" s="711"/>
      <c r="P93" s="701"/>
      <c r="Q93" s="712"/>
    </row>
    <row r="94" spans="1:17" ht="14.4" customHeight="1" x14ac:dyDescent="0.3">
      <c r="A94" s="695" t="s">
        <v>556</v>
      </c>
      <c r="B94" s="696" t="s">
        <v>4067</v>
      </c>
      <c r="C94" s="696" t="s">
        <v>4068</v>
      </c>
      <c r="D94" s="696" t="s">
        <v>4112</v>
      </c>
      <c r="E94" s="696" t="s">
        <v>4113</v>
      </c>
      <c r="F94" s="711"/>
      <c r="G94" s="711"/>
      <c r="H94" s="711"/>
      <c r="I94" s="711"/>
      <c r="J94" s="711">
        <v>0.7</v>
      </c>
      <c r="K94" s="711">
        <v>438.97</v>
      </c>
      <c r="L94" s="711"/>
      <c r="M94" s="711">
        <v>627.1</v>
      </c>
      <c r="N94" s="711"/>
      <c r="O94" s="711"/>
      <c r="P94" s="701"/>
      <c r="Q94" s="712"/>
    </row>
    <row r="95" spans="1:17" ht="14.4" customHeight="1" x14ac:dyDescent="0.3">
      <c r="A95" s="695" t="s">
        <v>556</v>
      </c>
      <c r="B95" s="696" t="s">
        <v>4067</v>
      </c>
      <c r="C95" s="696" t="s">
        <v>4114</v>
      </c>
      <c r="D95" s="696" t="s">
        <v>4115</v>
      </c>
      <c r="E95" s="696" t="s">
        <v>3940</v>
      </c>
      <c r="F95" s="711">
        <v>67</v>
      </c>
      <c r="G95" s="711">
        <v>172847.94000000003</v>
      </c>
      <c r="H95" s="711">
        <v>1</v>
      </c>
      <c r="I95" s="711">
        <v>2579.8200000000006</v>
      </c>
      <c r="J95" s="711">
        <v>61</v>
      </c>
      <c r="K95" s="711">
        <v>163952.97</v>
      </c>
      <c r="L95" s="711">
        <v>0.94853875608815452</v>
      </c>
      <c r="M95" s="711">
        <v>2687.7536065573772</v>
      </c>
      <c r="N95" s="711">
        <v>72</v>
      </c>
      <c r="O95" s="711">
        <v>196467.12</v>
      </c>
      <c r="P95" s="701">
        <v>1.1366471593471115</v>
      </c>
      <c r="Q95" s="712">
        <v>2728.71</v>
      </c>
    </row>
    <row r="96" spans="1:17" ht="14.4" customHeight="1" x14ac:dyDescent="0.3">
      <c r="A96" s="695" t="s">
        <v>556</v>
      </c>
      <c r="B96" s="696" t="s">
        <v>4067</v>
      </c>
      <c r="C96" s="696" t="s">
        <v>4114</v>
      </c>
      <c r="D96" s="696" t="s">
        <v>4116</v>
      </c>
      <c r="E96" s="696" t="s">
        <v>3940</v>
      </c>
      <c r="F96" s="711">
        <v>1</v>
      </c>
      <c r="G96" s="711">
        <v>9039.01</v>
      </c>
      <c r="H96" s="711">
        <v>1</v>
      </c>
      <c r="I96" s="711">
        <v>9039.01</v>
      </c>
      <c r="J96" s="711"/>
      <c r="K96" s="711"/>
      <c r="L96" s="711"/>
      <c r="M96" s="711"/>
      <c r="N96" s="711"/>
      <c r="O96" s="711"/>
      <c r="P96" s="701"/>
      <c r="Q96" s="712"/>
    </row>
    <row r="97" spans="1:17" ht="14.4" customHeight="1" x14ac:dyDescent="0.3">
      <c r="A97" s="695" t="s">
        <v>556</v>
      </c>
      <c r="B97" s="696" t="s">
        <v>4067</v>
      </c>
      <c r="C97" s="696" t="s">
        <v>4114</v>
      </c>
      <c r="D97" s="696" t="s">
        <v>4117</v>
      </c>
      <c r="E97" s="696" t="s">
        <v>3940</v>
      </c>
      <c r="F97" s="711">
        <v>18</v>
      </c>
      <c r="G97" s="711">
        <v>15474.960000000001</v>
      </c>
      <c r="H97" s="711">
        <v>1</v>
      </c>
      <c r="I97" s="711">
        <v>859.72</v>
      </c>
      <c r="J97" s="711">
        <v>14</v>
      </c>
      <c r="K97" s="711">
        <v>12811.34</v>
      </c>
      <c r="L97" s="711">
        <v>0.82787548400771305</v>
      </c>
      <c r="M97" s="711">
        <v>915.09571428571428</v>
      </c>
      <c r="N97" s="711">
        <v>16</v>
      </c>
      <c r="O97" s="711">
        <v>14809.12</v>
      </c>
      <c r="P97" s="701">
        <v>0.95697307133588716</v>
      </c>
      <c r="Q97" s="712">
        <v>925.57</v>
      </c>
    </row>
    <row r="98" spans="1:17" ht="14.4" customHeight="1" x14ac:dyDescent="0.3">
      <c r="A98" s="695" t="s">
        <v>556</v>
      </c>
      <c r="B98" s="696" t="s">
        <v>4067</v>
      </c>
      <c r="C98" s="696" t="s">
        <v>4118</v>
      </c>
      <c r="D98" s="696" t="s">
        <v>4119</v>
      </c>
      <c r="E98" s="696" t="s">
        <v>4120</v>
      </c>
      <c r="F98" s="711"/>
      <c r="G98" s="711"/>
      <c r="H98" s="711"/>
      <c r="I98" s="711"/>
      <c r="J98" s="711"/>
      <c r="K98" s="711"/>
      <c r="L98" s="711"/>
      <c r="M98" s="711"/>
      <c r="N98" s="711">
        <v>2</v>
      </c>
      <c r="O98" s="711">
        <v>4620</v>
      </c>
      <c r="P98" s="701"/>
      <c r="Q98" s="712">
        <v>2310</v>
      </c>
    </row>
    <row r="99" spans="1:17" ht="14.4" customHeight="1" x14ac:dyDescent="0.3">
      <c r="A99" s="695" t="s">
        <v>556</v>
      </c>
      <c r="B99" s="696" t="s">
        <v>4067</v>
      </c>
      <c r="C99" s="696" t="s">
        <v>4118</v>
      </c>
      <c r="D99" s="696" t="s">
        <v>4121</v>
      </c>
      <c r="E99" s="696" t="s">
        <v>4122</v>
      </c>
      <c r="F99" s="711"/>
      <c r="G99" s="711"/>
      <c r="H99" s="711"/>
      <c r="I99" s="711"/>
      <c r="J99" s="711">
        <v>8</v>
      </c>
      <c r="K99" s="711">
        <v>360171.76</v>
      </c>
      <c r="L99" s="711"/>
      <c r="M99" s="711">
        <v>45021.47</v>
      </c>
      <c r="N99" s="711">
        <v>6</v>
      </c>
      <c r="O99" s="711">
        <v>270128.82</v>
      </c>
      <c r="P99" s="701"/>
      <c r="Q99" s="712">
        <v>45021.47</v>
      </c>
    </row>
    <row r="100" spans="1:17" ht="14.4" customHeight="1" x14ac:dyDescent="0.3">
      <c r="A100" s="695" t="s">
        <v>556</v>
      </c>
      <c r="B100" s="696" t="s">
        <v>4067</v>
      </c>
      <c r="C100" s="696" t="s">
        <v>4118</v>
      </c>
      <c r="D100" s="696" t="s">
        <v>4123</v>
      </c>
      <c r="E100" s="696" t="s">
        <v>4124</v>
      </c>
      <c r="F100" s="711">
        <v>191</v>
      </c>
      <c r="G100" s="711">
        <v>11269</v>
      </c>
      <c r="H100" s="711">
        <v>1</v>
      </c>
      <c r="I100" s="711">
        <v>59</v>
      </c>
      <c r="J100" s="711"/>
      <c r="K100" s="711"/>
      <c r="L100" s="711"/>
      <c r="M100" s="711"/>
      <c r="N100" s="711"/>
      <c r="O100" s="711"/>
      <c r="P100" s="701"/>
      <c r="Q100" s="712"/>
    </row>
    <row r="101" spans="1:17" ht="14.4" customHeight="1" x14ac:dyDescent="0.3">
      <c r="A101" s="695" t="s">
        <v>556</v>
      </c>
      <c r="B101" s="696" t="s">
        <v>4067</v>
      </c>
      <c r="C101" s="696" t="s">
        <v>4118</v>
      </c>
      <c r="D101" s="696" t="s">
        <v>4125</v>
      </c>
      <c r="E101" s="696" t="s">
        <v>4126</v>
      </c>
      <c r="F101" s="711">
        <v>6</v>
      </c>
      <c r="G101" s="711">
        <v>428253.06</v>
      </c>
      <c r="H101" s="711">
        <v>1</v>
      </c>
      <c r="I101" s="711">
        <v>71375.509999999995</v>
      </c>
      <c r="J101" s="711">
        <v>3</v>
      </c>
      <c r="K101" s="711">
        <v>214126.52999999997</v>
      </c>
      <c r="L101" s="711">
        <v>0.49999999999999994</v>
      </c>
      <c r="M101" s="711">
        <v>71375.509999999995</v>
      </c>
      <c r="N101" s="711">
        <v>2</v>
      </c>
      <c r="O101" s="711">
        <v>142751.01999999999</v>
      </c>
      <c r="P101" s="701">
        <v>0.33333333333333331</v>
      </c>
      <c r="Q101" s="712">
        <v>71375.509999999995</v>
      </c>
    </row>
    <row r="102" spans="1:17" ht="14.4" customHeight="1" x14ac:dyDescent="0.3">
      <c r="A102" s="695" t="s">
        <v>556</v>
      </c>
      <c r="B102" s="696" t="s">
        <v>4067</v>
      </c>
      <c r="C102" s="696" t="s">
        <v>4118</v>
      </c>
      <c r="D102" s="696" t="s">
        <v>4127</v>
      </c>
      <c r="E102" s="696" t="s">
        <v>4128</v>
      </c>
      <c r="F102" s="711">
        <v>1</v>
      </c>
      <c r="G102" s="711">
        <v>54904.24</v>
      </c>
      <c r="H102" s="711">
        <v>1</v>
      </c>
      <c r="I102" s="711">
        <v>54904.24</v>
      </c>
      <c r="J102" s="711"/>
      <c r="K102" s="711"/>
      <c r="L102" s="711"/>
      <c r="M102" s="711"/>
      <c r="N102" s="711"/>
      <c r="O102" s="711"/>
      <c r="P102" s="701"/>
      <c r="Q102" s="712"/>
    </row>
    <row r="103" spans="1:17" ht="14.4" customHeight="1" x14ac:dyDescent="0.3">
      <c r="A103" s="695" t="s">
        <v>556</v>
      </c>
      <c r="B103" s="696" t="s">
        <v>4067</v>
      </c>
      <c r="C103" s="696" t="s">
        <v>4118</v>
      </c>
      <c r="D103" s="696" t="s">
        <v>4129</v>
      </c>
      <c r="E103" s="696" t="s">
        <v>4130</v>
      </c>
      <c r="F103" s="711"/>
      <c r="G103" s="711"/>
      <c r="H103" s="711"/>
      <c r="I103" s="711"/>
      <c r="J103" s="711">
        <v>2</v>
      </c>
      <c r="K103" s="711">
        <v>89162.5</v>
      </c>
      <c r="L103" s="711"/>
      <c r="M103" s="711">
        <v>44581.25</v>
      </c>
      <c r="N103" s="711"/>
      <c r="O103" s="711"/>
      <c r="P103" s="701"/>
      <c r="Q103" s="712"/>
    </row>
    <row r="104" spans="1:17" ht="14.4" customHeight="1" x14ac:dyDescent="0.3">
      <c r="A104" s="695" t="s">
        <v>556</v>
      </c>
      <c r="B104" s="696" t="s">
        <v>4067</v>
      </c>
      <c r="C104" s="696" t="s">
        <v>4118</v>
      </c>
      <c r="D104" s="696" t="s">
        <v>4131</v>
      </c>
      <c r="E104" s="696" t="s">
        <v>4132</v>
      </c>
      <c r="F104" s="711">
        <v>3</v>
      </c>
      <c r="G104" s="711">
        <v>133743.75</v>
      </c>
      <c r="H104" s="711">
        <v>1</v>
      </c>
      <c r="I104" s="711">
        <v>44581.25</v>
      </c>
      <c r="J104" s="711">
        <v>1</v>
      </c>
      <c r="K104" s="711">
        <v>44581.25</v>
      </c>
      <c r="L104" s="711">
        <v>0.33333333333333331</v>
      </c>
      <c r="M104" s="711">
        <v>44581.25</v>
      </c>
      <c r="N104" s="711">
        <v>3</v>
      </c>
      <c r="O104" s="711">
        <v>133743.75</v>
      </c>
      <c r="P104" s="701">
        <v>1</v>
      </c>
      <c r="Q104" s="712">
        <v>44581.25</v>
      </c>
    </row>
    <row r="105" spans="1:17" ht="14.4" customHeight="1" x14ac:dyDescent="0.3">
      <c r="A105" s="695" t="s">
        <v>556</v>
      </c>
      <c r="B105" s="696" t="s">
        <v>4067</v>
      </c>
      <c r="C105" s="696" t="s">
        <v>4118</v>
      </c>
      <c r="D105" s="696" t="s">
        <v>4133</v>
      </c>
      <c r="E105" s="696" t="s">
        <v>4134</v>
      </c>
      <c r="F105" s="711">
        <v>1</v>
      </c>
      <c r="G105" s="711">
        <v>129657</v>
      </c>
      <c r="H105" s="711">
        <v>1</v>
      </c>
      <c r="I105" s="711">
        <v>129657</v>
      </c>
      <c r="J105" s="711"/>
      <c r="K105" s="711"/>
      <c r="L105" s="711"/>
      <c r="M105" s="711"/>
      <c r="N105" s="711"/>
      <c r="O105" s="711"/>
      <c r="P105" s="701"/>
      <c r="Q105" s="712"/>
    </row>
    <row r="106" spans="1:17" ht="14.4" customHeight="1" x14ac:dyDescent="0.3">
      <c r="A106" s="695" t="s">
        <v>556</v>
      </c>
      <c r="B106" s="696" t="s">
        <v>4067</v>
      </c>
      <c r="C106" s="696" t="s">
        <v>4118</v>
      </c>
      <c r="D106" s="696" t="s">
        <v>4135</v>
      </c>
      <c r="E106" s="696" t="s">
        <v>4136</v>
      </c>
      <c r="F106" s="711">
        <v>1</v>
      </c>
      <c r="G106" s="711">
        <v>10414.42</v>
      </c>
      <c r="H106" s="711">
        <v>1</v>
      </c>
      <c r="I106" s="711">
        <v>10414.42</v>
      </c>
      <c r="J106" s="711">
        <v>3</v>
      </c>
      <c r="K106" s="711">
        <v>31243.260000000002</v>
      </c>
      <c r="L106" s="711">
        <v>3</v>
      </c>
      <c r="M106" s="711">
        <v>10414.42</v>
      </c>
      <c r="N106" s="711"/>
      <c r="O106" s="711"/>
      <c r="P106" s="701"/>
      <c r="Q106" s="712"/>
    </row>
    <row r="107" spans="1:17" ht="14.4" customHeight="1" x14ac:dyDescent="0.3">
      <c r="A107" s="695" t="s">
        <v>556</v>
      </c>
      <c r="B107" s="696" t="s">
        <v>4067</v>
      </c>
      <c r="C107" s="696" t="s">
        <v>4118</v>
      </c>
      <c r="D107" s="696" t="s">
        <v>4137</v>
      </c>
      <c r="E107" s="696" t="s">
        <v>4138</v>
      </c>
      <c r="F107" s="711">
        <v>40</v>
      </c>
      <c r="G107" s="711">
        <v>706080</v>
      </c>
      <c r="H107" s="711">
        <v>1</v>
      </c>
      <c r="I107" s="711">
        <v>17652</v>
      </c>
      <c r="J107" s="711">
        <v>33</v>
      </c>
      <c r="K107" s="711">
        <v>582516</v>
      </c>
      <c r="L107" s="711">
        <v>0.82499999999999996</v>
      </c>
      <c r="M107" s="711">
        <v>17652</v>
      </c>
      <c r="N107" s="711">
        <v>41</v>
      </c>
      <c r="O107" s="711">
        <v>723732</v>
      </c>
      <c r="P107" s="701">
        <v>1.0249999999999999</v>
      </c>
      <c r="Q107" s="712">
        <v>17652</v>
      </c>
    </row>
    <row r="108" spans="1:17" ht="14.4" customHeight="1" x14ac:dyDescent="0.3">
      <c r="A108" s="695" t="s">
        <v>556</v>
      </c>
      <c r="B108" s="696" t="s">
        <v>4067</v>
      </c>
      <c r="C108" s="696" t="s">
        <v>4118</v>
      </c>
      <c r="D108" s="696" t="s">
        <v>4139</v>
      </c>
      <c r="E108" s="696" t="s">
        <v>4140</v>
      </c>
      <c r="F108" s="711">
        <v>40</v>
      </c>
      <c r="G108" s="711">
        <v>267400</v>
      </c>
      <c r="H108" s="711">
        <v>1</v>
      </c>
      <c r="I108" s="711">
        <v>6685</v>
      </c>
      <c r="J108" s="711">
        <v>33</v>
      </c>
      <c r="K108" s="711">
        <v>220605</v>
      </c>
      <c r="L108" s="711">
        <v>0.82499999999999996</v>
      </c>
      <c r="M108" s="711">
        <v>6685</v>
      </c>
      <c r="N108" s="711">
        <v>41</v>
      </c>
      <c r="O108" s="711">
        <v>274085</v>
      </c>
      <c r="P108" s="701">
        <v>1.0249999999999999</v>
      </c>
      <c r="Q108" s="712">
        <v>6685</v>
      </c>
    </row>
    <row r="109" spans="1:17" ht="14.4" customHeight="1" x14ac:dyDescent="0.3">
      <c r="A109" s="695" t="s">
        <v>556</v>
      </c>
      <c r="B109" s="696" t="s">
        <v>4067</v>
      </c>
      <c r="C109" s="696" t="s">
        <v>4118</v>
      </c>
      <c r="D109" s="696" t="s">
        <v>4141</v>
      </c>
      <c r="E109" s="696" t="s">
        <v>4142</v>
      </c>
      <c r="F109" s="711">
        <v>16</v>
      </c>
      <c r="G109" s="711">
        <v>286160</v>
      </c>
      <c r="H109" s="711">
        <v>1</v>
      </c>
      <c r="I109" s="711">
        <v>17885</v>
      </c>
      <c r="J109" s="711">
        <v>24</v>
      </c>
      <c r="K109" s="711">
        <v>429240</v>
      </c>
      <c r="L109" s="711">
        <v>1.5</v>
      </c>
      <c r="M109" s="711">
        <v>17885</v>
      </c>
      <c r="N109" s="711">
        <v>27</v>
      </c>
      <c r="O109" s="711">
        <v>482895</v>
      </c>
      <c r="P109" s="701">
        <v>1.6875</v>
      </c>
      <c r="Q109" s="712">
        <v>17885</v>
      </c>
    </row>
    <row r="110" spans="1:17" ht="14.4" customHeight="1" x14ac:dyDescent="0.3">
      <c r="A110" s="695" t="s">
        <v>556</v>
      </c>
      <c r="B110" s="696" t="s">
        <v>4067</v>
      </c>
      <c r="C110" s="696" t="s">
        <v>4118</v>
      </c>
      <c r="D110" s="696" t="s">
        <v>4143</v>
      </c>
      <c r="E110" s="696" t="s">
        <v>4144</v>
      </c>
      <c r="F110" s="711">
        <v>16</v>
      </c>
      <c r="G110" s="711">
        <v>109120</v>
      </c>
      <c r="H110" s="711">
        <v>1</v>
      </c>
      <c r="I110" s="711">
        <v>6820</v>
      </c>
      <c r="J110" s="711">
        <v>24</v>
      </c>
      <c r="K110" s="711">
        <v>163680</v>
      </c>
      <c r="L110" s="711">
        <v>1.5</v>
      </c>
      <c r="M110" s="711">
        <v>6820</v>
      </c>
      <c r="N110" s="711">
        <v>27</v>
      </c>
      <c r="O110" s="711">
        <v>184140</v>
      </c>
      <c r="P110" s="701">
        <v>1.6875</v>
      </c>
      <c r="Q110" s="712">
        <v>6820</v>
      </c>
    </row>
    <row r="111" spans="1:17" ht="14.4" customHeight="1" x14ac:dyDescent="0.3">
      <c r="A111" s="695" t="s">
        <v>556</v>
      </c>
      <c r="B111" s="696" t="s">
        <v>4067</v>
      </c>
      <c r="C111" s="696" t="s">
        <v>4118</v>
      </c>
      <c r="D111" s="696" t="s">
        <v>4145</v>
      </c>
      <c r="E111" s="696" t="s">
        <v>4146</v>
      </c>
      <c r="F111" s="711">
        <v>39</v>
      </c>
      <c r="G111" s="711">
        <v>276900</v>
      </c>
      <c r="H111" s="711">
        <v>1</v>
      </c>
      <c r="I111" s="711">
        <v>7100</v>
      </c>
      <c r="J111" s="711">
        <v>42</v>
      </c>
      <c r="K111" s="711">
        <v>298200</v>
      </c>
      <c r="L111" s="711">
        <v>1.0769230769230769</v>
      </c>
      <c r="M111" s="711">
        <v>7100</v>
      </c>
      <c r="N111" s="711">
        <v>68</v>
      </c>
      <c r="O111" s="711">
        <v>482800</v>
      </c>
      <c r="P111" s="701">
        <v>1.7435897435897436</v>
      </c>
      <c r="Q111" s="712">
        <v>7100</v>
      </c>
    </row>
    <row r="112" spans="1:17" ht="14.4" customHeight="1" x14ac:dyDescent="0.3">
      <c r="A112" s="695" t="s">
        <v>556</v>
      </c>
      <c r="B112" s="696" t="s">
        <v>4067</v>
      </c>
      <c r="C112" s="696" t="s">
        <v>4118</v>
      </c>
      <c r="D112" s="696" t="s">
        <v>4147</v>
      </c>
      <c r="E112" s="696" t="s">
        <v>4148</v>
      </c>
      <c r="F112" s="711">
        <v>16</v>
      </c>
      <c r="G112" s="711">
        <v>140800</v>
      </c>
      <c r="H112" s="711">
        <v>1</v>
      </c>
      <c r="I112" s="711">
        <v>8800</v>
      </c>
      <c r="J112" s="711">
        <v>24</v>
      </c>
      <c r="K112" s="711">
        <v>211200</v>
      </c>
      <c r="L112" s="711">
        <v>1.5</v>
      </c>
      <c r="M112" s="711">
        <v>8800</v>
      </c>
      <c r="N112" s="711">
        <v>27</v>
      </c>
      <c r="O112" s="711">
        <v>237600</v>
      </c>
      <c r="P112" s="701">
        <v>1.6875</v>
      </c>
      <c r="Q112" s="712">
        <v>8800</v>
      </c>
    </row>
    <row r="113" spans="1:17" ht="14.4" customHeight="1" x14ac:dyDescent="0.3">
      <c r="A113" s="695" t="s">
        <v>556</v>
      </c>
      <c r="B113" s="696" t="s">
        <v>4067</v>
      </c>
      <c r="C113" s="696" t="s">
        <v>4118</v>
      </c>
      <c r="D113" s="696" t="s">
        <v>4149</v>
      </c>
      <c r="E113" s="696" t="s">
        <v>4150</v>
      </c>
      <c r="F113" s="711">
        <v>38</v>
      </c>
      <c r="G113" s="711">
        <v>44270</v>
      </c>
      <c r="H113" s="711">
        <v>1</v>
      </c>
      <c r="I113" s="711">
        <v>1165</v>
      </c>
      <c r="J113" s="711">
        <v>57</v>
      </c>
      <c r="K113" s="711">
        <v>66405</v>
      </c>
      <c r="L113" s="711">
        <v>1.5</v>
      </c>
      <c r="M113" s="711">
        <v>1165</v>
      </c>
      <c r="N113" s="711">
        <v>67</v>
      </c>
      <c r="O113" s="711">
        <v>78055</v>
      </c>
      <c r="P113" s="701">
        <v>1.763157894736842</v>
      </c>
      <c r="Q113" s="712">
        <v>1165</v>
      </c>
    </row>
    <row r="114" spans="1:17" ht="14.4" customHeight="1" x14ac:dyDescent="0.3">
      <c r="A114" s="695" t="s">
        <v>556</v>
      </c>
      <c r="B114" s="696" t="s">
        <v>4067</v>
      </c>
      <c r="C114" s="696" t="s">
        <v>4118</v>
      </c>
      <c r="D114" s="696" t="s">
        <v>4151</v>
      </c>
      <c r="E114" s="696" t="s">
        <v>4152</v>
      </c>
      <c r="F114" s="711">
        <v>25</v>
      </c>
      <c r="G114" s="711">
        <v>18550</v>
      </c>
      <c r="H114" s="711">
        <v>1</v>
      </c>
      <c r="I114" s="711">
        <v>742</v>
      </c>
      <c r="J114" s="711">
        <v>36</v>
      </c>
      <c r="K114" s="711">
        <v>26712</v>
      </c>
      <c r="L114" s="711">
        <v>1.44</v>
      </c>
      <c r="M114" s="711">
        <v>742</v>
      </c>
      <c r="N114" s="711">
        <v>46</v>
      </c>
      <c r="O114" s="711">
        <v>34132</v>
      </c>
      <c r="P114" s="701">
        <v>1.84</v>
      </c>
      <c r="Q114" s="712">
        <v>742</v>
      </c>
    </row>
    <row r="115" spans="1:17" ht="14.4" customHeight="1" x14ac:dyDescent="0.3">
      <c r="A115" s="695" t="s">
        <v>556</v>
      </c>
      <c r="B115" s="696" t="s">
        <v>4067</v>
      </c>
      <c r="C115" s="696" t="s">
        <v>4118</v>
      </c>
      <c r="D115" s="696" t="s">
        <v>4153</v>
      </c>
      <c r="E115" s="696" t="s">
        <v>4154</v>
      </c>
      <c r="F115" s="711">
        <v>42</v>
      </c>
      <c r="G115" s="711">
        <v>22092</v>
      </c>
      <c r="H115" s="711">
        <v>1</v>
      </c>
      <c r="I115" s="711">
        <v>526</v>
      </c>
      <c r="J115" s="711">
        <v>63</v>
      </c>
      <c r="K115" s="711">
        <v>33138</v>
      </c>
      <c r="L115" s="711">
        <v>1.5</v>
      </c>
      <c r="M115" s="711">
        <v>526</v>
      </c>
      <c r="N115" s="711">
        <v>78</v>
      </c>
      <c r="O115" s="711">
        <v>41028</v>
      </c>
      <c r="P115" s="701">
        <v>1.8571428571428572</v>
      </c>
      <c r="Q115" s="712">
        <v>526</v>
      </c>
    </row>
    <row r="116" spans="1:17" ht="14.4" customHeight="1" x14ac:dyDescent="0.3">
      <c r="A116" s="695" t="s">
        <v>556</v>
      </c>
      <c r="B116" s="696" t="s">
        <v>4067</v>
      </c>
      <c r="C116" s="696" t="s">
        <v>4118</v>
      </c>
      <c r="D116" s="696" t="s">
        <v>4155</v>
      </c>
      <c r="E116" s="696" t="s">
        <v>4156</v>
      </c>
      <c r="F116" s="711">
        <v>1</v>
      </c>
      <c r="G116" s="711">
        <v>46725</v>
      </c>
      <c r="H116" s="711">
        <v>1</v>
      </c>
      <c r="I116" s="711">
        <v>46725</v>
      </c>
      <c r="J116" s="711">
        <v>4</v>
      </c>
      <c r="K116" s="711">
        <v>186900</v>
      </c>
      <c r="L116" s="711">
        <v>4</v>
      </c>
      <c r="M116" s="711">
        <v>46725</v>
      </c>
      <c r="N116" s="711">
        <v>3</v>
      </c>
      <c r="O116" s="711">
        <v>140175</v>
      </c>
      <c r="P116" s="701">
        <v>3</v>
      </c>
      <c r="Q116" s="712">
        <v>46725</v>
      </c>
    </row>
    <row r="117" spans="1:17" ht="14.4" customHeight="1" x14ac:dyDescent="0.3">
      <c r="A117" s="695" t="s">
        <v>556</v>
      </c>
      <c r="B117" s="696" t="s">
        <v>4067</v>
      </c>
      <c r="C117" s="696" t="s">
        <v>4118</v>
      </c>
      <c r="D117" s="696" t="s">
        <v>4157</v>
      </c>
      <c r="E117" s="696" t="s">
        <v>4158</v>
      </c>
      <c r="F117" s="711">
        <v>26</v>
      </c>
      <c r="G117" s="711">
        <v>23576.52</v>
      </c>
      <c r="H117" s="711">
        <v>1</v>
      </c>
      <c r="I117" s="711">
        <v>906.78923076923081</v>
      </c>
      <c r="J117" s="711">
        <v>39</v>
      </c>
      <c r="K117" s="711">
        <v>36497.760000000002</v>
      </c>
      <c r="L117" s="711">
        <v>1.5480554382071654</v>
      </c>
      <c r="M117" s="711">
        <v>935.84</v>
      </c>
      <c r="N117" s="711">
        <v>57</v>
      </c>
      <c r="O117" s="711">
        <v>53342.879999999997</v>
      </c>
      <c r="P117" s="701">
        <v>2.2625425635335494</v>
      </c>
      <c r="Q117" s="712">
        <v>935.83999999999992</v>
      </c>
    </row>
    <row r="118" spans="1:17" ht="14.4" customHeight="1" x14ac:dyDescent="0.3">
      <c r="A118" s="695" t="s">
        <v>556</v>
      </c>
      <c r="B118" s="696" t="s">
        <v>4067</v>
      </c>
      <c r="C118" s="696" t="s">
        <v>4118</v>
      </c>
      <c r="D118" s="696" t="s">
        <v>4159</v>
      </c>
      <c r="E118" s="696" t="s">
        <v>4160</v>
      </c>
      <c r="F118" s="711">
        <v>3</v>
      </c>
      <c r="G118" s="711">
        <v>21254.55</v>
      </c>
      <c r="H118" s="711">
        <v>1</v>
      </c>
      <c r="I118" s="711">
        <v>7084.8499999999995</v>
      </c>
      <c r="J118" s="711">
        <v>6</v>
      </c>
      <c r="K118" s="711">
        <v>43527.3</v>
      </c>
      <c r="L118" s="711">
        <v>2.0479050368038845</v>
      </c>
      <c r="M118" s="711">
        <v>7254.55</v>
      </c>
      <c r="N118" s="711">
        <v>12</v>
      </c>
      <c r="O118" s="711">
        <v>87054.6</v>
      </c>
      <c r="P118" s="701">
        <v>4.0958100736077689</v>
      </c>
      <c r="Q118" s="712">
        <v>7254.55</v>
      </c>
    </row>
    <row r="119" spans="1:17" ht="14.4" customHeight="1" x14ac:dyDescent="0.3">
      <c r="A119" s="695" t="s">
        <v>556</v>
      </c>
      <c r="B119" s="696" t="s">
        <v>4067</v>
      </c>
      <c r="C119" s="696" t="s">
        <v>4118</v>
      </c>
      <c r="D119" s="696" t="s">
        <v>4161</v>
      </c>
      <c r="E119" s="696" t="s">
        <v>4162</v>
      </c>
      <c r="F119" s="711">
        <v>29</v>
      </c>
      <c r="G119" s="711">
        <v>51156</v>
      </c>
      <c r="H119" s="711">
        <v>1</v>
      </c>
      <c r="I119" s="711">
        <v>1764</v>
      </c>
      <c r="J119" s="711"/>
      <c r="K119" s="711"/>
      <c r="L119" s="711"/>
      <c r="M119" s="711"/>
      <c r="N119" s="711"/>
      <c r="O119" s="711"/>
      <c r="P119" s="701"/>
      <c r="Q119" s="712"/>
    </row>
    <row r="120" spans="1:17" ht="14.4" customHeight="1" x14ac:dyDescent="0.3">
      <c r="A120" s="695" t="s">
        <v>556</v>
      </c>
      <c r="B120" s="696" t="s">
        <v>4067</v>
      </c>
      <c r="C120" s="696" t="s">
        <v>4118</v>
      </c>
      <c r="D120" s="696" t="s">
        <v>4163</v>
      </c>
      <c r="E120" s="696" t="s">
        <v>4164</v>
      </c>
      <c r="F120" s="711">
        <v>1</v>
      </c>
      <c r="G120" s="711">
        <v>8644</v>
      </c>
      <c r="H120" s="711">
        <v>1</v>
      </c>
      <c r="I120" s="711">
        <v>8644</v>
      </c>
      <c r="J120" s="711"/>
      <c r="K120" s="711"/>
      <c r="L120" s="711"/>
      <c r="M120" s="711"/>
      <c r="N120" s="711">
        <v>1</v>
      </c>
      <c r="O120" s="711">
        <v>8644</v>
      </c>
      <c r="P120" s="701">
        <v>1</v>
      </c>
      <c r="Q120" s="712">
        <v>8644</v>
      </c>
    </row>
    <row r="121" spans="1:17" ht="14.4" customHeight="1" x14ac:dyDescent="0.3">
      <c r="A121" s="695" t="s">
        <v>556</v>
      </c>
      <c r="B121" s="696" t="s">
        <v>4067</v>
      </c>
      <c r="C121" s="696" t="s">
        <v>4118</v>
      </c>
      <c r="D121" s="696" t="s">
        <v>4165</v>
      </c>
      <c r="E121" s="696" t="s">
        <v>4166</v>
      </c>
      <c r="F121" s="711"/>
      <c r="G121" s="711"/>
      <c r="H121" s="711"/>
      <c r="I121" s="711"/>
      <c r="J121" s="711">
        <v>4</v>
      </c>
      <c r="K121" s="711">
        <v>155413.07999999999</v>
      </c>
      <c r="L121" s="711"/>
      <c r="M121" s="711">
        <v>38853.269999999997</v>
      </c>
      <c r="N121" s="711">
        <v>5</v>
      </c>
      <c r="O121" s="711">
        <v>194266.34999999998</v>
      </c>
      <c r="P121" s="701"/>
      <c r="Q121" s="712">
        <v>38853.269999999997</v>
      </c>
    </row>
    <row r="122" spans="1:17" ht="14.4" customHeight="1" x14ac:dyDescent="0.3">
      <c r="A122" s="695" t="s">
        <v>556</v>
      </c>
      <c r="B122" s="696" t="s">
        <v>4067</v>
      </c>
      <c r="C122" s="696" t="s">
        <v>4118</v>
      </c>
      <c r="D122" s="696" t="s">
        <v>4167</v>
      </c>
      <c r="E122" s="696" t="s">
        <v>4168</v>
      </c>
      <c r="F122" s="711">
        <v>1</v>
      </c>
      <c r="G122" s="711">
        <v>124900</v>
      </c>
      <c r="H122" s="711">
        <v>1</v>
      </c>
      <c r="I122" s="711">
        <v>124900</v>
      </c>
      <c r="J122" s="711"/>
      <c r="K122" s="711"/>
      <c r="L122" s="711"/>
      <c r="M122" s="711"/>
      <c r="N122" s="711"/>
      <c r="O122" s="711"/>
      <c r="P122" s="701"/>
      <c r="Q122" s="712"/>
    </row>
    <row r="123" spans="1:17" ht="14.4" customHeight="1" x14ac:dyDescent="0.3">
      <c r="A123" s="695" t="s">
        <v>556</v>
      </c>
      <c r="B123" s="696" t="s">
        <v>4067</v>
      </c>
      <c r="C123" s="696" t="s">
        <v>4118</v>
      </c>
      <c r="D123" s="696" t="s">
        <v>4169</v>
      </c>
      <c r="E123" s="696" t="s">
        <v>4170</v>
      </c>
      <c r="F123" s="711">
        <v>1</v>
      </c>
      <c r="G123" s="711">
        <v>51900</v>
      </c>
      <c r="H123" s="711">
        <v>1</v>
      </c>
      <c r="I123" s="711">
        <v>51900</v>
      </c>
      <c r="J123" s="711"/>
      <c r="K123" s="711"/>
      <c r="L123" s="711"/>
      <c r="M123" s="711"/>
      <c r="N123" s="711"/>
      <c r="O123" s="711"/>
      <c r="P123" s="701"/>
      <c r="Q123" s="712"/>
    </row>
    <row r="124" spans="1:17" ht="14.4" customHeight="1" x14ac:dyDescent="0.3">
      <c r="A124" s="695" t="s">
        <v>556</v>
      </c>
      <c r="B124" s="696" t="s">
        <v>4067</v>
      </c>
      <c r="C124" s="696" t="s">
        <v>4118</v>
      </c>
      <c r="D124" s="696" t="s">
        <v>4171</v>
      </c>
      <c r="E124" s="696" t="s">
        <v>4172</v>
      </c>
      <c r="F124" s="711"/>
      <c r="G124" s="711"/>
      <c r="H124" s="711"/>
      <c r="I124" s="711"/>
      <c r="J124" s="711">
        <v>1</v>
      </c>
      <c r="K124" s="711">
        <v>2976</v>
      </c>
      <c r="L124" s="711"/>
      <c r="M124" s="711">
        <v>2976</v>
      </c>
      <c r="N124" s="711">
        <v>1</v>
      </c>
      <c r="O124" s="711">
        <v>2976</v>
      </c>
      <c r="P124" s="701"/>
      <c r="Q124" s="712">
        <v>2976</v>
      </c>
    </row>
    <row r="125" spans="1:17" ht="14.4" customHeight="1" x14ac:dyDescent="0.3">
      <c r="A125" s="695" t="s">
        <v>556</v>
      </c>
      <c r="B125" s="696" t="s">
        <v>4067</v>
      </c>
      <c r="C125" s="696" t="s">
        <v>4118</v>
      </c>
      <c r="D125" s="696" t="s">
        <v>4173</v>
      </c>
      <c r="E125" s="696" t="s">
        <v>4174</v>
      </c>
      <c r="F125" s="711">
        <v>28</v>
      </c>
      <c r="G125" s="711">
        <v>49708.119999999995</v>
      </c>
      <c r="H125" s="711">
        <v>1</v>
      </c>
      <c r="I125" s="711">
        <v>1775.2899999999997</v>
      </c>
      <c r="J125" s="711">
        <v>29</v>
      </c>
      <c r="K125" s="711">
        <v>39461.75</v>
      </c>
      <c r="L125" s="711">
        <v>0.79386929137533269</v>
      </c>
      <c r="M125" s="711">
        <v>1360.75</v>
      </c>
      <c r="N125" s="711">
        <v>38</v>
      </c>
      <c r="O125" s="711">
        <v>51708.5</v>
      </c>
      <c r="P125" s="701">
        <v>1.0402425197331946</v>
      </c>
      <c r="Q125" s="712">
        <v>1360.75</v>
      </c>
    </row>
    <row r="126" spans="1:17" ht="14.4" customHeight="1" x14ac:dyDescent="0.3">
      <c r="A126" s="695" t="s">
        <v>556</v>
      </c>
      <c r="B126" s="696" t="s">
        <v>4067</v>
      </c>
      <c r="C126" s="696" t="s">
        <v>4118</v>
      </c>
      <c r="D126" s="696" t="s">
        <v>4175</v>
      </c>
      <c r="E126" s="696" t="s">
        <v>4176</v>
      </c>
      <c r="F126" s="711">
        <v>19</v>
      </c>
      <c r="G126" s="711">
        <v>88872.5</v>
      </c>
      <c r="H126" s="711">
        <v>1</v>
      </c>
      <c r="I126" s="711">
        <v>4677.5</v>
      </c>
      <c r="J126" s="711">
        <v>6</v>
      </c>
      <c r="K126" s="711">
        <v>28065</v>
      </c>
      <c r="L126" s="711">
        <v>0.31578947368421051</v>
      </c>
      <c r="M126" s="711">
        <v>4677.5</v>
      </c>
      <c r="N126" s="711">
        <v>16</v>
      </c>
      <c r="O126" s="711">
        <v>74840</v>
      </c>
      <c r="P126" s="701">
        <v>0.84210526315789469</v>
      </c>
      <c r="Q126" s="712">
        <v>4677.5</v>
      </c>
    </row>
    <row r="127" spans="1:17" ht="14.4" customHeight="1" x14ac:dyDescent="0.3">
      <c r="A127" s="695" t="s">
        <v>556</v>
      </c>
      <c r="B127" s="696" t="s">
        <v>4067</v>
      </c>
      <c r="C127" s="696" t="s">
        <v>4118</v>
      </c>
      <c r="D127" s="696" t="s">
        <v>4177</v>
      </c>
      <c r="E127" s="696" t="s">
        <v>4178</v>
      </c>
      <c r="F127" s="711">
        <v>8</v>
      </c>
      <c r="G127" s="711">
        <v>146303.51999999996</v>
      </c>
      <c r="H127" s="711">
        <v>1</v>
      </c>
      <c r="I127" s="711">
        <v>18287.939999999995</v>
      </c>
      <c r="J127" s="711">
        <v>3</v>
      </c>
      <c r="K127" s="711">
        <v>56858.879999999997</v>
      </c>
      <c r="L127" s="711">
        <v>0.38863644565763023</v>
      </c>
      <c r="M127" s="711">
        <v>18952.96</v>
      </c>
      <c r="N127" s="711">
        <v>3</v>
      </c>
      <c r="O127" s="711">
        <v>56858.879999999997</v>
      </c>
      <c r="P127" s="701">
        <v>0.38863644565763023</v>
      </c>
      <c r="Q127" s="712">
        <v>18952.96</v>
      </c>
    </row>
    <row r="128" spans="1:17" ht="14.4" customHeight="1" x14ac:dyDescent="0.3">
      <c r="A128" s="695" t="s">
        <v>556</v>
      </c>
      <c r="B128" s="696" t="s">
        <v>4067</v>
      </c>
      <c r="C128" s="696" t="s">
        <v>4118</v>
      </c>
      <c r="D128" s="696" t="s">
        <v>4179</v>
      </c>
      <c r="E128" s="696" t="s">
        <v>4180</v>
      </c>
      <c r="F128" s="711">
        <v>1</v>
      </c>
      <c r="G128" s="711">
        <v>2860.36</v>
      </c>
      <c r="H128" s="711">
        <v>1</v>
      </c>
      <c r="I128" s="711">
        <v>2860.36</v>
      </c>
      <c r="J128" s="711"/>
      <c r="K128" s="711"/>
      <c r="L128" s="711"/>
      <c r="M128" s="711"/>
      <c r="N128" s="711"/>
      <c r="O128" s="711"/>
      <c r="P128" s="701"/>
      <c r="Q128" s="712"/>
    </row>
    <row r="129" spans="1:17" ht="14.4" customHeight="1" x14ac:dyDescent="0.3">
      <c r="A129" s="695" t="s">
        <v>556</v>
      </c>
      <c r="B129" s="696" t="s">
        <v>4067</v>
      </c>
      <c r="C129" s="696" t="s">
        <v>4118</v>
      </c>
      <c r="D129" s="696" t="s">
        <v>4181</v>
      </c>
      <c r="E129" s="696" t="s">
        <v>4182</v>
      </c>
      <c r="F129" s="711">
        <v>1</v>
      </c>
      <c r="G129" s="711">
        <v>829.09</v>
      </c>
      <c r="H129" s="711">
        <v>1</v>
      </c>
      <c r="I129" s="711">
        <v>829.09</v>
      </c>
      <c r="J129" s="711"/>
      <c r="K129" s="711"/>
      <c r="L129" s="711"/>
      <c r="M129" s="711"/>
      <c r="N129" s="711"/>
      <c r="O129" s="711"/>
      <c r="P129" s="701"/>
      <c r="Q129" s="712"/>
    </row>
    <row r="130" spans="1:17" ht="14.4" customHeight="1" x14ac:dyDescent="0.3">
      <c r="A130" s="695" t="s">
        <v>556</v>
      </c>
      <c r="B130" s="696" t="s">
        <v>4067</v>
      </c>
      <c r="C130" s="696" t="s">
        <v>4118</v>
      </c>
      <c r="D130" s="696" t="s">
        <v>4183</v>
      </c>
      <c r="E130" s="696" t="s">
        <v>4184</v>
      </c>
      <c r="F130" s="711">
        <v>1</v>
      </c>
      <c r="G130" s="711">
        <v>306.87</v>
      </c>
      <c r="H130" s="711">
        <v>1</v>
      </c>
      <c r="I130" s="711">
        <v>306.87</v>
      </c>
      <c r="J130" s="711"/>
      <c r="K130" s="711"/>
      <c r="L130" s="711"/>
      <c r="M130" s="711"/>
      <c r="N130" s="711"/>
      <c r="O130" s="711"/>
      <c r="P130" s="701"/>
      <c r="Q130" s="712"/>
    </row>
    <row r="131" spans="1:17" ht="14.4" customHeight="1" x14ac:dyDescent="0.3">
      <c r="A131" s="695" t="s">
        <v>556</v>
      </c>
      <c r="B131" s="696" t="s">
        <v>4067</v>
      </c>
      <c r="C131" s="696" t="s">
        <v>4118</v>
      </c>
      <c r="D131" s="696" t="s">
        <v>4185</v>
      </c>
      <c r="E131" s="696" t="s">
        <v>4186</v>
      </c>
      <c r="F131" s="711">
        <v>1</v>
      </c>
      <c r="G131" s="711">
        <v>25900</v>
      </c>
      <c r="H131" s="711">
        <v>1</v>
      </c>
      <c r="I131" s="711">
        <v>25900</v>
      </c>
      <c r="J131" s="711"/>
      <c r="K131" s="711"/>
      <c r="L131" s="711"/>
      <c r="M131" s="711"/>
      <c r="N131" s="711"/>
      <c r="O131" s="711"/>
      <c r="P131" s="701"/>
      <c r="Q131" s="712"/>
    </row>
    <row r="132" spans="1:17" ht="14.4" customHeight="1" x14ac:dyDescent="0.3">
      <c r="A132" s="695" t="s">
        <v>556</v>
      </c>
      <c r="B132" s="696" t="s">
        <v>4067</v>
      </c>
      <c r="C132" s="696" t="s">
        <v>4118</v>
      </c>
      <c r="D132" s="696" t="s">
        <v>4187</v>
      </c>
      <c r="E132" s="696" t="s">
        <v>4188</v>
      </c>
      <c r="F132" s="711">
        <v>2</v>
      </c>
      <c r="G132" s="711">
        <v>88504</v>
      </c>
      <c r="H132" s="711">
        <v>1</v>
      </c>
      <c r="I132" s="711">
        <v>44252</v>
      </c>
      <c r="J132" s="711">
        <v>6</v>
      </c>
      <c r="K132" s="711">
        <v>265512</v>
      </c>
      <c r="L132" s="711">
        <v>3</v>
      </c>
      <c r="M132" s="711">
        <v>44252</v>
      </c>
      <c r="N132" s="711">
        <v>4</v>
      </c>
      <c r="O132" s="711">
        <v>177008</v>
      </c>
      <c r="P132" s="701">
        <v>2</v>
      </c>
      <c r="Q132" s="712">
        <v>44252</v>
      </c>
    </row>
    <row r="133" spans="1:17" ht="14.4" customHeight="1" x14ac:dyDescent="0.3">
      <c r="A133" s="695" t="s">
        <v>556</v>
      </c>
      <c r="B133" s="696" t="s">
        <v>4067</v>
      </c>
      <c r="C133" s="696" t="s">
        <v>4118</v>
      </c>
      <c r="D133" s="696" t="s">
        <v>4189</v>
      </c>
      <c r="E133" s="696" t="s">
        <v>4190</v>
      </c>
      <c r="F133" s="711">
        <v>9</v>
      </c>
      <c r="G133" s="711">
        <v>421587</v>
      </c>
      <c r="H133" s="711">
        <v>1</v>
      </c>
      <c r="I133" s="711">
        <v>46843</v>
      </c>
      <c r="J133" s="711">
        <v>6</v>
      </c>
      <c r="K133" s="711">
        <v>281058</v>
      </c>
      <c r="L133" s="711">
        <v>0.66666666666666663</v>
      </c>
      <c r="M133" s="711">
        <v>46843</v>
      </c>
      <c r="N133" s="711">
        <v>3</v>
      </c>
      <c r="O133" s="711">
        <v>140529</v>
      </c>
      <c r="P133" s="701">
        <v>0.33333333333333331</v>
      </c>
      <c r="Q133" s="712">
        <v>46843</v>
      </c>
    </row>
    <row r="134" spans="1:17" ht="14.4" customHeight="1" x14ac:dyDescent="0.3">
      <c r="A134" s="695" t="s">
        <v>556</v>
      </c>
      <c r="B134" s="696" t="s">
        <v>4067</v>
      </c>
      <c r="C134" s="696" t="s">
        <v>4118</v>
      </c>
      <c r="D134" s="696" t="s">
        <v>4191</v>
      </c>
      <c r="E134" s="696" t="s">
        <v>4192</v>
      </c>
      <c r="F134" s="711">
        <v>9</v>
      </c>
      <c r="G134" s="711">
        <v>16542</v>
      </c>
      <c r="H134" s="711">
        <v>1</v>
      </c>
      <c r="I134" s="711">
        <v>1838</v>
      </c>
      <c r="J134" s="711">
        <v>10</v>
      </c>
      <c r="K134" s="711">
        <v>18380</v>
      </c>
      <c r="L134" s="711">
        <v>1.1111111111111112</v>
      </c>
      <c r="M134" s="711">
        <v>1838</v>
      </c>
      <c r="N134" s="711">
        <v>13</v>
      </c>
      <c r="O134" s="711">
        <v>23894</v>
      </c>
      <c r="P134" s="701">
        <v>1.4444444444444444</v>
      </c>
      <c r="Q134" s="712">
        <v>1838</v>
      </c>
    </row>
    <row r="135" spans="1:17" ht="14.4" customHeight="1" x14ac:dyDescent="0.3">
      <c r="A135" s="695" t="s">
        <v>556</v>
      </c>
      <c r="B135" s="696" t="s">
        <v>4067</v>
      </c>
      <c r="C135" s="696" t="s">
        <v>4118</v>
      </c>
      <c r="D135" s="696" t="s">
        <v>4193</v>
      </c>
      <c r="E135" s="696" t="s">
        <v>4194</v>
      </c>
      <c r="F135" s="711">
        <v>1</v>
      </c>
      <c r="G135" s="711">
        <v>7348.8</v>
      </c>
      <c r="H135" s="711">
        <v>1</v>
      </c>
      <c r="I135" s="711">
        <v>7348.8</v>
      </c>
      <c r="J135" s="711"/>
      <c r="K135" s="711"/>
      <c r="L135" s="711"/>
      <c r="M135" s="711"/>
      <c r="N135" s="711"/>
      <c r="O135" s="711"/>
      <c r="P135" s="701"/>
      <c r="Q135" s="712"/>
    </row>
    <row r="136" spans="1:17" ht="14.4" customHeight="1" x14ac:dyDescent="0.3">
      <c r="A136" s="695" t="s">
        <v>556</v>
      </c>
      <c r="B136" s="696" t="s">
        <v>4067</v>
      </c>
      <c r="C136" s="696" t="s">
        <v>4118</v>
      </c>
      <c r="D136" s="696" t="s">
        <v>4195</v>
      </c>
      <c r="E136" s="696" t="s">
        <v>4196</v>
      </c>
      <c r="F136" s="711">
        <v>1</v>
      </c>
      <c r="G136" s="711">
        <v>25697</v>
      </c>
      <c r="H136" s="711">
        <v>1</v>
      </c>
      <c r="I136" s="711">
        <v>25697</v>
      </c>
      <c r="J136" s="711">
        <v>2</v>
      </c>
      <c r="K136" s="711">
        <v>51394</v>
      </c>
      <c r="L136" s="711">
        <v>2</v>
      </c>
      <c r="M136" s="711">
        <v>25697</v>
      </c>
      <c r="N136" s="711">
        <v>3</v>
      </c>
      <c r="O136" s="711">
        <v>77091</v>
      </c>
      <c r="P136" s="701">
        <v>3</v>
      </c>
      <c r="Q136" s="712">
        <v>25697</v>
      </c>
    </row>
    <row r="137" spans="1:17" ht="14.4" customHeight="1" x14ac:dyDescent="0.3">
      <c r="A137" s="695" t="s">
        <v>556</v>
      </c>
      <c r="B137" s="696" t="s">
        <v>4067</v>
      </c>
      <c r="C137" s="696" t="s">
        <v>4118</v>
      </c>
      <c r="D137" s="696" t="s">
        <v>4197</v>
      </c>
      <c r="E137" s="696" t="s">
        <v>4198</v>
      </c>
      <c r="F137" s="711">
        <v>5</v>
      </c>
      <c r="G137" s="711">
        <v>88090.9</v>
      </c>
      <c r="H137" s="711">
        <v>1</v>
      </c>
      <c r="I137" s="711">
        <v>17618.18</v>
      </c>
      <c r="J137" s="711">
        <v>1</v>
      </c>
      <c r="K137" s="711">
        <v>17618.18</v>
      </c>
      <c r="L137" s="711">
        <v>0.2</v>
      </c>
      <c r="M137" s="711">
        <v>17618.18</v>
      </c>
      <c r="N137" s="711"/>
      <c r="O137" s="711"/>
      <c r="P137" s="701"/>
      <c r="Q137" s="712"/>
    </row>
    <row r="138" spans="1:17" ht="14.4" customHeight="1" x14ac:dyDescent="0.3">
      <c r="A138" s="695" t="s">
        <v>556</v>
      </c>
      <c r="B138" s="696" t="s">
        <v>4067</v>
      </c>
      <c r="C138" s="696" t="s">
        <v>4118</v>
      </c>
      <c r="D138" s="696" t="s">
        <v>4199</v>
      </c>
      <c r="E138" s="696" t="s">
        <v>4200</v>
      </c>
      <c r="F138" s="711">
        <v>1</v>
      </c>
      <c r="G138" s="711">
        <v>23836.36</v>
      </c>
      <c r="H138" s="711">
        <v>1</v>
      </c>
      <c r="I138" s="711">
        <v>23836.36</v>
      </c>
      <c r="J138" s="711">
        <v>2</v>
      </c>
      <c r="K138" s="711">
        <v>47672.72</v>
      </c>
      <c r="L138" s="711">
        <v>2</v>
      </c>
      <c r="M138" s="711">
        <v>23836.36</v>
      </c>
      <c r="N138" s="711">
        <v>1</v>
      </c>
      <c r="O138" s="711">
        <v>23836.36</v>
      </c>
      <c r="P138" s="701">
        <v>1</v>
      </c>
      <c r="Q138" s="712">
        <v>23836.36</v>
      </c>
    </row>
    <row r="139" spans="1:17" ht="14.4" customHeight="1" x14ac:dyDescent="0.3">
      <c r="A139" s="695" t="s">
        <v>556</v>
      </c>
      <c r="B139" s="696" t="s">
        <v>4067</v>
      </c>
      <c r="C139" s="696" t="s">
        <v>4118</v>
      </c>
      <c r="D139" s="696" t="s">
        <v>4201</v>
      </c>
      <c r="E139" s="696" t="s">
        <v>4202</v>
      </c>
      <c r="F139" s="711"/>
      <c r="G139" s="711"/>
      <c r="H139" s="711"/>
      <c r="I139" s="711"/>
      <c r="J139" s="711">
        <v>2</v>
      </c>
      <c r="K139" s="711">
        <v>43079.56</v>
      </c>
      <c r="L139" s="711"/>
      <c r="M139" s="711">
        <v>21539.78</v>
      </c>
      <c r="N139" s="711"/>
      <c r="O139" s="711"/>
      <c r="P139" s="701"/>
      <c r="Q139" s="712"/>
    </row>
    <row r="140" spans="1:17" ht="14.4" customHeight="1" x14ac:dyDescent="0.3">
      <c r="A140" s="695" t="s">
        <v>556</v>
      </c>
      <c r="B140" s="696" t="s">
        <v>4067</v>
      </c>
      <c r="C140" s="696" t="s">
        <v>4118</v>
      </c>
      <c r="D140" s="696" t="s">
        <v>4203</v>
      </c>
      <c r="E140" s="696" t="s">
        <v>4204</v>
      </c>
      <c r="F140" s="711"/>
      <c r="G140" s="711"/>
      <c r="H140" s="711"/>
      <c r="I140" s="711"/>
      <c r="J140" s="711">
        <v>4</v>
      </c>
      <c r="K140" s="711">
        <v>19799.52</v>
      </c>
      <c r="L140" s="711"/>
      <c r="M140" s="711">
        <v>4949.88</v>
      </c>
      <c r="N140" s="711">
        <v>5</v>
      </c>
      <c r="O140" s="711">
        <v>24749.4</v>
      </c>
      <c r="P140" s="701"/>
      <c r="Q140" s="712">
        <v>4949.88</v>
      </c>
    </row>
    <row r="141" spans="1:17" ht="14.4" customHeight="1" x14ac:dyDescent="0.3">
      <c r="A141" s="695" t="s">
        <v>556</v>
      </c>
      <c r="B141" s="696" t="s">
        <v>4067</v>
      </c>
      <c r="C141" s="696" t="s">
        <v>4118</v>
      </c>
      <c r="D141" s="696" t="s">
        <v>4205</v>
      </c>
      <c r="E141" s="696" t="s">
        <v>4206</v>
      </c>
      <c r="F141" s="711"/>
      <c r="G141" s="711"/>
      <c r="H141" s="711"/>
      <c r="I141" s="711"/>
      <c r="J141" s="711">
        <v>1</v>
      </c>
      <c r="K141" s="711">
        <v>20441.03</v>
      </c>
      <c r="L141" s="711"/>
      <c r="M141" s="711">
        <v>20441.03</v>
      </c>
      <c r="N141" s="711">
        <v>4</v>
      </c>
      <c r="O141" s="711">
        <v>81764.12</v>
      </c>
      <c r="P141" s="701"/>
      <c r="Q141" s="712">
        <v>20441.03</v>
      </c>
    </row>
    <row r="142" spans="1:17" ht="14.4" customHeight="1" x14ac:dyDescent="0.3">
      <c r="A142" s="695" t="s">
        <v>556</v>
      </c>
      <c r="B142" s="696" t="s">
        <v>4067</v>
      </c>
      <c r="C142" s="696" t="s">
        <v>4118</v>
      </c>
      <c r="D142" s="696" t="s">
        <v>4207</v>
      </c>
      <c r="E142" s="696" t="s">
        <v>4208</v>
      </c>
      <c r="F142" s="711">
        <v>32</v>
      </c>
      <c r="G142" s="711">
        <v>798163.56999999983</v>
      </c>
      <c r="H142" s="711">
        <v>1</v>
      </c>
      <c r="I142" s="711">
        <v>24942.611562499995</v>
      </c>
      <c r="J142" s="711">
        <v>25</v>
      </c>
      <c r="K142" s="711">
        <v>645506.75</v>
      </c>
      <c r="L142" s="711">
        <v>0.80873993033783809</v>
      </c>
      <c r="M142" s="711">
        <v>25820.27</v>
      </c>
      <c r="N142" s="711">
        <v>28</v>
      </c>
      <c r="O142" s="711">
        <v>722967.55999999994</v>
      </c>
      <c r="P142" s="701">
        <v>0.90578872197837856</v>
      </c>
      <c r="Q142" s="712">
        <v>25820.269999999997</v>
      </c>
    </row>
    <row r="143" spans="1:17" ht="14.4" customHeight="1" x14ac:dyDescent="0.3">
      <c r="A143" s="695" t="s">
        <v>556</v>
      </c>
      <c r="B143" s="696" t="s">
        <v>4067</v>
      </c>
      <c r="C143" s="696" t="s">
        <v>4118</v>
      </c>
      <c r="D143" s="696" t="s">
        <v>4209</v>
      </c>
      <c r="E143" s="696" t="s">
        <v>4210</v>
      </c>
      <c r="F143" s="711">
        <v>10</v>
      </c>
      <c r="G143" s="711">
        <v>140509.09</v>
      </c>
      <c r="H143" s="711">
        <v>1</v>
      </c>
      <c r="I143" s="711">
        <v>14050.909</v>
      </c>
      <c r="J143" s="711">
        <v>14</v>
      </c>
      <c r="K143" s="711">
        <v>203127.26</v>
      </c>
      <c r="L143" s="711">
        <v>1.4456520926866725</v>
      </c>
      <c r="M143" s="711">
        <v>14509.09</v>
      </c>
      <c r="N143" s="711">
        <v>24</v>
      </c>
      <c r="O143" s="711">
        <v>348218.16000000003</v>
      </c>
      <c r="P143" s="701">
        <v>2.4782607303200104</v>
      </c>
      <c r="Q143" s="712">
        <v>14509.090000000002</v>
      </c>
    </row>
    <row r="144" spans="1:17" ht="14.4" customHeight="1" x14ac:dyDescent="0.3">
      <c r="A144" s="695" t="s">
        <v>556</v>
      </c>
      <c r="B144" s="696" t="s">
        <v>4067</v>
      </c>
      <c r="C144" s="696" t="s">
        <v>4118</v>
      </c>
      <c r="D144" s="696" t="s">
        <v>4211</v>
      </c>
      <c r="E144" s="696" t="s">
        <v>4212</v>
      </c>
      <c r="F144" s="711">
        <v>1</v>
      </c>
      <c r="G144" s="711">
        <v>16336</v>
      </c>
      <c r="H144" s="711">
        <v>1</v>
      </c>
      <c r="I144" s="711">
        <v>16336</v>
      </c>
      <c r="J144" s="711"/>
      <c r="K144" s="711"/>
      <c r="L144" s="711"/>
      <c r="M144" s="711"/>
      <c r="N144" s="711">
        <v>2</v>
      </c>
      <c r="O144" s="711">
        <v>32672</v>
      </c>
      <c r="P144" s="701">
        <v>2</v>
      </c>
      <c r="Q144" s="712">
        <v>16336</v>
      </c>
    </row>
    <row r="145" spans="1:17" ht="14.4" customHeight="1" x14ac:dyDescent="0.3">
      <c r="A145" s="695" t="s">
        <v>556</v>
      </c>
      <c r="B145" s="696" t="s">
        <v>4067</v>
      </c>
      <c r="C145" s="696" t="s">
        <v>4118</v>
      </c>
      <c r="D145" s="696" t="s">
        <v>4213</v>
      </c>
      <c r="E145" s="696" t="s">
        <v>4214</v>
      </c>
      <c r="F145" s="711">
        <v>24</v>
      </c>
      <c r="G145" s="711">
        <v>31320</v>
      </c>
      <c r="H145" s="711">
        <v>1</v>
      </c>
      <c r="I145" s="711">
        <v>1305</v>
      </c>
      <c r="J145" s="711">
        <v>46</v>
      </c>
      <c r="K145" s="711">
        <v>60030</v>
      </c>
      <c r="L145" s="711">
        <v>1.9166666666666667</v>
      </c>
      <c r="M145" s="711">
        <v>1305</v>
      </c>
      <c r="N145" s="711">
        <v>55</v>
      </c>
      <c r="O145" s="711">
        <v>71775</v>
      </c>
      <c r="P145" s="701">
        <v>2.2916666666666665</v>
      </c>
      <c r="Q145" s="712">
        <v>1305</v>
      </c>
    </row>
    <row r="146" spans="1:17" ht="14.4" customHeight="1" x14ac:dyDescent="0.3">
      <c r="A146" s="695" t="s">
        <v>556</v>
      </c>
      <c r="B146" s="696" t="s">
        <v>4067</v>
      </c>
      <c r="C146" s="696" t="s">
        <v>4118</v>
      </c>
      <c r="D146" s="696" t="s">
        <v>4215</v>
      </c>
      <c r="E146" s="696" t="s">
        <v>4216</v>
      </c>
      <c r="F146" s="711">
        <v>10</v>
      </c>
      <c r="G146" s="711">
        <v>13050</v>
      </c>
      <c r="H146" s="711">
        <v>1</v>
      </c>
      <c r="I146" s="711">
        <v>1305</v>
      </c>
      <c r="J146" s="711"/>
      <c r="K146" s="711"/>
      <c r="L146" s="711"/>
      <c r="M146" s="711"/>
      <c r="N146" s="711"/>
      <c r="O146" s="711"/>
      <c r="P146" s="701"/>
      <c r="Q146" s="712"/>
    </row>
    <row r="147" spans="1:17" ht="14.4" customHeight="1" x14ac:dyDescent="0.3">
      <c r="A147" s="695" t="s">
        <v>556</v>
      </c>
      <c r="B147" s="696" t="s">
        <v>4067</v>
      </c>
      <c r="C147" s="696" t="s">
        <v>4118</v>
      </c>
      <c r="D147" s="696" t="s">
        <v>4217</v>
      </c>
      <c r="E147" s="696" t="s">
        <v>4218</v>
      </c>
      <c r="F147" s="711">
        <v>51</v>
      </c>
      <c r="G147" s="711">
        <v>54978</v>
      </c>
      <c r="H147" s="711">
        <v>1</v>
      </c>
      <c r="I147" s="711">
        <v>1078</v>
      </c>
      <c r="J147" s="711">
        <v>53</v>
      </c>
      <c r="K147" s="711">
        <v>57134</v>
      </c>
      <c r="L147" s="711">
        <v>1.0392156862745099</v>
      </c>
      <c r="M147" s="711">
        <v>1078</v>
      </c>
      <c r="N147" s="711">
        <v>62</v>
      </c>
      <c r="O147" s="711">
        <v>66836</v>
      </c>
      <c r="P147" s="701">
        <v>1.2156862745098038</v>
      </c>
      <c r="Q147" s="712">
        <v>1078</v>
      </c>
    </row>
    <row r="148" spans="1:17" ht="14.4" customHeight="1" x14ac:dyDescent="0.3">
      <c r="A148" s="695" t="s">
        <v>556</v>
      </c>
      <c r="B148" s="696" t="s">
        <v>4067</v>
      </c>
      <c r="C148" s="696" t="s">
        <v>4118</v>
      </c>
      <c r="D148" s="696" t="s">
        <v>4219</v>
      </c>
      <c r="E148" s="696" t="s">
        <v>4220</v>
      </c>
      <c r="F148" s="711"/>
      <c r="G148" s="711"/>
      <c r="H148" s="711"/>
      <c r="I148" s="711"/>
      <c r="J148" s="711">
        <v>1</v>
      </c>
      <c r="K148" s="711">
        <v>8509</v>
      </c>
      <c r="L148" s="711"/>
      <c r="M148" s="711">
        <v>8509</v>
      </c>
      <c r="N148" s="711">
        <v>2</v>
      </c>
      <c r="O148" s="711">
        <v>17018</v>
      </c>
      <c r="P148" s="701"/>
      <c r="Q148" s="712">
        <v>8509</v>
      </c>
    </row>
    <row r="149" spans="1:17" ht="14.4" customHeight="1" x14ac:dyDescent="0.3">
      <c r="A149" s="695" t="s">
        <v>556</v>
      </c>
      <c r="B149" s="696" t="s">
        <v>4067</v>
      </c>
      <c r="C149" s="696" t="s">
        <v>4118</v>
      </c>
      <c r="D149" s="696" t="s">
        <v>4221</v>
      </c>
      <c r="E149" s="696" t="s">
        <v>4222</v>
      </c>
      <c r="F149" s="711">
        <v>5</v>
      </c>
      <c r="G149" s="711">
        <v>28360</v>
      </c>
      <c r="H149" s="711">
        <v>1</v>
      </c>
      <c r="I149" s="711">
        <v>5672</v>
      </c>
      <c r="J149" s="711">
        <v>2</v>
      </c>
      <c r="K149" s="711">
        <v>11344</v>
      </c>
      <c r="L149" s="711">
        <v>0.4</v>
      </c>
      <c r="M149" s="711">
        <v>5672</v>
      </c>
      <c r="N149" s="711">
        <v>6</v>
      </c>
      <c r="O149" s="711">
        <v>34032</v>
      </c>
      <c r="P149" s="701">
        <v>1.2</v>
      </c>
      <c r="Q149" s="712">
        <v>5672</v>
      </c>
    </row>
    <row r="150" spans="1:17" ht="14.4" customHeight="1" x14ac:dyDescent="0.3">
      <c r="A150" s="695" t="s">
        <v>556</v>
      </c>
      <c r="B150" s="696" t="s">
        <v>4067</v>
      </c>
      <c r="C150" s="696" t="s">
        <v>4118</v>
      </c>
      <c r="D150" s="696" t="s">
        <v>4223</v>
      </c>
      <c r="E150" s="696" t="s">
        <v>4224</v>
      </c>
      <c r="F150" s="711">
        <v>3</v>
      </c>
      <c r="G150" s="711">
        <v>3405</v>
      </c>
      <c r="H150" s="711">
        <v>1</v>
      </c>
      <c r="I150" s="711">
        <v>1135</v>
      </c>
      <c r="J150" s="711"/>
      <c r="K150" s="711"/>
      <c r="L150" s="711"/>
      <c r="M150" s="711"/>
      <c r="N150" s="711"/>
      <c r="O150" s="711"/>
      <c r="P150" s="701"/>
      <c r="Q150" s="712"/>
    </row>
    <row r="151" spans="1:17" ht="14.4" customHeight="1" x14ac:dyDescent="0.3">
      <c r="A151" s="695" t="s">
        <v>556</v>
      </c>
      <c r="B151" s="696" t="s">
        <v>4067</v>
      </c>
      <c r="C151" s="696" t="s">
        <v>4118</v>
      </c>
      <c r="D151" s="696" t="s">
        <v>4225</v>
      </c>
      <c r="E151" s="696" t="s">
        <v>4226</v>
      </c>
      <c r="F151" s="711">
        <v>168</v>
      </c>
      <c r="G151" s="711">
        <v>35616</v>
      </c>
      <c r="H151" s="711">
        <v>1</v>
      </c>
      <c r="I151" s="711">
        <v>212</v>
      </c>
      <c r="J151" s="711">
        <v>154</v>
      </c>
      <c r="K151" s="711">
        <v>32648</v>
      </c>
      <c r="L151" s="711">
        <v>0.91666666666666663</v>
      </c>
      <c r="M151" s="711">
        <v>212</v>
      </c>
      <c r="N151" s="711">
        <v>162</v>
      </c>
      <c r="O151" s="711">
        <v>34344</v>
      </c>
      <c r="P151" s="701">
        <v>0.9642857142857143</v>
      </c>
      <c r="Q151" s="712">
        <v>212</v>
      </c>
    </row>
    <row r="152" spans="1:17" ht="14.4" customHeight="1" x14ac:dyDescent="0.3">
      <c r="A152" s="695" t="s">
        <v>556</v>
      </c>
      <c r="B152" s="696" t="s">
        <v>4067</v>
      </c>
      <c r="C152" s="696" t="s">
        <v>4118</v>
      </c>
      <c r="D152" s="696" t="s">
        <v>4227</v>
      </c>
      <c r="E152" s="696" t="s">
        <v>4228</v>
      </c>
      <c r="F152" s="711">
        <v>17</v>
      </c>
      <c r="G152" s="711">
        <v>23460</v>
      </c>
      <c r="H152" s="711">
        <v>1</v>
      </c>
      <c r="I152" s="711">
        <v>1380</v>
      </c>
      <c r="J152" s="711">
        <v>10</v>
      </c>
      <c r="K152" s="711">
        <v>13800</v>
      </c>
      <c r="L152" s="711">
        <v>0.58823529411764708</v>
      </c>
      <c r="M152" s="711">
        <v>1380</v>
      </c>
      <c r="N152" s="711"/>
      <c r="O152" s="711"/>
      <c r="P152" s="701"/>
      <c r="Q152" s="712"/>
    </row>
    <row r="153" spans="1:17" ht="14.4" customHeight="1" x14ac:dyDescent="0.3">
      <c r="A153" s="695" t="s">
        <v>556</v>
      </c>
      <c r="B153" s="696" t="s">
        <v>4067</v>
      </c>
      <c r="C153" s="696" t="s">
        <v>4118</v>
      </c>
      <c r="D153" s="696" t="s">
        <v>4229</v>
      </c>
      <c r="E153" s="696" t="s">
        <v>4230</v>
      </c>
      <c r="F153" s="711"/>
      <c r="G153" s="711"/>
      <c r="H153" s="711"/>
      <c r="I153" s="711"/>
      <c r="J153" s="711"/>
      <c r="K153" s="711"/>
      <c r="L153" s="711"/>
      <c r="M153" s="711"/>
      <c r="N153" s="711">
        <v>1</v>
      </c>
      <c r="O153" s="711">
        <v>1404</v>
      </c>
      <c r="P153" s="701"/>
      <c r="Q153" s="712">
        <v>1404</v>
      </c>
    </row>
    <row r="154" spans="1:17" ht="14.4" customHeight="1" x14ac:dyDescent="0.3">
      <c r="A154" s="695" t="s">
        <v>556</v>
      </c>
      <c r="B154" s="696" t="s">
        <v>4067</v>
      </c>
      <c r="C154" s="696" t="s">
        <v>4118</v>
      </c>
      <c r="D154" s="696" t="s">
        <v>4231</v>
      </c>
      <c r="E154" s="696" t="s">
        <v>4232</v>
      </c>
      <c r="F154" s="711"/>
      <c r="G154" s="711"/>
      <c r="H154" s="711"/>
      <c r="I154" s="711"/>
      <c r="J154" s="711">
        <v>5</v>
      </c>
      <c r="K154" s="711">
        <v>5190</v>
      </c>
      <c r="L154" s="711"/>
      <c r="M154" s="711">
        <v>1038</v>
      </c>
      <c r="N154" s="711"/>
      <c r="O154" s="711"/>
      <c r="P154" s="701"/>
      <c r="Q154" s="712"/>
    </row>
    <row r="155" spans="1:17" ht="14.4" customHeight="1" x14ac:dyDescent="0.3">
      <c r="A155" s="695" t="s">
        <v>556</v>
      </c>
      <c r="B155" s="696" t="s">
        <v>4067</v>
      </c>
      <c r="C155" s="696" t="s">
        <v>4118</v>
      </c>
      <c r="D155" s="696" t="s">
        <v>4233</v>
      </c>
      <c r="E155" s="696" t="s">
        <v>4234</v>
      </c>
      <c r="F155" s="711">
        <v>9</v>
      </c>
      <c r="G155" s="711">
        <v>11808</v>
      </c>
      <c r="H155" s="711">
        <v>1</v>
      </c>
      <c r="I155" s="711">
        <v>1312</v>
      </c>
      <c r="J155" s="711">
        <v>6</v>
      </c>
      <c r="K155" s="711">
        <v>7872</v>
      </c>
      <c r="L155" s="711">
        <v>0.66666666666666663</v>
      </c>
      <c r="M155" s="711">
        <v>1312</v>
      </c>
      <c r="N155" s="711">
        <v>1</v>
      </c>
      <c r="O155" s="711">
        <v>1312</v>
      </c>
      <c r="P155" s="701">
        <v>0.1111111111111111</v>
      </c>
      <c r="Q155" s="712">
        <v>1312</v>
      </c>
    </row>
    <row r="156" spans="1:17" ht="14.4" customHeight="1" x14ac:dyDescent="0.3">
      <c r="A156" s="695" t="s">
        <v>556</v>
      </c>
      <c r="B156" s="696" t="s">
        <v>4067</v>
      </c>
      <c r="C156" s="696" t="s">
        <v>4118</v>
      </c>
      <c r="D156" s="696" t="s">
        <v>4235</v>
      </c>
      <c r="E156" s="696" t="s">
        <v>4236</v>
      </c>
      <c r="F156" s="711">
        <v>9</v>
      </c>
      <c r="G156" s="711">
        <v>14040</v>
      </c>
      <c r="H156" s="711">
        <v>1</v>
      </c>
      <c r="I156" s="711">
        <v>1560</v>
      </c>
      <c r="J156" s="711">
        <v>6</v>
      </c>
      <c r="K156" s="711">
        <v>9360</v>
      </c>
      <c r="L156" s="711">
        <v>0.66666666666666663</v>
      </c>
      <c r="M156" s="711">
        <v>1560</v>
      </c>
      <c r="N156" s="711"/>
      <c r="O156" s="711"/>
      <c r="P156" s="701"/>
      <c r="Q156" s="712"/>
    </row>
    <row r="157" spans="1:17" ht="14.4" customHeight="1" x14ac:dyDescent="0.3">
      <c r="A157" s="695" t="s">
        <v>556</v>
      </c>
      <c r="B157" s="696" t="s">
        <v>4067</v>
      </c>
      <c r="C157" s="696" t="s">
        <v>4118</v>
      </c>
      <c r="D157" s="696" t="s">
        <v>4237</v>
      </c>
      <c r="E157" s="696" t="s">
        <v>4238</v>
      </c>
      <c r="F157" s="711"/>
      <c r="G157" s="711"/>
      <c r="H157" s="711"/>
      <c r="I157" s="711"/>
      <c r="J157" s="711">
        <v>2</v>
      </c>
      <c r="K157" s="711">
        <v>11617.64</v>
      </c>
      <c r="L157" s="711"/>
      <c r="M157" s="711">
        <v>5808.82</v>
      </c>
      <c r="N157" s="711">
        <v>6</v>
      </c>
      <c r="O157" s="711">
        <v>34852.92</v>
      </c>
      <c r="P157" s="701"/>
      <c r="Q157" s="712">
        <v>5808.82</v>
      </c>
    </row>
    <row r="158" spans="1:17" ht="14.4" customHeight="1" x14ac:dyDescent="0.3">
      <c r="A158" s="695" t="s">
        <v>556</v>
      </c>
      <c r="B158" s="696" t="s">
        <v>4067</v>
      </c>
      <c r="C158" s="696" t="s">
        <v>4118</v>
      </c>
      <c r="D158" s="696" t="s">
        <v>4239</v>
      </c>
      <c r="E158" s="696" t="s">
        <v>4240</v>
      </c>
      <c r="F158" s="711"/>
      <c r="G158" s="711"/>
      <c r="H158" s="711"/>
      <c r="I158" s="711"/>
      <c r="J158" s="711">
        <v>2</v>
      </c>
      <c r="K158" s="711">
        <v>16449.16</v>
      </c>
      <c r="L158" s="711"/>
      <c r="M158" s="711">
        <v>8224.58</v>
      </c>
      <c r="N158" s="711">
        <v>6</v>
      </c>
      <c r="O158" s="711">
        <v>49347.479999999996</v>
      </c>
      <c r="P158" s="701"/>
      <c r="Q158" s="712">
        <v>8224.58</v>
      </c>
    </row>
    <row r="159" spans="1:17" ht="14.4" customHeight="1" x14ac:dyDescent="0.3">
      <c r="A159" s="695" t="s">
        <v>556</v>
      </c>
      <c r="B159" s="696" t="s">
        <v>4067</v>
      </c>
      <c r="C159" s="696" t="s">
        <v>4118</v>
      </c>
      <c r="D159" s="696" t="s">
        <v>4241</v>
      </c>
      <c r="E159" s="696" t="s">
        <v>4242</v>
      </c>
      <c r="F159" s="711">
        <v>5</v>
      </c>
      <c r="G159" s="711">
        <v>45796.899999999994</v>
      </c>
      <c r="H159" s="711">
        <v>1</v>
      </c>
      <c r="I159" s="711">
        <v>9159.3799999999992</v>
      </c>
      <c r="J159" s="711"/>
      <c r="K159" s="711"/>
      <c r="L159" s="711"/>
      <c r="M159" s="711"/>
      <c r="N159" s="711">
        <v>2</v>
      </c>
      <c r="O159" s="711">
        <v>18318.759999999998</v>
      </c>
      <c r="P159" s="701">
        <v>0.4</v>
      </c>
      <c r="Q159" s="712">
        <v>9159.3799999999992</v>
      </c>
    </row>
    <row r="160" spans="1:17" ht="14.4" customHeight="1" x14ac:dyDescent="0.3">
      <c r="A160" s="695" t="s">
        <v>556</v>
      </c>
      <c r="B160" s="696" t="s">
        <v>4067</v>
      </c>
      <c r="C160" s="696" t="s">
        <v>4118</v>
      </c>
      <c r="D160" s="696" t="s">
        <v>4243</v>
      </c>
      <c r="E160" s="696" t="s">
        <v>4242</v>
      </c>
      <c r="F160" s="711">
        <v>2</v>
      </c>
      <c r="G160" s="711">
        <v>27532.04</v>
      </c>
      <c r="H160" s="711">
        <v>1</v>
      </c>
      <c r="I160" s="711">
        <v>13766.02</v>
      </c>
      <c r="J160" s="711"/>
      <c r="K160" s="711"/>
      <c r="L160" s="711"/>
      <c r="M160" s="711"/>
      <c r="N160" s="711"/>
      <c r="O160" s="711"/>
      <c r="P160" s="701"/>
      <c r="Q160" s="712"/>
    </row>
    <row r="161" spans="1:17" ht="14.4" customHeight="1" x14ac:dyDescent="0.3">
      <c r="A161" s="695" t="s">
        <v>556</v>
      </c>
      <c r="B161" s="696" t="s">
        <v>4067</v>
      </c>
      <c r="C161" s="696" t="s">
        <v>4118</v>
      </c>
      <c r="D161" s="696" t="s">
        <v>4244</v>
      </c>
      <c r="E161" s="696" t="s">
        <v>4245</v>
      </c>
      <c r="F161" s="711">
        <v>3</v>
      </c>
      <c r="G161" s="711">
        <v>9949.08</v>
      </c>
      <c r="H161" s="711">
        <v>1</v>
      </c>
      <c r="I161" s="711">
        <v>3316.36</v>
      </c>
      <c r="J161" s="711"/>
      <c r="K161" s="711"/>
      <c r="L161" s="711"/>
      <c r="M161" s="711"/>
      <c r="N161" s="711"/>
      <c r="O161" s="711"/>
      <c r="P161" s="701"/>
      <c r="Q161" s="712"/>
    </row>
    <row r="162" spans="1:17" ht="14.4" customHeight="1" x14ac:dyDescent="0.3">
      <c r="A162" s="695" t="s">
        <v>556</v>
      </c>
      <c r="B162" s="696" t="s">
        <v>4067</v>
      </c>
      <c r="C162" s="696" t="s">
        <v>4118</v>
      </c>
      <c r="D162" s="696" t="s">
        <v>4246</v>
      </c>
      <c r="E162" s="696" t="s">
        <v>4247</v>
      </c>
      <c r="F162" s="711">
        <v>65</v>
      </c>
      <c r="G162" s="711">
        <v>80836.599999999991</v>
      </c>
      <c r="H162" s="711">
        <v>1</v>
      </c>
      <c r="I162" s="711">
        <v>1243.6399999999999</v>
      </c>
      <c r="J162" s="711">
        <v>63</v>
      </c>
      <c r="K162" s="711">
        <v>78349.319999999992</v>
      </c>
      <c r="L162" s="711">
        <v>0.96923076923076923</v>
      </c>
      <c r="M162" s="711">
        <v>1243.6399999999999</v>
      </c>
      <c r="N162" s="711">
        <v>91</v>
      </c>
      <c r="O162" s="711">
        <v>113171.24</v>
      </c>
      <c r="P162" s="701">
        <v>1.4000000000000001</v>
      </c>
      <c r="Q162" s="712">
        <v>1243.6400000000001</v>
      </c>
    </row>
    <row r="163" spans="1:17" ht="14.4" customHeight="1" x14ac:dyDescent="0.3">
      <c r="A163" s="695" t="s">
        <v>556</v>
      </c>
      <c r="B163" s="696" t="s">
        <v>4067</v>
      </c>
      <c r="C163" s="696" t="s">
        <v>4118</v>
      </c>
      <c r="D163" s="696" t="s">
        <v>4248</v>
      </c>
      <c r="E163" s="696" t="s">
        <v>4249</v>
      </c>
      <c r="F163" s="711"/>
      <c r="G163" s="711"/>
      <c r="H163" s="711"/>
      <c r="I163" s="711"/>
      <c r="J163" s="711"/>
      <c r="K163" s="711"/>
      <c r="L163" s="711"/>
      <c r="M163" s="711"/>
      <c r="N163" s="711">
        <v>3</v>
      </c>
      <c r="O163" s="711">
        <v>48411.659999999996</v>
      </c>
      <c r="P163" s="701"/>
      <c r="Q163" s="712">
        <v>16137.22</v>
      </c>
    </row>
    <row r="164" spans="1:17" ht="14.4" customHeight="1" x14ac:dyDescent="0.3">
      <c r="A164" s="695" t="s">
        <v>556</v>
      </c>
      <c r="B164" s="696" t="s">
        <v>4067</v>
      </c>
      <c r="C164" s="696" t="s">
        <v>4118</v>
      </c>
      <c r="D164" s="696" t="s">
        <v>4250</v>
      </c>
      <c r="E164" s="696" t="s">
        <v>4251</v>
      </c>
      <c r="F164" s="711"/>
      <c r="G164" s="711"/>
      <c r="H164" s="711"/>
      <c r="I164" s="711"/>
      <c r="J164" s="711">
        <v>28</v>
      </c>
      <c r="K164" s="711">
        <v>46424</v>
      </c>
      <c r="L164" s="711"/>
      <c r="M164" s="711">
        <v>1658</v>
      </c>
      <c r="N164" s="711">
        <v>25</v>
      </c>
      <c r="O164" s="711">
        <v>41450</v>
      </c>
      <c r="P164" s="701"/>
      <c r="Q164" s="712">
        <v>1658</v>
      </c>
    </row>
    <row r="165" spans="1:17" ht="14.4" customHeight="1" x14ac:dyDescent="0.3">
      <c r="A165" s="695" t="s">
        <v>556</v>
      </c>
      <c r="B165" s="696" t="s">
        <v>4067</v>
      </c>
      <c r="C165" s="696" t="s">
        <v>4118</v>
      </c>
      <c r="D165" s="696" t="s">
        <v>4252</v>
      </c>
      <c r="E165" s="696" t="s">
        <v>4253</v>
      </c>
      <c r="F165" s="711">
        <v>1</v>
      </c>
      <c r="G165" s="711">
        <v>8449.4699999999993</v>
      </c>
      <c r="H165" s="711">
        <v>1</v>
      </c>
      <c r="I165" s="711">
        <v>8449.4699999999993</v>
      </c>
      <c r="J165" s="711"/>
      <c r="K165" s="711"/>
      <c r="L165" s="711"/>
      <c r="M165" s="711"/>
      <c r="N165" s="711"/>
      <c r="O165" s="711"/>
      <c r="P165" s="701"/>
      <c r="Q165" s="712"/>
    </row>
    <row r="166" spans="1:17" ht="14.4" customHeight="1" x14ac:dyDescent="0.3">
      <c r="A166" s="695" t="s">
        <v>556</v>
      </c>
      <c r="B166" s="696" t="s">
        <v>4067</v>
      </c>
      <c r="C166" s="696" t="s">
        <v>4118</v>
      </c>
      <c r="D166" s="696" t="s">
        <v>4254</v>
      </c>
      <c r="E166" s="696" t="s">
        <v>4242</v>
      </c>
      <c r="F166" s="711"/>
      <c r="G166" s="711"/>
      <c r="H166" s="711"/>
      <c r="I166" s="711"/>
      <c r="J166" s="711"/>
      <c r="K166" s="711"/>
      <c r="L166" s="711"/>
      <c r="M166" s="711"/>
      <c r="N166" s="711">
        <v>1</v>
      </c>
      <c r="O166" s="711">
        <v>8025.6</v>
      </c>
      <c r="P166" s="701"/>
      <c r="Q166" s="712">
        <v>8025.6</v>
      </c>
    </row>
    <row r="167" spans="1:17" ht="14.4" customHeight="1" x14ac:dyDescent="0.3">
      <c r="A167" s="695" t="s">
        <v>556</v>
      </c>
      <c r="B167" s="696" t="s">
        <v>4067</v>
      </c>
      <c r="C167" s="696" t="s">
        <v>4118</v>
      </c>
      <c r="D167" s="696" t="s">
        <v>4255</v>
      </c>
      <c r="E167" s="696" t="s">
        <v>4256</v>
      </c>
      <c r="F167" s="711">
        <v>79</v>
      </c>
      <c r="G167" s="711">
        <v>88668.02</v>
      </c>
      <c r="H167" s="711">
        <v>1</v>
      </c>
      <c r="I167" s="711">
        <v>1122.3800000000001</v>
      </c>
      <c r="J167" s="711"/>
      <c r="K167" s="711"/>
      <c r="L167" s="711"/>
      <c r="M167" s="711"/>
      <c r="N167" s="711">
        <v>27</v>
      </c>
      <c r="O167" s="711">
        <v>30304.26</v>
      </c>
      <c r="P167" s="701">
        <v>0.34177215189873417</v>
      </c>
      <c r="Q167" s="712">
        <v>1122.3799999999999</v>
      </c>
    </row>
    <row r="168" spans="1:17" ht="14.4" customHeight="1" x14ac:dyDescent="0.3">
      <c r="A168" s="695" t="s">
        <v>556</v>
      </c>
      <c r="B168" s="696" t="s">
        <v>4067</v>
      </c>
      <c r="C168" s="696" t="s">
        <v>4118</v>
      </c>
      <c r="D168" s="696" t="s">
        <v>4257</v>
      </c>
      <c r="E168" s="696" t="s">
        <v>4258</v>
      </c>
      <c r="F168" s="711">
        <v>15</v>
      </c>
      <c r="G168" s="711">
        <v>26814</v>
      </c>
      <c r="H168" s="711">
        <v>1</v>
      </c>
      <c r="I168" s="711">
        <v>1787.6</v>
      </c>
      <c r="J168" s="711">
        <v>20</v>
      </c>
      <c r="K168" s="711">
        <v>35752</v>
      </c>
      <c r="L168" s="711">
        <v>1.3333333333333333</v>
      </c>
      <c r="M168" s="711">
        <v>1787.6</v>
      </c>
      <c r="N168" s="711">
        <v>90</v>
      </c>
      <c r="O168" s="711">
        <v>160884</v>
      </c>
      <c r="P168" s="701">
        <v>6</v>
      </c>
      <c r="Q168" s="712">
        <v>1787.6</v>
      </c>
    </row>
    <row r="169" spans="1:17" ht="14.4" customHeight="1" x14ac:dyDescent="0.3">
      <c r="A169" s="695" t="s">
        <v>556</v>
      </c>
      <c r="B169" s="696" t="s">
        <v>4067</v>
      </c>
      <c r="C169" s="696" t="s">
        <v>4118</v>
      </c>
      <c r="D169" s="696" t="s">
        <v>4259</v>
      </c>
      <c r="E169" s="696" t="s">
        <v>4260</v>
      </c>
      <c r="F169" s="711">
        <v>1</v>
      </c>
      <c r="G169" s="711">
        <v>58165</v>
      </c>
      <c r="H169" s="711">
        <v>1</v>
      </c>
      <c r="I169" s="711">
        <v>58165</v>
      </c>
      <c r="J169" s="711"/>
      <c r="K169" s="711"/>
      <c r="L169" s="711"/>
      <c r="M169" s="711"/>
      <c r="N169" s="711"/>
      <c r="O169" s="711"/>
      <c r="P169" s="701"/>
      <c r="Q169" s="712"/>
    </row>
    <row r="170" spans="1:17" ht="14.4" customHeight="1" x14ac:dyDescent="0.3">
      <c r="A170" s="695" t="s">
        <v>556</v>
      </c>
      <c r="B170" s="696" t="s">
        <v>4067</v>
      </c>
      <c r="C170" s="696" t="s">
        <v>4118</v>
      </c>
      <c r="D170" s="696" t="s">
        <v>4261</v>
      </c>
      <c r="E170" s="696" t="s">
        <v>4262</v>
      </c>
      <c r="F170" s="711">
        <v>6</v>
      </c>
      <c r="G170" s="711">
        <v>434526.53999999992</v>
      </c>
      <c r="H170" s="711">
        <v>1</v>
      </c>
      <c r="I170" s="711">
        <v>72421.089999999982</v>
      </c>
      <c r="J170" s="711">
        <v>6</v>
      </c>
      <c r="K170" s="711">
        <v>434526.54</v>
      </c>
      <c r="L170" s="711">
        <v>1.0000000000000002</v>
      </c>
      <c r="M170" s="711">
        <v>72421.09</v>
      </c>
      <c r="N170" s="711">
        <v>16</v>
      </c>
      <c r="O170" s="711">
        <v>1158737.44</v>
      </c>
      <c r="P170" s="701">
        <v>2.666666666666667</v>
      </c>
      <c r="Q170" s="712">
        <v>72421.09</v>
      </c>
    </row>
    <row r="171" spans="1:17" ht="14.4" customHeight="1" x14ac:dyDescent="0.3">
      <c r="A171" s="695" t="s">
        <v>556</v>
      </c>
      <c r="B171" s="696" t="s">
        <v>4067</v>
      </c>
      <c r="C171" s="696" t="s">
        <v>4118</v>
      </c>
      <c r="D171" s="696" t="s">
        <v>4263</v>
      </c>
      <c r="E171" s="696" t="s">
        <v>4126</v>
      </c>
      <c r="F171" s="711"/>
      <c r="G171" s="711"/>
      <c r="H171" s="711"/>
      <c r="I171" s="711"/>
      <c r="J171" s="711"/>
      <c r="K171" s="711"/>
      <c r="L171" s="711"/>
      <c r="M171" s="711"/>
      <c r="N171" s="711">
        <v>1</v>
      </c>
      <c r="O171" s="711">
        <v>87846.78</v>
      </c>
      <c r="P171" s="701"/>
      <c r="Q171" s="712">
        <v>87846.78</v>
      </c>
    </row>
    <row r="172" spans="1:17" ht="14.4" customHeight="1" x14ac:dyDescent="0.3">
      <c r="A172" s="695" t="s">
        <v>556</v>
      </c>
      <c r="B172" s="696" t="s">
        <v>4067</v>
      </c>
      <c r="C172" s="696" t="s">
        <v>4118</v>
      </c>
      <c r="D172" s="696" t="s">
        <v>4264</v>
      </c>
      <c r="E172" s="696" t="s">
        <v>4265</v>
      </c>
      <c r="F172" s="711"/>
      <c r="G172" s="711"/>
      <c r="H172" s="711"/>
      <c r="I172" s="711"/>
      <c r="J172" s="711"/>
      <c r="K172" s="711"/>
      <c r="L172" s="711"/>
      <c r="M172" s="711"/>
      <c r="N172" s="711">
        <v>4</v>
      </c>
      <c r="O172" s="711">
        <v>321896.59999999998</v>
      </c>
      <c r="P172" s="701"/>
      <c r="Q172" s="712">
        <v>80474.149999999994</v>
      </c>
    </row>
    <row r="173" spans="1:17" ht="14.4" customHeight="1" x14ac:dyDescent="0.3">
      <c r="A173" s="695" t="s">
        <v>556</v>
      </c>
      <c r="B173" s="696" t="s">
        <v>4067</v>
      </c>
      <c r="C173" s="696" t="s">
        <v>4118</v>
      </c>
      <c r="D173" s="696" t="s">
        <v>4266</v>
      </c>
      <c r="E173" s="696" t="s">
        <v>4267</v>
      </c>
      <c r="F173" s="711">
        <v>2</v>
      </c>
      <c r="G173" s="711">
        <v>25000</v>
      </c>
      <c r="H173" s="711">
        <v>1</v>
      </c>
      <c r="I173" s="711">
        <v>12500</v>
      </c>
      <c r="J173" s="711">
        <v>2</v>
      </c>
      <c r="K173" s="711">
        <v>25000</v>
      </c>
      <c r="L173" s="711">
        <v>1</v>
      </c>
      <c r="M173" s="711">
        <v>12500</v>
      </c>
      <c r="N173" s="711">
        <v>1</v>
      </c>
      <c r="O173" s="711">
        <v>12500</v>
      </c>
      <c r="P173" s="701">
        <v>0.5</v>
      </c>
      <c r="Q173" s="712">
        <v>12500</v>
      </c>
    </row>
    <row r="174" spans="1:17" ht="14.4" customHeight="1" x14ac:dyDescent="0.3">
      <c r="A174" s="695" t="s">
        <v>556</v>
      </c>
      <c r="B174" s="696" t="s">
        <v>4067</v>
      </c>
      <c r="C174" s="696" t="s">
        <v>4118</v>
      </c>
      <c r="D174" s="696" t="s">
        <v>4268</v>
      </c>
      <c r="E174" s="696" t="s">
        <v>4269</v>
      </c>
      <c r="F174" s="711">
        <v>3</v>
      </c>
      <c r="G174" s="711">
        <v>172521</v>
      </c>
      <c r="H174" s="711">
        <v>1</v>
      </c>
      <c r="I174" s="711">
        <v>57507</v>
      </c>
      <c r="J174" s="711">
        <v>1</v>
      </c>
      <c r="K174" s="711">
        <v>57507</v>
      </c>
      <c r="L174" s="711">
        <v>0.33333333333333331</v>
      </c>
      <c r="M174" s="711">
        <v>57507</v>
      </c>
      <c r="N174" s="711"/>
      <c r="O174" s="711"/>
      <c r="P174" s="701"/>
      <c r="Q174" s="712"/>
    </row>
    <row r="175" spans="1:17" ht="14.4" customHeight="1" x14ac:dyDescent="0.3">
      <c r="A175" s="695" t="s">
        <v>556</v>
      </c>
      <c r="B175" s="696" t="s">
        <v>4067</v>
      </c>
      <c r="C175" s="696" t="s">
        <v>4118</v>
      </c>
      <c r="D175" s="696" t="s">
        <v>4270</v>
      </c>
      <c r="E175" s="696" t="s">
        <v>4271</v>
      </c>
      <c r="F175" s="711">
        <v>1</v>
      </c>
      <c r="G175" s="711">
        <v>41638</v>
      </c>
      <c r="H175" s="711">
        <v>1</v>
      </c>
      <c r="I175" s="711">
        <v>41638</v>
      </c>
      <c r="J175" s="711"/>
      <c r="K175" s="711"/>
      <c r="L175" s="711"/>
      <c r="M175" s="711"/>
      <c r="N175" s="711"/>
      <c r="O175" s="711"/>
      <c r="P175" s="701"/>
      <c r="Q175" s="712"/>
    </row>
    <row r="176" spans="1:17" ht="14.4" customHeight="1" x14ac:dyDescent="0.3">
      <c r="A176" s="695" t="s">
        <v>556</v>
      </c>
      <c r="B176" s="696" t="s">
        <v>4067</v>
      </c>
      <c r="C176" s="696" t="s">
        <v>4118</v>
      </c>
      <c r="D176" s="696" t="s">
        <v>4272</v>
      </c>
      <c r="E176" s="696" t="s">
        <v>4273</v>
      </c>
      <c r="F176" s="711">
        <v>1</v>
      </c>
      <c r="G176" s="711">
        <v>13690.36</v>
      </c>
      <c r="H176" s="711">
        <v>1</v>
      </c>
      <c r="I176" s="711">
        <v>13690.36</v>
      </c>
      <c r="J176" s="711">
        <v>1</v>
      </c>
      <c r="K176" s="711">
        <v>13690.36</v>
      </c>
      <c r="L176" s="711">
        <v>1</v>
      </c>
      <c r="M176" s="711">
        <v>13690.36</v>
      </c>
      <c r="N176" s="711">
        <v>4</v>
      </c>
      <c r="O176" s="711">
        <v>54761.440000000002</v>
      </c>
      <c r="P176" s="701">
        <v>4</v>
      </c>
      <c r="Q176" s="712">
        <v>13690.36</v>
      </c>
    </row>
    <row r="177" spans="1:17" ht="14.4" customHeight="1" x14ac:dyDescent="0.3">
      <c r="A177" s="695" t="s">
        <v>556</v>
      </c>
      <c r="B177" s="696" t="s">
        <v>4067</v>
      </c>
      <c r="C177" s="696" t="s">
        <v>4118</v>
      </c>
      <c r="D177" s="696" t="s">
        <v>4274</v>
      </c>
      <c r="E177" s="696" t="s">
        <v>4275</v>
      </c>
      <c r="F177" s="711">
        <v>2</v>
      </c>
      <c r="G177" s="711">
        <v>38800</v>
      </c>
      <c r="H177" s="711">
        <v>1</v>
      </c>
      <c r="I177" s="711">
        <v>19400</v>
      </c>
      <c r="J177" s="711"/>
      <c r="K177" s="711"/>
      <c r="L177" s="711"/>
      <c r="M177" s="711"/>
      <c r="N177" s="711"/>
      <c r="O177" s="711"/>
      <c r="P177" s="701"/>
      <c r="Q177" s="712"/>
    </row>
    <row r="178" spans="1:17" ht="14.4" customHeight="1" x14ac:dyDescent="0.3">
      <c r="A178" s="695" t="s">
        <v>556</v>
      </c>
      <c r="B178" s="696" t="s">
        <v>4067</v>
      </c>
      <c r="C178" s="696" t="s">
        <v>4118</v>
      </c>
      <c r="D178" s="696" t="s">
        <v>4276</v>
      </c>
      <c r="E178" s="696" t="s">
        <v>4277</v>
      </c>
      <c r="F178" s="711"/>
      <c r="G178" s="711"/>
      <c r="H178" s="711"/>
      <c r="I178" s="711"/>
      <c r="J178" s="711">
        <v>1</v>
      </c>
      <c r="K178" s="711">
        <v>53000.05</v>
      </c>
      <c r="L178" s="711"/>
      <c r="M178" s="711">
        <v>53000.05</v>
      </c>
      <c r="N178" s="711"/>
      <c r="O178" s="711"/>
      <c r="P178" s="701"/>
      <c r="Q178" s="712"/>
    </row>
    <row r="179" spans="1:17" ht="14.4" customHeight="1" x14ac:dyDescent="0.3">
      <c r="A179" s="695" t="s">
        <v>556</v>
      </c>
      <c r="B179" s="696" t="s">
        <v>4067</v>
      </c>
      <c r="C179" s="696" t="s">
        <v>4118</v>
      </c>
      <c r="D179" s="696" t="s">
        <v>4278</v>
      </c>
      <c r="E179" s="696" t="s">
        <v>4279</v>
      </c>
      <c r="F179" s="711">
        <v>1</v>
      </c>
      <c r="G179" s="711">
        <v>2487.27</v>
      </c>
      <c r="H179" s="711">
        <v>1</v>
      </c>
      <c r="I179" s="711">
        <v>2487.27</v>
      </c>
      <c r="J179" s="711">
        <v>2</v>
      </c>
      <c r="K179" s="711">
        <v>4974.54</v>
      </c>
      <c r="L179" s="711">
        <v>2</v>
      </c>
      <c r="M179" s="711">
        <v>2487.27</v>
      </c>
      <c r="N179" s="711">
        <v>3</v>
      </c>
      <c r="O179" s="711">
        <v>7461.8099999999995</v>
      </c>
      <c r="P179" s="701">
        <v>3</v>
      </c>
      <c r="Q179" s="712">
        <v>2487.27</v>
      </c>
    </row>
    <row r="180" spans="1:17" ht="14.4" customHeight="1" x14ac:dyDescent="0.3">
      <c r="A180" s="695" t="s">
        <v>556</v>
      </c>
      <c r="B180" s="696" t="s">
        <v>4067</v>
      </c>
      <c r="C180" s="696" t="s">
        <v>4118</v>
      </c>
      <c r="D180" s="696" t="s">
        <v>4280</v>
      </c>
      <c r="E180" s="696" t="s">
        <v>4281</v>
      </c>
      <c r="F180" s="711"/>
      <c r="G180" s="711"/>
      <c r="H180" s="711"/>
      <c r="I180" s="711"/>
      <c r="J180" s="711">
        <v>1</v>
      </c>
      <c r="K180" s="711">
        <v>1155.55</v>
      </c>
      <c r="L180" s="711"/>
      <c r="M180" s="711">
        <v>1155.55</v>
      </c>
      <c r="N180" s="711"/>
      <c r="O180" s="711"/>
      <c r="P180" s="701"/>
      <c r="Q180" s="712"/>
    </row>
    <row r="181" spans="1:17" ht="14.4" customHeight="1" x14ac:dyDescent="0.3">
      <c r="A181" s="695" t="s">
        <v>556</v>
      </c>
      <c r="B181" s="696" t="s">
        <v>4067</v>
      </c>
      <c r="C181" s="696" t="s">
        <v>4118</v>
      </c>
      <c r="D181" s="696" t="s">
        <v>4282</v>
      </c>
      <c r="E181" s="696" t="s">
        <v>4283</v>
      </c>
      <c r="F181" s="711"/>
      <c r="G181" s="711"/>
      <c r="H181" s="711"/>
      <c r="I181" s="711"/>
      <c r="J181" s="711"/>
      <c r="K181" s="711"/>
      <c r="L181" s="711"/>
      <c r="M181" s="711"/>
      <c r="N181" s="711">
        <v>2</v>
      </c>
      <c r="O181" s="711">
        <v>2151.5</v>
      </c>
      <c r="P181" s="701"/>
      <c r="Q181" s="712">
        <v>1075.75</v>
      </c>
    </row>
    <row r="182" spans="1:17" ht="14.4" customHeight="1" x14ac:dyDescent="0.3">
      <c r="A182" s="695" t="s">
        <v>556</v>
      </c>
      <c r="B182" s="696" t="s">
        <v>4067</v>
      </c>
      <c r="C182" s="696" t="s">
        <v>4118</v>
      </c>
      <c r="D182" s="696" t="s">
        <v>4284</v>
      </c>
      <c r="E182" s="696" t="s">
        <v>4285</v>
      </c>
      <c r="F182" s="711"/>
      <c r="G182" s="711"/>
      <c r="H182" s="711"/>
      <c r="I182" s="711"/>
      <c r="J182" s="711"/>
      <c r="K182" s="711"/>
      <c r="L182" s="711"/>
      <c r="M182" s="711"/>
      <c r="N182" s="711">
        <v>1</v>
      </c>
      <c r="O182" s="711">
        <v>1212.55</v>
      </c>
      <c r="P182" s="701"/>
      <c r="Q182" s="712">
        <v>1212.55</v>
      </c>
    </row>
    <row r="183" spans="1:17" ht="14.4" customHeight="1" x14ac:dyDescent="0.3">
      <c r="A183" s="695" t="s">
        <v>556</v>
      </c>
      <c r="B183" s="696" t="s">
        <v>4067</v>
      </c>
      <c r="C183" s="696" t="s">
        <v>3945</v>
      </c>
      <c r="D183" s="696" t="s">
        <v>4286</v>
      </c>
      <c r="E183" s="696" t="s">
        <v>4287</v>
      </c>
      <c r="F183" s="711">
        <v>27</v>
      </c>
      <c r="G183" s="711">
        <v>4989</v>
      </c>
      <c r="H183" s="711">
        <v>1</v>
      </c>
      <c r="I183" s="711">
        <v>184.77777777777777</v>
      </c>
      <c r="J183" s="711">
        <v>23</v>
      </c>
      <c r="K183" s="711">
        <v>4255</v>
      </c>
      <c r="L183" s="711">
        <v>0.85287632792142709</v>
      </c>
      <c r="M183" s="711">
        <v>185</v>
      </c>
      <c r="N183" s="711">
        <v>31</v>
      </c>
      <c r="O183" s="711">
        <v>5735</v>
      </c>
      <c r="P183" s="701">
        <v>1.1495289637201844</v>
      </c>
      <c r="Q183" s="712">
        <v>185</v>
      </c>
    </row>
    <row r="184" spans="1:17" ht="14.4" customHeight="1" x14ac:dyDescent="0.3">
      <c r="A184" s="695" t="s">
        <v>556</v>
      </c>
      <c r="B184" s="696" t="s">
        <v>4067</v>
      </c>
      <c r="C184" s="696" t="s">
        <v>3945</v>
      </c>
      <c r="D184" s="696" t="s">
        <v>3948</v>
      </c>
      <c r="E184" s="696" t="s">
        <v>3949</v>
      </c>
      <c r="F184" s="711">
        <v>115</v>
      </c>
      <c r="G184" s="711">
        <v>77161</v>
      </c>
      <c r="H184" s="711">
        <v>1</v>
      </c>
      <c r="I184" s="711">
        <v>670.96521739130435</v>
      </c>
      <c r="J184" s="711">
        <v>17</v>
      </c>
      <c r="K184" s="711">
        <v>10965</v>
      </c>
      <c r="L184" s="711">
        <v>0.14210546778813132</v>
      </c>
      <c r="M184" s="711">
        <v>645</v>
      </c>
      <c r="N184" s="711"/>
      <c r="O184" s="711"/>
      <c r="P184" s="701"/>
      <c r="Q184" s="712"/>
    </row>
    <row r="185" spans="1:17" ht="14.4" customHeight="1" x14ac:dyDescent="0.3">
      <c r="A185" s="695" t="s">
        <v>556</v>
      </c>
      <c r="B185" s="696" t="s">
        <v>4067</v>
      </c>
      <c r="C185" s="696" t="s">
        <v>3945</v>
      </c>
      <c r="D185" s="696" t="s">
        <v>4043</v>
      </c>
      <c r="E185" s="696" t="s">
        <v>4044</v>
      </c>
      <c r="F185" s="711">
        <v>3</v>
      </c>
      <c r="G185" s="711">
        <v>903</v>
      </c>
      <c r="H185" s="711">
        <v>1</v>
      </c>
      <c r="I185" s="711">
        <v>301</v>
      </c>
      <c r="J185" s="711">
        <v>4</v>
      </c>
      <c r="K185" s="711">
        <v>1208</v>
      </c>
      <c r="L185" s="711">
        <v>1.3377630121816169</v>
      </c>
      <c r="M185" s="711">
        <v>302</v>
      </c>
      <c r="N185" s="711"/>
      <c r="O185" s="711"/>
      <c r="P185" s="701"/>
      <c r="Q185" s="712"/>
    </row>
    <row r="186" spans="1:17" ht="14.4" customHeight="1" x14ac:dyDescent="0.3">
      <c r="A186" s="695" t="s">
        <v>556</v>
      </c>
      <c r="B186" s="696" t="s">
        <v>4067</v>
      </c>
      <c r="C186" s="696" t="s">
        <v>3945</v>
      </c>
      <c r="D186" s="696" t="s">
        <v>4288</v>
      </c>
      <c r="E186" s="696" t="s">
        <v>4289</v>
      </c>
      <c r="F186" s="711">
        <v>4</v>
      </c>
      <c r="G186" s="711">
        <v>1740</v>
      </c>
      <c r="H186" s="711">
        <v>1</v>
      </c>
      <c r="I186" s="711">
        <v>435</v>
      </c>
      <c r="J186" s="711"/>
      <c r="K186" s="711"/>
      <c r="L186" s="711"/>
      <c r="M186" s="711"/>
      <c r="N186" s="711"/>
      <c r="O186" s="711"/>
      <c r="P186" s="701"/>
      <c r="Q186" s="712"/>
    </row>
    <row r="187" spans="1:17" ht="14.4" customHeight="1" x14ac:dyDescent="0.3">
      <c r="A187" s="695" t="s">
        <v>556</v>
      </c>
      <c r="B187" s="696" t="s">
        <v>4067</v>
      </c>
      <c r="C187" s="696" t="s">
        <v>3945</v>
      </c>
      <c r="D187" s="696" t="s">
        <v>4290</v>
      </c>
      <c r="E187" s="696" t="s">
        <v>3940</v>
      </c>
      <c r="F187" s="711">
        <v>46</v>
      </c>
      <c r="G187" s="711">
        <v>8004</v>
      </c>
      <c r="H187" s="711">
        <v>1</v>
      </c>
      <c r="I187" s="711">
        <v>174</v>
      </c>
      <c r="J187" s="711"/>
      <c r="K187" s="711"/>
      <c r="L187" s="711"/>
      <c r="M187" s="711"/>
      <c r="N187" s="711"/>
      <c r="O187" s="711"/>
      <c r="P187" s="701"/>
      <c r="Q187" s="712"/>
    </row>
    <row r="188" spans="1:17" ht="14.4" customHeight="1" x14ac:dyDescent="0.3">
      <c r="A188" s="695" t="s">
        <v>556</v>
      </c>
      <c r="B188" s="696" t="s">
        <v>4067</v>
      </c>
      <c r="C188" s="696" t="s">
        <v>3945</v>
      </c>
      <c r="D188" s="696" t="s">
        <v>4027</v>
      </c>
      <c r="E188" s="696" t="s">
        <v>4028</v>
      </c>
      <c r="F188" s="711">
        <v>91</v>
      </c>
      <c r="G188" s="711">
        <v>22659</v>
      </c>
      <c r="H188" s="711">
        <v>1</v>
      </c>
      <c r="I188" s="711">
        <v>249</v>
      </c>
      <c r="J188" s="711">
        <v>104</v>
      </c>
      <c r="K188" s="711">
        <v>24128</v>
      </c>
      <c r="L188" s="711">
        <v>1.0648307515777395</v>
      </c>
      <c r="M188" s="711">
        <v>232</v>
      </c>
      <c r="N188" s="711"/>
      <c r="O188" s="711"/>
      <c r="P188" s="701"/>
      <c r="Q188" s="712"/>
    </row>
    <row r="189" spans="1:17" ht="14.4" customHeight="1" x14ac:dyDescent="0.3">
      <c r="A189" s="695" t="s">
        <v>556</v>
      </c>
      <c r="B189" s="696" t="s">
        <v>4067</v>
      </c>
      <c r="C189" s="696" t="s">
        <v>3945</v>
      </c>
      <c r="D189" s="696" t="s">
        <v>4291</v>
      </c>
      <c r="E189" s="696" t="s">
        <v>4292</v>
      </c>
      <c r="F189" s="711">
        <v>4</v>
      </c>
      <c r="G189" s="711">
        <v>3740</v>
      </c>
      <c r="H189" s="711">
        <v>1</v>
      </c>
      <c r="I189" s="711">
        <v>935</v>
      </c>
      <c r="J189" s="711">
        <v>1</v>
      </c>
      <c r="K189" s="711">
        <v>939</v>
      </c>
      <c r="L189" s="711">
        <v>0.25106951871657757</v>
      </c>
      <c r="M189" s="711">
        <v>939</v>
      </c>
      <c r="N189" s="711">
        <v>4</v>
      </c>
      <c r="O189" s="711">
        <v>3756</v>
      </c>
      <c r="P189" s="701">
        <v>1.0042780748663103</v>
      </c>
      <c r="Q189" s="712">
        <v>939</v>
      </c>
    </row>
    <row r="190" spans="1:17" ht="14.4" customHeight="1" x14ac:dyDescent="0.3">
      <c r="A190" s="695" t="s">
        <v>556</v>
      </c>
      <c r="B190" s="696" t="s">
        <v>4067</v>
      </c>
      <c r="C190" s="696" t="s">
        <v>3945</v>
      </c>
      <c r="D190" s="696" t="s">
        <v>3993</v>
      </c>
      <c r="E190" s="696" t="s">
        <v>3994</v>
      </c>
      <c r="F190" s="711">
        <v>7</v>
      </c>
      <c r="G190" s="711">
        <v>2870</v>
      </c>
      <c r="H190" s="711">
        <v>1</v>
      </c>
      <c r="I190" s="711">
        <v>410</v>
      </c>
      <c r="J190" s="711">
        <v>6</v>
      </c>
      <c r="K190" s="711">
        <v>2466</v>
      </c>
      <c r="L190" s="711">
        <v>0.85923344947735192</v>
      </c>
      <c r="M190" s="711">
        <v>411</v>
      </c>
      <c r="N190" s="711">
        <v>4</v>
      </c>
      <c r="O190" s="711">
        <v>1644</v>
      </c>
      <c r="P190" s="701">
        <v>0.57282229965156795</v>
      </c>
      <c r="Q190" s="712">
        <v>411</v>
      </c>
    </row>
    <row r="191" spans="1:17" ht="14.4" customHeight="1" x14ac:dyDescent="0.3">
      <c r="A191" s="695" t="s">
        <v>556</v>
      </c>
      <c r="B191" s="696" t="s">
        <v>4067</v>
      </c>
      <c r="C191" s="696" t="s">
        <v>3945</v>
      </c>
      <c r="D191" s="696" t="s">
        <v>4293</v>
      </c>
      <c r="E191" s="696" t="s">
        <v>4294</v>
      </c>
      <c r="F191" s="711">
        <v>11</v>
      </c>
      <c r="G191" s="711">
        <v>14828</v>
      </c>
      <c r="H191" s="711">
        <v>1</v>
      </c>
      <c r="I191" s="711">
        <v>1348</v>
      </c>
      <c r="J191" s="711">
        <v>2</v>
      </c>
      <c r="K191" s="711">
        <v>2708</v>
      </c>
      <c r="L191" s="711">
        <v>0.18262746155921231</v>
      </c>
      <c r="M191" s="711">
        <v>1354</v>
      </c>
      <c r="N191" s="711"/>
      <c r="O191" s="711"/>
      <c r="P191" s="701"/>
      <c r="Q191" s="712"/>
    </row>
    <row r="192" spans="1:17" ht="14.4" customHeight="1" x14ac:dyDescent="0.3">
      <c r="A192" s="695" t="s">
        <v>556</v>
      </c>
      <c r="B192" s="696" t="s">
        <v>4067</v>
      </c>
      <c r="C192" s="696" t="s">
        <v>3945</v>
      </c>
      <c r="D192" s="696" t="s">
        <v>4295</v>
      </c>
      <c r="E192" s="696" t="s">
        <v>4296</v>
      </c>
      <c r="F192" s="711">
        <v>5</v>
      </c>
      <c r="G192" s="711">
        <v>3984</v>
      </c>
      <c r="H192" s="711">
        <v>1</v>
      </c>
      <c r="I192" s="711">
        <v>796.8</v>
      </c>
      <c r="J192" s="711">
        <v>3</v>
      </c>
      <c r="K192" s="711">
        <v>2412</v>
      </c>
      <c r="L192" s="711">
        <v>0.60542168674698793</v>
      </c>
      <c r="M192" s="711">
        <v>804</v>
      </c>
      <c r="N192" s="711">
        <v>4</v>
      </c>
      <c r="O192" s="711">
        <v>3224</v>
      </c>
      <c r="P192" s="701">
        <v>0.80923694779116462</v>
      </c>
      <c r="Q192" s="712">
        <v>806</v>
      </c>
    </row>
    <row r="193" spans="1:17" ht="14.4" customHeight="1" x14ac:dyDescent="0.3">
      <c r="A193" s="695" t="s">
        <v>556</v>
      </c>
      <c r="B193" s="696" t="s">
        <v>4067</v>
      </c>
      <c r="C193" s="696" t="s">
        <v>3945</v>
      </c>
      <c r="D193" s="696" t="s">
        <v>4297</v>
      </c>
      <c r="E193" s="696" t="s">
        <v>4298</v>
      </c>
      <c r="F193" s="711">
        <v>136</v>
      </c>
      <c r="G193" s="711">
        <v>31414</v>
      </c>
      <c r="H193" s="711">
        <v>1</v>
      </c>
      <c r="I193" s="711">
        <v>230.98529411764707</v>
      </c>
      <c r="J193" s="711">
        <v>54</v>
      </c>
      <c r="K193" s="711">
        <v>12525</v>
      </c>
      <c r="L193" s="711">
        <v>0.3987075826064812</v>
      </c>
      <c r="M193" s="711">
        <v>231.94444444444446</v>
      </c>
      <c r="N193" s="711"/>
      <c r="O193" s="711"/>
      <c r="P193" s="701"/>
      <c r="Q193" s="712"/>
    </row>
    <row r="194" spans="1:17" ht="14.4" customHeight="1" x14ac:dyDescent="0.3">
      <c r="A194" s="695" t="s">
        <v>556</v>
      </c>
      <c r="B194" s="696" t="s">
        <v>4067</v>
      </c>
      <c r="C194" s="696" t="s">
        <v>3945</v>
      </c>
      <c r="D194" s="696" t="s">
        <v>4299</v>
      </c>
      <c r="E194" s="696" t="s">
        <v>4300</v>
      </c>
      <c r="F194" s="711">
        <v>133</v>
      </c>
      <c r="G194" s="711">
        <v>15427</v>
      </c>
      <c r="H194" s="711">
        <v>1</v>
      </c>
      <c r="I194" s="711">
        <v>115.99248120300751</v>
      </c>
      <c r="J194" s="711">
        <v>53</v>
      </c>
      <c r="K194" s="711">
        <v>6148</v>
      </c>
      <c r="L194" s="711">
        <v>0.39852207169248721</v>
      </c>
      <c r="M194" s="711">
        <v>116</v>
      </c>
      <c r="N194" s="711"/>
      <c r="O194" s="711"/>
      <c r="P194" s="701"/>
      <c r="Q194" s="712"/>
    </row>
    <row r="195" spans="1:17" ht="14.4" customHeight="1" x14ac:dyDescent="0.3">
      <c r="A195" s="695" t="s">
        <v>556</v>
      </c>
      <c r="B195" s="696" t="s">
        <v>4067</v>
      </c>
      <c r="C195" s="696" t="s">
        <v>3945</v>
      </c>
      <c r="D195" s="696" t="s">
        <v>4301</v>
      </c>
      <c r="E195" s="696" t="s">
        <v>4302</v>
      </c>
      <c r="F195" s="711">
        <v>78</v>
      </c>
      <c r="G195" s="711">
        <v>69652</v>
      </c>
      <c r="H195" s="711">
        <v>1</v>
      </c>
      <c r="I195" s="711">
        <v>892.97435897435901</v>
      </c>
      <c r="J195" s="711">
        <v>30</v>
      </c>
      <c r="K195" s="711">
        <v>26844</v>
      </c>
      <c r="L195" s="711">
        <v>0.38540171136507206</v>
      </c>
      <c r="M195" s="711">
        <v>894.8</v>
      </c>
      <c r="N195" s="711"/>
      <c r="O195" s="711"/>
      <c r="P195" s="701"/>
      <c r="Q195" s="712"/>
    </row>
    <row r="196" spans="1:17" ht="14.4" customHeight="1" x14ac:dyDescent="0.3">
      <c r="A196" s="695" t="s">
        <v>556</v>
      </c>
      <c r="B196" s="696" t="s">
        <v>4067</v>
      </c>
      <c r="C196" s="696" t="s">
        <v>3945</v>
      </c>
      <c r="D196" s="696" t="s">
        <v>4303</v>
      </c>
      <c r="E196" s="696" t="s">
        <v>4304</v>
      </c>
      <c r="F196" s="711">
        <v>348</v>
      </c>
      <c r="G196" s="711">
        <v>19488</v>
      </c>
      <c r="H196" s="711">
        <v>1</v>
      </c>
      <c r="I196" s="711">
        <v>56</v>
      </c>
      <c r="J196" s="711">
        <v>56</v>
      </c>
      <c r="K196" s="711">
        <v>3136</v>
      </c>
      <c r="L196" s="711">
        <v>0.16091954022988506</v>
      </c>
      <c r="M196" s="711">
        <v>56</v>
      </c>
      <c r="N196" s="711"/>
      <c r="O196" s="711"/>
      <c r="P196" s="701"/>
      <c r="Q196" s="712"/>
    </row>
    <row r="197" spans="1:17" ht="14.4" customHeight="1" x14ac:dyDescent="0.3">
      <c r="A197" s="695" t="s">
        <v>556</v>
      </c>
      <c r="B197" s="696" t="s">
        <v>4067</v>
      </c>
      <c r="C197" s="696" t="s">
        <v>3945</v>
      </c>
      <c r="D197" s="696" t="s">
        <v>4305</v>
      </c>
      <c r="E197" s="696" t="s">
        <v>4306</v>
      </c>
      <c r="F197" s="711">
        <v>348</v>
      </c>
      <c r="G197" s="711">
        <v>21228</v>
      </c>
      <c r="H197" s="711">
        <v>1</v>
      </c>
      <c r="I197" s="711">
        <v>61</v>
      </c>
      <c r="J197" s="711">
        <v>56</v>
      </c>
      <c r="K197" s="711">
        <v>3416</v>
      </c>
      <c r="L197" s="711">
        <v>0.16091954022988506</v>
      </c>
      <c r="M197" s="711">
        <v>61</v>
      </c>
      <c r="N197" s="711"/>
      <c r="O197" s="711"/>
      <c r="P197" s="701"/>
      <c r="Q197" s="712"/>
    </row>
    <row r="198" spans="1:17" ht="14.4" customHeight="1" x14ac:dyDescent="0.3">
      <c r="A198" s="695" t="s">
        <v>556</v>
      </c>
      <c r="B198" s="696" t="s">
        <v>4067</v>
      </c>
      <c r="C198" s="696" t="s">
        <v>3945</v>
      </c>
      <c r="D198" s="696" t="s">
        <v>4307</v>
      </c>
      <c r="E198" s="696" t="s">
        <v>4308</v>
      </c>
      <c r="F198" s="711">
        <v>0</v>
      </c>
      <c r="G198" s="711">
        <v>0</v>
      </c>
      <c r="H198" s="711"/>
      <c r="I198" s="711"/>
      <c r="J198" s="711">
        <v>0</v>
      </c>
      <c r="K198" s="711">
        <v>0</v>
      </c>
      <c r="L198" s="711"/>
      <c r="M198" s="711"/>
      <c r="N198" s="711">
        <v>0</v>
      </c>
      <c r="O198" s="711">
        <v>0</v>
      </c>
      <c r="P198" s="701"/>
      <c r="Q198" s="712"/>
    </row>
    <row r="199" spans="1:17" ht="14.4" customHeight="1" x14ac:dyDescent="0.3">
      <c r="A199" s="695" t="s">
        <v>556</v>
      </c>
      <c r="B199" s="696" t="s">
        <v>4067</v>
      </c>
      <c r="C199" s="696" t="s">
        <v>3945</v>
      </c>
      <c r="D199" s="696" t="s">
        <v>4309</v>
      </c>
      <c r="E199" s="696" t="s">
        <v>4310</v>
      </c>
      <c r="F199" s="711">
        <v>756</v>
      </c>
      <c r="G199" s="711">
        <v>0</v>
      </c>
      <c r="H199" s="711"/>
      <c r="I199" s="711">
        <v>0</v>
      </c>
      <c r="J199" s="711">
        <v>557</v>
      </c>
      <c r="K199" s="711">
        <v>0</v>
      </c>
      <c r="L199" s="711"/>
      <c r="M199" s="711">
        <v>0</v>
      </c>
      <c r="N199" s="711">
        <v>610</v>
      </c>
      <c r="O199" s="711">
        <v>0</v>
      </c>
      <c r="P199" s="701"/>
      <c r="Q199" s="712">
        <v>0</v>
      </c>
    </row>
    <row r="200" spans="1:17" ht="14.4" customHeight="1" x14ac:dyDescent="0.3">
      <c r="A200" s="695" t="s">
        <v>556</v>
      </c>
      <c r="B200" s="696" t="s">
        <v>4067</v>
      </c>
      <c r="C200" s="696" t="s">
        <v>3945</v>
      </c>
      <c r="D200" s="696" t="s">
        <v>4311</v>
      </c>
      <c r="E200" s="696" t="s">
        <v>4312</v>
      </c>
      <c r="F200" s="711">
        <v>10</v>
      </c>
      <c r="G200" s="711">
        <v>0</v>
      </c>
      <c r="H200" s="711"/>
      <c r="I200" s="711">
        <v>0</v>
      </c>
      <c r="J200" s="711"/>
      <c r="K200" s="711"/>
      <c r="L200" s="711"/>
      <c r="M200" s="711"/>
      <c r="N200" s="711"/>
      <c r="O200" s="711"/>
      <c r="P200" s="701"/>
      <c r="Q200" s="712"/>
    </row>
    <row r="201" spans="1:17" ht="14.4" customHeight="1" x14ac:dyDescent="0.3">
      <c r="A201" s="695" t="s">
        <v>556</v>
      </c>
      <c r="B201" s="696" t="s">
        <v>4067</v>
      </c>
      <c r="C201" s="696" t="s">
        <v>3945</v>
      </c>
      <c r="D201" s="696" t="s">
        <v>4313</v>
      </c>
      <c r="E201" s="696" t="s">
        <v>3940</v>
      </c>
      <c r="F201" s="711">
        <v>38</v>
      </c>
      <c r="G201" s="711">
        <v>0</v>
      </c>
      <c r="H201" s="711"/>
      <c r="I201" s="711">
        <v>0</v>
      </c>
      <c r="J201" s="711">
        <v>1</v>
      </c>
      <c r="K201" s="711">
        <v>0</v>
      </c>
      <c r="L201" s="711"/>
      <c r="M201" s="711">
        <v>0</v>
      </c>
      <c r="N201" s="711"/>
      <c r="O201" s="711"/>
      <c r="P201" s="701"/>
      <c r="Q201" s="712"/>
    </row>
    <row r="202" spans="1:17" ht="14.4" customHeight="1" x14ac:dyDescent="0.3">
      <c r="A202" s="695" t="s">
        <v>556</v>
      </c>
      <c r="B202" s="696" t="s">
        <v>4067</v>
      </c>
      <c r="C202" s="696" t="s">
        <v>3945</v>
      </c>
      <c r="D202" s="696" t="s">
        <v>4314</v>
      </c>
      <c r="E202" s="696" t="s">
        <v>4315</v>
      </c>
      <c r="F202" s="711"/>
      <c r="G202" s="711"/>
      <c r="H202" s="711"/>
      <c r="I202" s="711"/>
      <c r="J202" s="711">
        <v>109</v>
      </c>
      <c r="K202" s="711">
        <v>0</v>
      </c>
      <c r="L202" s="711"/>
      <c r="M202" s="711">
        <v>0</v>
      </c>
      <c r="N202" s="711">
        <v>115</v>
      </c>
      <c r="O202" s="711">
        <v>0</v>
      </c>
      <c r="P202" s="701"/>
      <c r="Q202" s="712">
        <v>0</v>
      </c>
    </row>
    <row r="203" spans="1:17" ht="14.4" customHeight="1" x14ac:dyDescent="0.3">
      <c r="A203" s="695" t="s">
        <v>556</v>
      </c>
      <c r="B203" s="696" t="s">
        <v>4067</v>
      </c>
      <c r="C203" s="696" t="s">
        <v>3945</v>
      </c>
      <c r="D203" s="696" t="s">
        <v>4316</v>
      </c>
      <c r="E203" s="696" t="s">
        <v>4317</v>
      </c>
      <c r="F203" s="711"/>
      <c r="G203" s="711"/>
      <c r="H203" s="711"/>
      <c r="I203" s="711"/>
      <c r="J203" s="711"/>
      <c r="K203" s="711"/>
      <c r="L203" s="711"/>
      <c r="M203" s="711"/>
      <c r="N203" s="711">
        <v>1</v>
      </c>
      <c r="O203" s="711">
        <v>0</v>
      </c>
      <c r="P203" s="701"/>
      <c r="Q203" s="712">
        <v>0</v>
      </c>
    </row>
    <row r="204" spans="1:17" ht="14.4" customHeight="1" x14ac:dyDescent="0.3">
      <c r="A204" s="695" t="s">
        <v>556</v>
      </c>
      <c r="B204" s="696" t="s">
        <v>4067</v>
      </c>
      <c r="C204" s="696" t="s">
        <v>3945</v>
      </c>
      <c r="D204" s="696" t="s">
        <v>4318</v>
      </c>
      <c r="E204" s="696" t="s">
        <v>4319</v>
      </c>
      <c r="F204" s="711"/>
      <c r="G204" s="711"/>
      <c r="H204" s="711"/>
      <c r="I204" s="711"/>
      <c r="J204" s="711">
        <v>4</v>
      </c>
      <c r="K204" s="711">
        <v>0</v>
      </c>
      <c r="L204" s="711"/>
      <c r="M204" s="711">
        <v>0</v>
      </c>
      <c r="N204" s="711">
        <v>8</v>
      </c>
      <c r="O204" s="711">
        <v>0</v>
      </c>
      <c r="P204" s="701"/>
      <c r="Q204" s="712">
        <v>0</v>
      </c>
    </row>
    <row r="205" spans="1:17" ht="14.4" customHeight="1" x14ac:dyDescent="0.3">
      <c r="A205" s="695" t="s">
        <v>556</v>
      </c>
      <c r="B205" s="696" t="s">
        <v>4067</v>
      </c>
      <c r="C205" s="696" t="s">
        <v>3945</v>
      </c>
      <c r="D205" s="696" t="s">
        <v>4320</v>
      </c>
      <c r="E205" s="696" t="s">
        <v>4321</v>
      </c>
      <c r="F205" s="711"/>
      <c r="G205" s="711"/>
      <c r="H205" s="711"/>
      <c r="I205" s="711"/>
      <c r="J205" s="711">
        <v>49</v>
      </c>
      <c r="K205" s="711">
        <v>0</v>
      </c>
      <c r="L205" s="711"/>
      <c r="M205" s="711">
        <v>0</v>
      </c>
      <c r="N205" s="711">
        <v>59</v>
      </c>
      <c r="O205" s="711">
        <v>0</v>
      </c>
      <c r="P205" s="701"/>
      <c r="Q205" s="712">
        <v>0</v>
      </c>
    </row>
    <row r="206" spans="1:17" ht="14.4" customHeight="1" x14ac:dyDescent="0.3">
      <c r="A206" s="695" t="s">
        <v>556</v>
      </c>
      <c r="B206" s="696" t="s">
        <v>4067</v>
      </c>
      <c r="C206" s="696" t="s">
        <v>3945</v>
      </c>
      <c r="D206" s="696" t="s">
        <v>4322</v>
      </c>
      <c r="E206" s="696" t="s">
        <v>4323</v>
      </c>
      <c r="F206" s="711"/>
      <c r="G206" s="711"/>
      <c r="H206" s="711"/>
      <c r="I206" s="711"/>
      <c r="J206" s="711">
        <v>6</v>
      </c>
      <c r="K206" s="711">
        <v>0</v>
      </c>
      <c r="L206" s="711"/>
      <c r="M206" s="711">
        <v>0</v>
      </c>
      <c r="N206" s="711">
        <v>4</v>
      </c>
      <c r="O206" s="711">
        <v>0</v>
      </c>
      <c r="P206" s="701"/>
      <c r="Q206" s="712">
        <v>0</v>
      </c>
    </row>
    <row r="207" spans="1:17" ht="14.4" customHeight="1" x14ac:dyDescent="0.3">
      <c r="A207" s="695" t="s">
        <v>556</v>
      </c>
      <c r="B207" s="696" t="s">
        <v>4067</v>
      </c>
      <c r="C207" s="696" t="s">
        <v>3945</v>
      </c>
      <c r="D207" s="696" t="s">
        <v>4324</v>
      </c>
      <c r="E207" s="696" t="s">
        <v>4325</v>
      </c>
      <c r="F207" s="711"/>
      <c r="G207" s="711"/>
      <c r="H207" s="711"/>
      <c r="I207" s="711"/>
      <c r="J207" s="711"/>
      <c r="K207" s="711"/>
      <c r="L207" s="711"/>
      <c r="M207" s="711"/>
      <c r="N207" s="711">
        <v>4</v>
      </c>
      <c r="O207" s="711">
        <v>0</v>
      </c>
      <c r="P207" s="701"/>
      <c r="Q207" s="712">
        <v>0</v>
      </c>
    </row>
    <row r="208" spans="1:17" ht="14.4" customHeight="1" x14ac:dyDescent="0.3">
      <c r="A208" s="695" t="s">
        <v>556</v>
      </c>
      <c r="B208" s="696" t="s">
        <v>4067</v>
      </c>
      <c r="C208" s="696" t="s">
        <v>3945</v>
      </c>
      <c r="D208" s="696" t="s">
        <v>4326</v>
      </c>
      <c r="E208" s="696" t="s">
        <v>4327</v>
      </c>
      <c r="F208" s="711"/>
      <c r="G208" s="711"/>
      <c r="H208" s="711"/>
      <c r="I208" s="711"/>
      <c r="J208" s="711">
        <v>6</v>
      </c>
      <c r="K208" s="711">
        <v>0</v>
      </c>
      <c r="L208" s="711"/>
      <c r="M208" s="711">
        <v>0</v>
      </c>
      <c r="N208" s="711">
        <v>3</v>
      </c>
      <c r="O208" s="711">
        <v>0</v>
      </c>
      <c r="P208" s="701"/>
      <c r="Q208" s="712">
        <v>0</v>
      </c>
    </row>
    <row r="209" spans="1:17" ht="14.4" customHeight="1" x14ac:dyDescent="0.3">
      <c r="A209" s="695" t="s">
        <v>556</v>
      </c>
      <c r="B209" s="696" t="s">
        <v>4067</v>
      </c>
      <c r="C209" s="696" t="s">
        <v>3945</v>
      </c>
      <c r="D209" s="696" t="s">
        <v>4328</v>
      </c>
      <c r="E209" s="696" t="s">
        <v>4329</v>
      </c>
      <c r="F209" s="711"/>
      <c r="G209" s="711"/>
      <c r="H209" s="711"/>
      <c r="I209" s="711"/>
      <c r="J209" s="711">
        <v>7</v>
      </c>
      <c r="K209" s="711">
        <v>0</v>
      </c>
      <c r="L209" s="711"/>
      <c r="M209" s="711">
        <v>0</v>
      </c>
      <c r="N209" s="711">
        <v>5</v>
      </c>
      <c r="O209" s="711">
        <v>0</v>
      </c>
      <c r="P209" s="701"/>
      <c r="Q209" s="712">
        <v>0</v>
      </c>
    </row>
    <row r="210" spans="1:17" ht="14.4" customHeight="1" x14ac:dyDescent="0.3">
      <c r="A210" s="695" t="s">
        <v>556</v>
      </c>
      <c r="B210" s="696" t="s">
        <v>4067</v>
      </c>
      <c r="C210" s="696" t="s">
        <v>3945</v>
      </c>
      <c r="D210" s="696" t="s">
        <v>4330</v>
      </c>
      <c r="E210" s="696" t="s">
        <v>4331</v>
      </c>
      <c r="F210" s="711"/>
      <c r="G210" s="711"/>
      <c r="H210" s="711"/>
      <c r="I210" s="711"/>
      <c r="J210" s="711">
        <v>55</v>
      </c>
      <c r="K210" s="711">
        <v>0</v>
      </c>
      <c r="L210" s="711"/>
      <c r="M210" s="711">
        <v>0</v>
      </c>
      <c r="N210" s="711">
        <v>78</v>
      </c>
      <c r="O210" s="711">
        <v>0</v>
      </c>
      <c r="P210" s="701"/>
      <c r="Q210" s="712">
        <v>0</v>
      </c>
    </row>
    <row r="211" spans="1:17" ht="14.4" customHeight="1" x14ac:dyDescent="0.3">
      <c r="A211" s="695" t="s">
        <v>556</v>
      </c>
      <c r="B211" s="696" t="s">
        <v>4067</v>
      </c>
      <c r="C211" s="696" t="s">
        <v>3945</v>
      </c>
      <c r="D211" s="696" t="s">
        <v>4332</v>
      </c>
      <c r="E211" s="696" t="s">
        <v>4333</v>
      </c>
      <c r="F211" s="711"/>
      <c r="G211" s="711"/>
      <c r="H211" s="711"/>
      <c r="I211" s="711"/>
      <c r="J211" s="711">
        <v>32</v>
      </c>
      <c r="K211" s="711">
        <v>0</v>
      </c>
      <c r="L211" s="711"/>
      <c r="M211" s="711">
        <v>0</v>
      </c>
      <c r="N211" s="711">
        <v>38</v>
      </c>
      <c r="O211" s="711">
        <v>0</v>
      </c>
      <c r="P211" s="701"/>
      <c r="Q211" s="712">
        <v>0</v>
      </c>
    </row>
    <row r="212" spans="1:17" ht="14.4" customHeight="1" x14ac:dyDescent="0.3">
      <c r="A212" s="695" t="s">
        <v>556</v>
      </c>
      <c r="B212" s="696" t="s">
        <v>4067</v>
      </c>
      <c r="C212" s="696" t="s">
        <v>3945</v>
      </c>
      <c r="D212" s="696" t="s">
        <v>4334</v>
      </c>
      <c r="E212" s="696" t="s">
        <v>4335</v>
      </c>
      <c r="F212" s="711"/>
      <c r="G212" s="711"/>
      <c r="H212" s="711"/>
      <c r="I212" s="711"/>
      <c r="J212" s="711"/>
      <c r="K212" s="711"/>
      <c r="L212" s="711"/>
      <c r="M212" s="711"/>
      <c r="N212" s="711">
        <v>1</v>
      </c>
      <c r="O212" s="711">
        <v>0</v>
      </c>
      <c r="P212" s="701"/>
      <c r="Q212" s="712">
        <v>0</v>
      </c>
    </row>
    <row r="213" spans="1:17" ht="14.4" customHeight="1" x14ac:dyDescent="0.3">
      <c r="A213" s="695" t="s">
        <v>556</v>
      </c>
      <c r="B213" s="696" t="s">
        <v>4067</v>
      </c>
      <c r="C213" s="696" t="s">
        <v>3945</v>
      </c>
      <c r="D213" s="696" t="s">
        <v>4336</v>
      </c>
      <c r="E213" s="696" t="s">
        <v>4337</v>
      </c>
      <c r="F213" s="711"/>
      <c r="G213" s="711"/>
      <c r="H213" s="711"/>
      <c r="I213" s="711"/>
      <c r="J213" s="711">
        <v>1</v>
      </c>
      <c r="K213" s="711">
        <v>0</v>
      </c>
      <c r="L213" s="711"/>
      <c r="M213" s="711">
        <v>0</v>
      </c>
      <c r="N213" s="711">
        <v>4</v>
      </c>
      <c r="O213" s="711">
        <v>0</v>
      </c>
      <c r="P213" s="701"/>
      <c r="Q213" s="712">
        <v>0</v>
      </c>
    </row>
    <row r="214" spans="1:17" ht="14.4" customHeight="1" x14ac:dyDescent="0.3">
      <c r="A214" s="695" t="s">
        <v>556</v>
      </c>
      <c r="B214" s="696" t="s">
        <v>4067</v>
      </c>
      <c r="C214" s="696" t="s">
        <v>3945</v>
      </c>
      <c r="D214" s="696" t="s">
        <v>4338</v>
      </c>
      <c r="E214" s="696" t="s">
        <v>4339</v>
      </c>
      <c r="F214" s="711"/>
      <c r="G214" s="711"/>
      <c r="H214" s="711"/>
      <c r="I214" s="711"/>
      <c r="J214" s="711">
        <v>3</v>
      </c>
      <c r="K214" s="711">
        <v>0</v>
      </c>
      <c r="L214" s="711"/>
      <c r="M214" s="711">
        <v>0</v>
      </c>
      <c r="N214" s="711">
        <v>3</v>
      </c>
      <c r="O214" s="711">
        <v>0</v>
      </c>
      <c r="P214" s="701"/>
      <c r="Q214" s="712">
        <v>0</v>
      </c>
    </row>
    <row r="215" spans="1:17" ht="14.4" customHeight="1" x14ac:dyDescent="0.3">
      <c r="A215" s="695" t="s">
        <v>556</v>
      </c>
      <c r="B215" s="696" t="s">
        <v>4067</v>
      </c>
      <c r="C215" s="696" t="s">
        <v>3945</v>
      </c>
      <c r="D215" s="696" t="s">
        <v>4340</v>
      </c>
      <c r="E215" s="696" t="s">
        <v>4341</v>
      </c>
      <c r="F215" s="711"/>
      <c r="G215" s="711"/>
      <c r="H215" s="711"/>
      <c r="I215" s="711"/>
      <c r="J215" s="711">
        <v>3</v>
      </c>
      <c r="K215" s="711">
        <v>0</v>
      </c>
      <c r="L215" s="711"/>
      <c r="M215" s="711">
        <v>0</v>
      </c>
      <c r="N215" s="711">
        <v>1</v>
      </c>
      <c r="O215" s="711">
        <v>0</v>
      </c>
      <c r="P215" s="701"/>
      <c r="Q215" s="712">
        <v>0</v>
      </c>
    </row>
    <row r="216" spans="1:17" ht="14.4" customHeight="1" x14ac:dyDescent="0.3">
      <c r="A216" s="695" t="s">
        <v>556</v>
      </c>
      <c r="B216" s="696" t="s">
        <v>4067</v>
      </c>
      <c r="C216" s="696" t="s">
        <v>3945</v>
      </c>
      <c r="D216" s="696" t="s">
        <v>4342</v>
      </c>
      <c r="E216" s="696" t="s">
        <v>4343</v>
      </c>
      <c r="F216" s="711"/>
      <c r="G216" s="711"/>
      <c r="H216" s="711"/>
      <c r="I216" s="711"/>
      <c r="J216" s="711">
        <v>24</v>
      </c>
      <c r="K216" s="711">
        <v>0</v>
      </c>
      <c r="L216" s="711"/>
      <c r="M216" s="711">
        <v>0</v>
      </c>
      <c r="N216" s="711">
        <v>32</v>
      </c>
      <c r="O216" s="711">
        <v>0</v>
      </c>
      <c r="P216" s="701"/>
      <c r="Q216" s="712">
        <v>0</v>
      </c>
    </row>
    <row r="217" spans="1:17" ht="14.4" customHeight="1" x14ac:dyDescent="0.3">
      <c r="A217" s="695" t="s">
        <v>556</v>
      </c>
      <c r="B217" s="696" t="s">
        <v>4067</v>
      </c>
      <c r="C217" s="696" t="s">
        <v>3945</v>
      </c>
      <c r="D217" s="696" t="s">
        <v>4344</v>
      </c>
      <c r="E217" s="696" t="s">
        <v>4345</v>
      </c>
      <c r="F217" s="711"/>
      <c r="G217" s="711"/>
      <c r="H217" s="711"/>
      <c r="I217" s="711"/>
      <c r="J217" s="711"/>
      <c r="K217" s="711"/>
      <c r="L217" s="711"/>
      <c r="M217" s="711"/>
      <c r="N217" s="711">
        <v>2</v>
      </c>
      <c r="O217" s="711">
        <v>0</v>
      </c>
      <c r="P217" s="701"/>
      <c r="Q217" s="712">
        <v>0</v>
      </c>
    </row>
    <row r="218" spans="1:17" ht="14.4" customHeight="1" x14ac:dyDescent="0.3">
      <c r="A218" s="695" t="s">
        <v>556</v>
      </c>
      <c r="B218" s="696" t="s">
        <v>4067</v>
      </c>
      <c r="C218" s="696" t="s">
        <v>3945</v>
      </c>
      <c r="D218" s="696" t="s">
        <v>4346</v>
      </c>
      <c r="E218" s="696" t="s">
        <v>4347</v>
      </c>
      <c r="F218" s="711"/>
      <c r="G218" s="711"/>
      <c r="H218" s="711"/>
      <c r="I218" s="711"/>
      <c r="J218" s="711">
        <v>1</v>
      </c>
      <c r="K218" s="711">
        <v>0</v>
      </c>
      <c r="L218" s="711"/>
      <c r="M218" s="711">
        <v>0</v>
      </c>
      <c r="N218" s="711"/>
      <c r="O218" s="711"/>
      <c r="P218" s="701"/>
      <c r="Q218" s="712"/>
    </row>
    <row r="219" spans="1:17" ht="14.4" customHeight="1" x14ac:dyDescent="0.3">
      <c r="A219" s="695" t="s">
        <v>556</v>
      </c>
      <c r="B219" s="696" t="s">
        <v>4067</v>
      </c>
      <c r="C219" s="696" t="s">
        <v>3945</v>
      </c>
      <c r="D219" s="696" t="s">
        <v>4348</v>
      </c>
      <c r="E219" s="696" t="s">
        <v>4349</v>
      </c>
      <c r="F219" s="711"/>
      <c r="G219" s="711"/>
      <c r="H219" s="711"/>
      <c r="I219" s="711"/>
      <c r="J219" s="711">
        <v>3</v>
      </c>
      <c r="K219" s="711">
        <v>0</v>
      </c>
      <c r="L219" s="711"/>
      <c r="M219" s="711">
        <v>0</v>
      </c>
      <c r="N219" s="711">
        <v>1</v>
      </c>
      <c r="O219" s="711">
        <v>0</v>
      </c>
      <c r="P219" s="701"/>
      <c r="Q219" s="712">
        <v>0</v>
      </c>
    </row>
    <row r="220" spans="1:17" ht="14.4" customHeight="1" x14ac:dyDescent="0.3">
      <c r="A220" s="695" t="s">
        <v>556</v>
      </c>
      <c r="B220" s="696" t="s">
        <v>4067</v>
      </c>
      <c r="C220" s="696" t="s">
        <v>3945</v>
      </c>
      <c r="D220" s="696" t="s">
        <v>4350</v>
      </c>
      <c r="E220" s="696" t="s">
        <v>4351</v>
      </c>
      <c r="F220" s="711"/>
      <c r="G220" s="711"/>
      <c r="H220" s="711"/>
      <c r="I220" s="711"/>
      <c r="J220" s="711">
        <v>1</v>
      </c>
      <c r="K220" s="711">
        <v>0</v>
      </c>
      <c r="L220" s="711"/>
      <c r="M220" s="711">
        <v>0</v>
      </c>
      <c r="N220" s="711"/>
      <c r="O220" s="711"/>
      <c r="P220" s="701"/>
      <c r="Q220" s="712"/>
    </row>
    <row r="221" spans="1:17" ht="14.4" customHeight="1" x14ac:dyDescent="0.3">
      <c r="A221" s="695" t="s">
        <v>556</v>
      </c>
      <c r="B221" s="696" t="s">
        <v>4067</v>
      </c>
      <c r="C221" s="696" t="s">
        <v>3945</v>
      </c>
      <c r="D221" s="696" t="s">
        <v>4352</v>
      </c>
      <c r="E221" s="696" t="s">
        <v>4353</v>
      </c>
      <c r="F221" s="711"/>
      <c r="G221" s="711"/>
      <c r="H221" s="711"/>
      <c r="I221" s="711"/>
      <c r="J221" s="711">
        <v>1</v>
      </c>
      <c r="K221" s="711">
        <v>0</v>
      </c>
      <c r="L221" s="711"/>
      <c r="M221" s="711">
        <v>0</v>
      </c>
      <c r="N221" s="711"/>
      <c r="O221" s="711"/>
      <c r="P221" s="701"/>
      <c r="Q221" s="712"/>
    </row>
    <row r="222" spans="1:17" ht="14.4" customHeight="1" x14ac:dyDescent="0.3">
      <c r="A222" s="695" t="s">
        <v>556</v>
      </c>
      <c r="B222" s="696" t="s">
        <v>4067</v>
      </c>
      <c r="C222" s="696" t="s">
        <v>3945</v>
      </c>
      <c r="D222" s="696" t="s">
        <v>4354</v>
      </c>
      <c r="E222" s="696" t="s">
        <v>4355</v>
      </c>
      <c r="F222" s="711"/>
      <c r="G222" s="711"/>
      <c r="H222" s="711"/>
      <c r="I222" s="711"/>
      <c r="J222" s="711">
        <v>2</v>
      </c>
      <c r="K222" s="711">
        <v>0</v>
      </c>
      <c r="L222" s="711"/>
      <c r="M222" s="711">
        <v>0</v>
      </c>
      <c r="N222" s="711"/>
      <c r="O222" s="711"/>
      <c r="P222" s="701"/>
      <c r="Q222" s="712"/>
    </row>
    <row r="223" spans="1:17" ht="14.4" customHeight="1" x14ac:dyDescent="0.3">
      <c r="A223" s="695" t="s">
        <v>556</v>
      </c>
      <c r="B223" s="696" t="s">
        <v>4067</v>
      </c>
      <c r="C223" s="696" t="s">
        <v>3945</v>
      </c>
      <c r="D223" s="696" t="s">
        <v>4356</v>
      </c>
      <c r="E223" s="696" t="s">
        <v>4357</v>
      </c>
      <c r="F223" s="711"/>
      <c r="G223" s="711"/>
      <c r="H223" s="711"/>
      <c r="I223" s="711"/>
      <c r="J223" s="711">
        <v>1</v>
      </c>
      <c r="K223" s="711">
        <v>0</v>
      </c>
      <c r="L223" s="711"/>
      <c r="M223" s="711">
        <v>0</v>
      </c>
      <c r="N223" s="711"/>
      <c r="O223" s="711"/>
      <c r="P223" s="701"/>
      <c r="Q223" s="712"/>
    </row>
    <row r="224" spans="1:17" ht="14.4" customHeight="1" x14ac:dyDescent="0.3">
      <c r="A224" s="695" t="s">
        <v>556</v>
      </c>
      <c r="B224" s="696" t="s">
        <v>4067</v>
      </c>
      <c r="C224" s="696" t="s">
        <v>3945</v>
      </c>
      <c r="D224" s="696" t="s">
        <v>4358</v>
      </c>
      <c r="E224" s="696" t="s">
        <v>4359</v>
      </c>
      <c r="F224" s="711"/>
      <c r="G224" s="711"/>
      <c r="H224" s="711"/>
      <c r="I224" s="711"/>
      <c r="J224" s="711">
        <v>12</v>
      </c>
      <c r="K224" s="711">
        <v>0</v>
      </c>
      <c r="L224" s="711"/>
      <c r="M224" s="711">
        <v>0</v>
      </c>
      <c r="N224" s="711">
        <v>3</v>
      </c>
      <c r="O224" s="711">
        <v>0</v>
      </c>
      <c r="P224" s="701"/>
      <c r="Q224" s="712">
        <v>0</v>
      </c>
    </row>
    <row r="225" spans="1:17" ht="14.4" customHeight="1" x14ac:dyDescent="0.3">
      <c r="A225" s="695" t="s">
        <v>556</v>
      </c>
      <c r="B225" s="696" t="s">
        <v>4067</v>
      </c>
      <c r="C225" s="696" t="s">
        <v>3945</v>
      </c>
      <c r="D225" s="696" t="s">
        <v>4360</v>
      </c>
      <c r="E225" s="696" t="s">
        <v>4361</v>
      </c>
      <c r="F225" s="711"/>
      <c r="G225" s="711"/>
      <c r="H225" s="711"/>
      <c r="I225" s="711"/>
      <c r="J225" s="711">
        <v>1</v>
      </c>
      <c r="K225" s="711">
        <v>0</v>
      </c>
      <c r="L225" s="711"/>
      <c r="M225" s="711">
        <v>0</v>
      </c>
      <c r="N225" s="711"/>
      <c r="O225" s="711"/>
      <c r="P225" s="701"/>
      <c r="Q225" s="712"/>
    </row>
    <row r="226" spans="1:17" ht="14.4" customHeight="1" x14ac:dyDescent="0.3">
      <c r="A226" s="695" t="s">
        <v>556</v>
      </c>
      <c r="B226" s="696" t="s">
        <v>4067</v>
      </c>
      <c r="C226" s="696" t="s">
        <v>3945</v>
      </c>
      <c r="D226" s="696" t="s">
        <v>4362</v>
      </c>
      <c r="E226" s="696" t="s">
        <v>4363</v>
      </c>
      <c r="F226" s="711"/>
      <c r="G226" s="711"/>
      <c r="H226" s="711"/>
      <c r="I226" s="711"/>
      <c r="J226" s="711">
        <v>1</v>
      </c>
      <c r="K226" s="711">
        <v>0</v>
      </c>
      <c r="L226" s="711"/>
      <c r="M226" s="711">
        <v>0</v>
      </c>
      <c r="N226" s="711"/>
      <c r="O226" s="711"/>
      <c r="P226" s="701"/>
      <c r="Q226" s="712"/>
    </row>
    <row r="227" spans="1:17" ht="14.4" customHeight="1" x14ac:dyDescent="0.3">
      <c r="A227" s="695" t="s">
        <v>556</v>
      </c>
      <c r="B227" s="696" t="s">
        <v>4067</v>
      </c>
      <c r="C227" s="696" t="s">
        <v>3945</v>
      </c>
      <c r="D227" s="696" t="s">
        <v>4364</v>
      </c>
      <c r="E227" s="696" t="s">
        <v>4365</v>
      </c>
      <c r="F227" s="711"/>
      <c r="G227" s="711"/>
      <c r="H227" s="711"/>
      <c r="I227" s="711"/>
      <c r="J227" s="711"/>
      <c r="K227" s="711"/>
      <c r="L227" s="711"/>
      <c r="M227" s="711"/>
      <c r="N227" s="711">
        <v>1</v>
      </c>
      <c r="O227" s="711">
        <v>0</v>
      </c>
      <c r="P227" s="701"/>
      <c r="Q227" s="712">
        <v>0</v>
      </c>
    </row>
    <row r="228" spans="1:17" ht="14.4" customHeight="1" x14ac:dyDescent="0.3">
      <c r="A228" s="695" t="s">
        <v>556</v>
      </c>
      <c r="B228" s="696" t="s">
        <v>4067</v>
      </c>
      <c r="C228" s="696" t="s">
        <v>3945</v>
      </c>
      <c r="D228" s="696" t="s">
        <v>4366</v>
      </c>
      <c r="E228" s="696" t="s">
        <v>4367</v>
      </c>
      <c r="F228" s="711"/>
      <c r="G228" s="711"/>
      <c r="H228" s="711"/>
      <c r="I228" s="711"/>
      <c r="J228" s="711">
        <v>1</v>
      </c>
      <c r="K228" s="711">
        <v>0</v>
      </c>
      <c r="L228" s="711"/>
      <c r="M228" s="711">
        <v>0</v>
      </c>
      <c r="N228" s="711">
        <v>1</v>
      </c>
      <c r="O228" s="711">
        <v>0</v>
      </c>
      <c r="P228" s="701"/>
      <c r="Q228" s="712">
        <v>0</v>
      </c>
    </row>
    <row r="229" spans="1:17" ht="14.4" customHeight="1" x14ac:dyDescent="0.3">
      <c r="A229" s="695" t="s">
        <v>556</v>
      </c>
      <c r="B229" s="696" t="s">
        <v>4067</v>
      </c>
      <c r="C229" s="696" t="s">
        <v>3945</v>
      </c>
      <c r="D229" s="696" t="s">
        <v>4368</v>
      </c>
      <c r="E229" s="696" t="s">
        <v>4369</v>
      </c>
      <c r="F229" s="711"/>
      <c r="G229" s="711"/>
      <c r="H229" s="711"/>
      <c r="I229" s="711"/>
      <c r="J229" s="711">
        <v>1</v>
      </c>
      <c r="K229" s="711">
        <v>0</v>
      </c>
      <c r="L229" s="711"/>
      <c r="M229" s="711">
        <v>0</v>
      </c>
      <c r="N229" s="711"/>
      <c r="O229" s="711"/>
      <c r="P229" s="701"/>
      <c r="Q229" s="712"/>
    </row>
    <row r="230" spans="1:17" ht="14.4" customHeight="1" x14ac:dyDescent="0.3">
      <c r="A230" s="695" t="s">
        <v>556</v>
      </c>
      <c r="B230" s="696" t="s">
        <v>4067</v>
      </c>
      <c r="C230" s="696" t="s">
        <v>3945</v>
      </c>
      <c r="D230" s="696" t="s">
        <v>4370</v>
      </c>
      <c r="E230" s="696" t="s">
        <v>4371</v>
      </c>
      <c r="F230" s="711"/>
      <c r="G230" s="711"/>
      <c r="H230" s="711"/>
      <c r="I230" s="711"/>
      <c r="J230" s="711">
        <v>1</v>
      </c>
      <c r="K230" s="711">
        <v>0</v>
      </c>
      <c r="L230" s="711"/>
      <c r="M230" s="711">
        <v>0</v>
      </c>
      <c r="N230" s="711"/>
      <c r="O230" s="711"/>
      <c r="P230" s="701"/>
      <c r="Q230" s="712"/>
    </row>
    <row r="231" spans="1:17" ht="14.4" customHeight="1" x14ac:dyDescent="0.3">
      <c r="A231" s="695" t="s">
        <v>556</v>
      </c>
      <c r="B231" s="696" t="s">
        <v>4067</v>
      </c>
      <c r="C231" s="696" t="s">
        <v>3945</v>
      </c>
      <c r="D231" s="696" t="s">
        <v>4372</v>
      </c>
      <c r="E231" s="696" t="s">
        <v>4373</v>
      </c>
      <c r="F231" s="711"/>
      <c r="G231" s="711"/>
      <c r="H231" s="711"/>
      <c r="I231" s="711"/>
      <c r="J231" s="711"/>
      <c r="K231" s="711"/>
      <c r="L231" s="711"/>
      <c r="M231" s="711"/>
      <c r="N231" s="711">
        <v>2</v>
      </c>
      <c r="O231" s="711">
        <v>0</v>
      </c>
      <c r="P231" s="701"/>
      <c r="Q231" s="712">
        <v>0</v>
      </c>
    </row>
    <row r="232" spans="1:17" ht="14.4" customHeight="1" x14ac:dyDescent="0.3">
      <c r="A232" s="695" t="s">
        <v>556</v>
      </c>
      <c r="B232" s="696" t="s">
        <v>4067</v>
      </c>
      <c r="C232" s="696" t="s">
        <v>3945</v>
      </c>
      <c r="D232" s="696" t="s">
        <v>4374</v>
      </c>
      <c r="E232" s="696" t="s">
        <v>4375</v>
      </c>
      <c r="F232" s="711"/>
      <c r="G232" s="711"/>
      <c r="H232" s="711"/>
      <c r="I232" s="711"/>
      <c r="J232" s="711"/>
      <c r="K232" s="711"/>
      <c r="L232" s="711"/>
      <c r="M232" s="711"/>
      <c r="N232" s="711">
        <v>1</v>
      </c>
      <c r="O232" s="711">
        <v>0</v>
      </c>
      <c r="P232" s="701"/>
      <c r="Q232" s="712">
        <v>0</v>
      </c>
    </row>
    <row r="233" spans="1:17" ht="14.4" customHeight="1" x14ac:dyDescent="0.3">
      <c r="A233" s="695" t="s">
        <v>556</v>
      </c>
      <c r="B233" s="696" t="s">
        <v>4067</v>
      </c>
      <c r="C233" s="696" t="s">
        <v>3945</v>
      </c>
      <c r="D233" s="696" t="s">
        <v>4376</v>
      </c>
      <c r="E233" s="696" t="s">
        <v>4377</v>
      </c>
      <c r="F233" s="711">
        <v>1672</v>
      </c>
      <c r="G233" s="711">
        <v>135401</v>
      </c>
      <c r="H233" s="711">
        <v>1</v>
      </c>
      <c r="I233" s="711">
        <v>80.981459330143537</v>
      </c>
      <c r="J233" s="711">
        <v>660</v>
      </c>
      <c r="K233" s="711">
        <v>54057</v>
      </c>
      <c r="L233" s="711">
        <v>0.39923634241992306</v>
      </c>
      <c r="M233" s="711">
        <v>81.904545454545456</v>
      </c>
      <c r="N233" s="711"/>
      <c r="O233" s="711"/>
      <c r="P233" s="701"/>
      <c r="Q233" s="712"/>
    </row>
    <row r="234" spans="1:17" ht="14.4" customHeight="1" x14ac:dyDescent="0.3">
      <c r="A234" s="695" t="s">
        <v>556</v>
      </c>
      <c r="B234" s="696" t="s">
        <v>4067</v>
      </c>
      <c r="C234" s="696" t="s">
        <v>3945</v>
      </c>
      <c r="D234" s="696" t="s">
        <v>4378</v>
      </c>
      <c r="E234" s="696" t="s">
        <v>4379</v>
      </c>
      <c r="F234" s="711">
        <v>348</v>
      </c>
      <c r="G234" s="711">
        <v>10092</v>
      </c>
      <c r="H234" s="711">
        <v>1</v>
      </c>
      <c r="I234" s="711">
        <v>29</v>
      </c>
      <c r="J234" s="711">
        <v>56</v>
      </c>
      <c r="K234" s="711">
        <v>1624</v>
      </c>
      <c r="L234" s="711">
        <v>0.16091954022988506</v>
      </c>
      <c r="M234" s="711">
        <v>29</v>
      </c>
      <c r="N234" s="711"/>
      <c r="O234" s="711"/>
      <c r="P234" s="701"/>
      <c r="Q234" s="712"/>
    </row>
    <row r="235" spans="1:17" ht="14.4" customHeight="1" x14ac:dyDescent="0.3">
      <c r="A235" s="695" t="s">
        <v>556</v>
      </c>
      <c r="B235" s="696" t="s">
        <v>4067</v>
      </c>
      <c r="C235" s="696" t="s">
        <v>3945</v>
      </c>
      <c r="D235" s="696" t="s">
        <v>4380</v>
      </c>
      <c r="E235" s="696" t="s">
        <v>4381</v>
      </c>
      <c r="F235" s="711">
        <v>4</v>
      </c>
      <c r="G235" s="711">
        <v>3406</v>
      </c>
      <c r="H235" s="711">
        <v>1</v>
      </c>
      <c r="I235" s="711">
        <v>851.5</v>
      </c>
      <c r="J235" s="711"/>
      <c r="K235" s="711"/>
      <c r="L235" s="711"/>
      <c r="M235" s="711"/>
      <c r="N235" s="711"/>
      <c r="O235" s="711"/>
      <c r="P235" s="701"/>
      <c r="Q235" s="712"/>
    </row>
    <row r="236" spans="1:17" ht="14.4" customHeight="1" x14ac:dyDescent="0.3">
      <c r="A236" s="695" t="s">
        <v>556</v>
      </c>
      <c r="B236" s="696" t="s">
        <v>4067</v>
      </c>
      <c r="C236" s="696" t="s">
        <v>3945</v>
      </c>
      <c r="D236" s="696" t="s">
        <v>4382</v>
      </c>
      <c r="E236" s="696" t="s">
        <v>4383</v>
      </c>
      <c r="F236" s="711">
        <v>348</v>
      </c>
      <c r="G236" s="711">
        <v>24708</v>
      </c>
      <c r="H236" s="711">
        <v>1</v>
      </c>
      <c r="I236" s="711">
        <v>71</v>
      </c>
      <c r="J236" s="711">
        <v>56</v>
      </c>
      <c r="K236" s="711">
        <v>3976</v>
      </c>
      <c r="L236" s="711">
        <v>0.16091954022988506</v>
      </c>
      <c r="M236" s="711">
        <v>71</v>
      </c>
      <c r="N236" s="711"/>
      <c r="O236" s="711"/>
      <c r="P236" s="701"/>
      <c r="Q236" s="712"/>
    </row>
    <row r="237" spans="1:17" ht="14.4" customHeight="1" x14ac:dyDescent="0.3">
      <c r="A237" s="695" t="s">
        <v>556</v>
      </c>
      <c r="B237" s="696" t="s">
        <v>4067</v>
      </c>
      <c r="C237" s="696" t="s">
        <v>3945</v>
      </c>
      <c r="D237" s="696" t="s">
        <v>4384</v>
      </c>
      <c r="E237" s="696" t="s">
        <v>4385</v>
      </c>
      <c r="F237" s="711">
        <v>348</v>
      </c>
      <c r="G237" s="711">
        <v>10092</v>
      </c>
      <c r="H237" s="711">
        <v>1</v>
      </c>
      <c r="I237" s="711">
        <v>29</v>
      </c>
      <c r="J237" s="711">
        <v>56</v>
      </c>
      <c r="K237" s="711">
        <v>1624</v>
      </c>
      <c r="L237" s="711">
        <v>0.16091954022988506</v>
      </c>
      <c r="M237" s="711">
        <v>29</v>
      </c>
      <c r="N237" s="711"/>
      <c r="O237" s="711"/>
      <c r="P237" s="701"/>
      <c r="Q237" s="712"/>
    </row>
    <row r="238" spans="1:17" ht="14.4" customHeight="1" x14ac:dyDescent="0.3">
      <c r="A238" s="695" t="s">
        <v>556</v>
      </c>
      <c r="B238" s="696" t="s">
        <v>4067</v>
      </c>
      <c r="C238" s="696" t="s">
        <v>3945</v>
      </c>
      <c r="D238" s="696" t="s">
        <v>4386</v>
      </c>
      <c r="E238" s="696" t="s">
        <v>4387</v>
      </c>
      <c r="F238" s="711"/>
      <c r="G238" s="711"/>
      <c r="H238" s="711"/>
      <c r="I238" s="711"/>
      <c r="J238" s="711">
        <v>125</v>
      </c>
      <c r="K238" s="711">
        <v>0</v>
      </c>
      <c r="L238" s="711"/>
      <c r="M238" s="711">
        <v>0</v>
      </c>
      <c r="N238" s="711">
        <v>140</v>
      </c>
      <c r="O238" s="711">
        <v>0</v>
      </c>
      <c r="P238" s="701"/>
      <c r="Q238" s="712">
        <v>0</v>
      </c>
    </row>
    <row r="239" spans="1:17" ht="14.4" customHeight="1" x14ac:dyDescent="0.3">
      <c r="A239" s="695" t="s">
        <v>556</v>
      </c>
      <c r="B239" s="696" t="s">
        <v>4067</v>
      </c>
      <c r="C239" s="696" t="s">
        <v>3945</v>
      </c>
      <c r="D239" s="696" t="s">
        <v>4388</v>
      </c>
      <c r="E239" s="696" t="s">
        <v>4389</v>
      </c>
      <c r="F239" s="711">
        <v>1592</v>
      </c>
      <c r="G239" s="711">
        <v>0</v>
      </c>
      <c r="H239" s="711"/>
      <c r="I239" s="711">
        <v>0</v>
      </c>
      <c r="J239" s="711">
        <v>1226</v>
      </c>
      <c r="K239" s="711">
        <v>0</v>
      </c>
      <c r="L239" s="711"/>
      <c r="M239" s="711">
        <v>0</v>
      </c>
      <c r="N239" s="711"/>
      <c r="O239" s="711"/>
      <c r="P239" s="701"/>
      <c r="Q239" s="712"/>
    </row>
    <row r="240" spans="1:17" ht="14.4" customHeight="1" x14ac:dyDescent="0.3">
      <c r="A240" s="695" t="s">
        <v>556</v>
      </c>
      <c r="B240" s="696" t="s">
        <v>4067</v>
      </c>
      <c r="C240" s="696" t="s">
        <v>3945</v>
      </c>
      <c r="D240" s="696" t="s">
        <v>3966</v>
      </c>
      <c r="E240" s="696" t="s">
        <v>3967</v>
      </c>
      <c r="F240" s="711">
        <v>15</v>
      </c>
      <c r="G240" s="711">
        <v>1125</v>
      </c>
      <c r="H240" s="711">
        <v>1</v>
      </c>
      <c r="I240" s="711">
        <v>75</v>
      </c>
      <c r="J240" s="711">
        <v>8</v>
      </c>
      <c r="K240" s="711">
        <v>648</v>
      </c>
      <c r="L240" s="711">
        <v>0.57599999999999996</v>
      </c>
      <c r="M240" s="711">
        <v>81</v>
      </c>
      <c r="N240" s="711">
        <v>11</v>
      </c>
      <c r="O240" s="711">
        <v>891</v>
      </c>
      <c r="P240" s="701">
        <v>0.79200000000000004</v>
      </c>
      <c r="Q240" s="712">
        <v>81</v>
      </c>
    </row>
    <row r="241" spans="1:17" ht="14.4" customHeight="1" x14ac:dyDescent="0.3">
      <c r="A241" s="695" t="s">
        <v>556</v>
      </c>
      <c r="B241" s="696" t="s">
        <v>4067</v>
      </c>
      <c r="C241" s="696" t="s">
        <v>3945</v>
      </c>
      <c r="D241" s="696" t="s">
        <v>4390</v>
      </c>
      <c r="E241" s="696" t="s">
        <v>4391</v>
      </c>
      <c r="F241" s="711">
        <v>1672</v>
      </c>
      <c r="G241" s="711">
        <v>874425</v>
      </c>
      <c r="H241" s="711">
        <v>1</v>
      </c>
      <c r="I241" s="711">
        <v>522.98145933014359</v>
      </c>
      <c r="J241" s="711">
        <v>660</v>
      </c>
      <c r="K241" s="711">
        <v>345777</v>
      </c>
      <c r="L241" s="711">
        <v>0.39543357063212969</v>
      </c>
      <c r="M241" s="711">
        <v>523.90454545454543</v>
      </c>
      <c r="N241" s="711"/>
      <c r="O241" s="711"/>
      <c r="P241" s="701"/>
      <c r="Q241" s="712"/>
    </row>
    <row r="242" spans="1:17" ht="14.4" customHeight="1" x14ac:dyDescent="0.3">
      <c r="A242" s="695" t="s">
        <v>556</v>
      </c>
      <c r="B242" s="696" t="s">
        <v>4067</v>
      </c>
      <c r="C242" s="696" t="s">
        <v>3945</v>
      </c>
      <c r="D242" s="696" t="s">
        <v>4392</v>
      </c>
      <c r="E242" s="696" t="s">
        <v>4393</v>
      </c>
      <c r="F242" s="711">
        <v>348</v>
      </c>
      <c r="G242" s="711">
        <v>8004</v>
      </c>
      <c r="H242" s="711">
        <v>1</v>
      </c>
      <c r="I242" s="711">
        <v>23</v>
      </c>
      <c r="J242" s="711">
        <v>56</v>
      </c>
      <c r="K242" s="711">
        <v>1288</v>
      </c>
      <c r="L242" s="711">
        <v>0.16091954022988506</v>
      </c>
      <c r="M242" s="711">
        <v>23</v>
      </c>
      <c r="N242" s="711"/>
      <c r="O242" s="711"/>
      <c r="P242" s="701"/>
      <c r="Q242" s="712"/>
    </row>
    <row r="243" spans="1:17" ht="14.4" customHeight="1" x14ac:dyDescent="0.3">
      <c r="A243" s="695" t="s">
        <v>556</v>
      </c>
      <c r="B243" s="696" t="s">
        <v>4067</v>
      </c>
      <c r="C243" s="696" t="s">
        <v>3945</v>
      </c>
      <c r="D243" s="696" t="s">
        <v>4394</v>
      </c>
      <c r="E243" s="696" t="s">
        <v>4395</v>
      </c>
      <c r="F243" s="711">
        <v>65</v>
      </c>
      <c r="G243" s="711">
        <v>32819</v>
      </c>
      <c r="H243" s="711">
        <v>1</v>
      </c>
      <c r="I243" s="711">
        <v>504.90769230769229</v>
      </c>
      <c r="J243" s="711">
        <v>63</v>
      </c>
      <c r="K243" s="711">
        <v>32059</v>
      </c>
      <c r="L243" s="711">
        <v>0.9768426825924007</v>
      </c>
      <c r="M243" s="711">
        <v>508.87301587301585</v>
      </c>
      <c r="N243" s="711">
        <v>64</v>
      </c>
      <c r="O243" s="711">
        <v>32576</v>
      </c>
      <c r="P243" s="701">
        <v>0.99259575246046494</v>
      </c>
      <c r="Q243" s="712">
        <v>509</v>
      </c>
    </row>
    <row r="244" spans="1:17" ht="14.4" customHeight="1" x14ac:dyDescent="0.3">
      <c r="A244" s="695" t="s">
        <v>556</v>
      </c>
      <c r="B244" s="696" t="s">
        <v>4067</v>
      </c>
      <c r="C244" s="696" t="s">
        <v>3945</v>
      </c>
      <c r="D244" s="696" t="s">
        <v>4396</v>
      </c>
      <c r="E244" s="696" t="s">
        <v>4397</v>
      </c>
      <c r="F244" s="711">
        <v>2</v>
      </c>
      <c r="G244" s="711">
        <v>589</v>
      </c>
      <c r="H244" s="711">
        <v>1</v>
      </c>
      <c r="I244" s="711">
        <v>294.5</v>
      </c>
      <c r="J244" s="711"/>
      <c r="K244" s="711"/>
      <c r="L244" s="711"/>
      <c r="M244" s="711"/>
      <c r="N244" s="711"/>
      <c r="O244" s="711"/>
      <c r="P244" s="701"/>
      <c r="Q244" s="712"/>
    </row>
    <row r="245" spans="1:17" ht="14.4" customHeight="1" x14ac:dyDescent="0.3">
      <c r="A245" s="695" t="s">
        <v>556</v>
      </c>
      <c r="B245" s="696" t="s">
        <v>4067</v>
      </c>
      <c r="C245" s="696" t="s">
        <v>3945</v>
      </c>
      <c r="D245" s="696" t="s">
        <v>4047</v>
      </c>
      <c r="E245" s="696" t="s">
        <v>4048</v>
      </c>
      <c r="F245" s="711">
        <v>28</v>
      </c>
      <c r="G245" s="711">
        <v>248332</v>
      </c>
      <c r="H245" s="711">
        <v>1</v>
      </c>
      <c r="I245" s="711">
        <v>8869</v>
      </c>
      <c r="J245" s="711">
        <v>9</v>
      </c>
      <c r="K245" s="711">
        <v>79856</v>
      </c>
      <c r="L245" s="711">
        <v>0.32156951178261362</v>
      </c>
      <c r="M245" s="711">
        <v>8872.8888888888887</v>
      </c>
      <c r="N245" s="711"/>
      <c r="O245" s="711"/>
      <c r="P245" s="701"/>
      <c r="Q245" s="712"/>
    </row>
    <row r="246" spans="1:17" ht="14.4" customHeight="1" x14ac:dyDescent="0.3">
      <c r="A246" s="695" t="s">
        <v>556</v>
      </c>
      <c r="B246" s="696" t="s">
        <v>4067</v>
      </c>
      <c r="C246" s="696" t="s">
        <v>3945</v>
      </c>
      <c r="D246" s="696" t="s">
        <v>4398</v>
      </c>
      <c r="E246" s="696" t="s">
        <v>4399</v>
      </c>
      <c r="F246" s="711">
        <v>136</v>
      </c>
      <c r="G246" s="711">
        <v>23390</v>
      </c>
      <c r="H246" s="711">
        <v>1</v>
      </c>
      <c r="I246" s="711">
        <v>171.98529411764707</v>
      </c>
      <c r="J246" s="711">
        <v>49</v>
      </c>
      <c r="K246" s="711">
        <v>8428</v>
      </c>
      <c r="L246" s="711">
        <v>0.36032492518170156</v>
      </c>
      <c r="M246" s="711">
        <v>172</v>
      </c>
      <c r="N246" s="711"/>
      <c r="O246" s="711"/>
      <c r="P246" s="701"/>
      <c r="Q246" s="712"/>
    </row>
    <row r="247" spans="1:17" ht="14.4" customHeight="1" x14ac:dyDescent="0.3">
      <c r="A247" s="695" t="s">
        <v>556</v>
      </c>
      <c r="B247" s="696" t="s">
        <v>4067</v>
      </c>
      <c r="C247" s="696" t="s">
        <v>3945</v>
      </c>
      <c r="D247" s="696" t="s">
        <v>4400</v>
      </c>
      <c r="E247" s="696" t="s">
        <v>4401</v>
      </c>
      <c r="F247" s="711">
        <v>1242</v>
      </c>
      <c r="G247" s="711">
        <v>1173980</v>
      </c>
      <c r="H247" s="711">
        <v>1</v>
      </c>
      <c r="I247" s="711">
        <v>945.23349436392914</v>
      </c>
      <c r="J247" s="711">
        <v>1037</v>
      </c>
      <c r="K247" s="711">
        <v>1014834</v>
      </c>
      <c r="L247" s="711">
        <v>0.86443891718768628</v>
      </c>
      <c r="M247" s="711">
        <v>978.62487945998066</v>
      </c>
      <c r="N247" s="711">
        <v>1195</v>
      </c>
      <c r="O247" s="711">
        <v>1187561</v>
      </c>
      <c r="P247" s="701">
        <v>1.0115683401761528</v>
      </c>
      <c r="Q247" s="712">
        <v>993.77489539748956</v>
      </c>
    </row>
    <row r="248" spans="1:17" ht="14.4" customHeight="1" x14ac:dyDescent="0.3">
      <c r="A248" s="695" t="s">
        <v>556</v>
      </c>
      <c r="B248" s="696" t="s">
        <v>4067</v>
      </c>
      <c r="C248" s="696" t="s">
        <v>3945</v>
      </c>
      <c r="D248" s="696" t="s">
        <v>3970</v>
      </c>
      <c r="E248" s="696" t="s">
        <v>3971</v>
      </c>
      <c r="F248" s="711">
        <v>28</v>
      </c>
      <c r="G248" s="711">
        <v>9940</v>
      </c>
      <c r="H248" s="711">
        <v>1</v>
      </c>
      <c r="I248" s="711">
        <v>355</v>
      </c>
      <c r="J248" s="711">
        <v>4</v>
      </c>
      <c r="K248" s="711">
        <v>1308</v>
      </c>
      <c r="L248" s="711">
        <v>0.13158953722334005</v>
      </c>
      <c r="M248" s="711">
        <v>327</v>
      </c>
      <c r="N248" s="711"/>
      <c r="O248" s="711"/>
      <c r="P248" s="701"/>
      <c r="Q248" s="712"/>
    </row>
    <row r="249" spans="1:17" ht="14.4" customHeight="1" x14ac:dyDescent="0.3">
      <c r="A249" s="695" t="s">
        <v>556</v>
      </c>
      <c r="B249" s="696" t="s">
        <v>4067</v>
      </c>
      <c r="C249" s="696" t="s">
        <v>3945</v>
      </c>
      <c r="D249" s="696" t="s">
        <v>4402</v>
      </c>
      <c r="E249" s="696" t="s">
        <v>4403</v>
      </c>
      <c r="F249" s="711"/>
      <c r="G249" s="711"/>
      <c r="H249" s="711"/>
      <c r="I249" s="711"/>
      <c r="J249" s="711">
        <v>7</v>
      </c>
      <c r="K249" s="711">
        <v>0</v>
      </c>
      <c r="L249" s="711"/>
      <c r="M249" s="711">
        <v>0</v>
      </c>
      <c r="N249" s="711">
        <v>2</v>
      </c>
      <c r="O249" s="711">
        <v>0</v>
      </c>
      <c r="P249" s="701"/>
      <c r="Q249" s="712">
        <v>0</v>
      </c>
    </row>
    <row r="250" spans="1:17" ht="14.4" customHeight="1" x14ac:dyDescent="0.3">
      <c r="A250" s="695" t="s">
        <v>556</v>
      </c>
      <c r="B250" s="696" t="s">
        <v>4067</v>
      </c>
      <c r="C250" s="696" t="s">
        <v>3945</v>
      </c>
      <c r="D250" s="696" t="s">
        <v>4404</v>
      </c>
      <c r="E250" s="696" t="s">
        <v>4405</v>
      </c>
      <c r="F250" s="711">
        <v>19</v>
      </c>
      <c r="G250" s="711">
        <v>907269</v>
      </c>
      <c r="H250" s="711">
        <v>1</v>
      </c>
      <c r="I250" s="711">
        <v>47751</v>
      </c>
      <c r="J250" s="711">
        <v>23</v>
      </c>
      <c r="K250" s="711">
        <v>1100033</v>
      </c>
      <c r="L250" s="711">
        <v>1.2124662035184715</v>
      </c>
      <c r="M250" s="711">
        <v>47827.521739130432</v>
      </c>
      <c r="N250" s="711">
        <v>23</v>
      </c>
      <c r="O250" s="711">
        <v>1100113</v>
      </c>
      <c r="P250" s="701">
        <v>1.2125543802334258</v>
      </c>
      <c r="Q250" s="712">
        <v>47831</v>
      </c>
    </row>
    <row r="251" spans="1:17" ht="14.4" customHeight="1" x14ac:dyDescent="0.3">
      <c r="A251" s="695" t="s">
        <v>556</v>
      </c>
      <c r="B251" s="696" t="s">
        <v>4067</v>
      </c>
      <c r="C251" s="696" t="s">
        <v>3945</v>
      </c>
      <c r="D251" s="696" t="s">
        <v>4406</v>
      </c>
      <c r="E251" s="696" t="s">
        <v>4407</v>
      </c>
      <c r="F251" s="711">
        <v>11</v>
      </c>
      <c r="G251" s="711">
        <v>19998</v>
      </c>
      <c r="H251" s="711">
        <v>1</v>
      </c>
      <c r="I251" s="711">
        <v>1818</v>
      </c>
      <c r="J251" s="711">
        <v>5</v>
      </c>
      <c r="K251" s="711">
        <v>9120</v>
      </c>
      <c r="L251" s="711">
        <v>0.45604560456045606</v>
      </c>
      <c r="M251" s="711">
        <v>1824</v>
      </c>
      <c r="N251" s="711">
        <v>4</v>
      </c>
      <c r="O251" s="711">
        <v>7296</v>
      </c>
      <c r="P251" s="701">
        <v>0.36483648364836485</v>
      </c>
      <c r="Q251" s="712">
        <v>1824</v>
      </c>
    </row>
    <row r="252" spans="1:17" ht="14.4" customHeight="1" x14ac:dyDescent="0.3">
      <c r="A252" s="695" t="s">
        <v>556</v>
      </c>
      <c r="B252" s="696" t="s">
        <v>4067</v>
      </c>
      <c r="C252" s="696" t="s">
        <v>3945</v>
      </c>
      <c r="D252" s="696" t="s">
        <v>4049</v>
      </c>
      <c r="E252" s="696" t="s">
        <v>4050</v>
      </c>
      <c r="F252" s="711">
        <v>714</v>
      </c>
      <c r="G252" s="711">
        <v>515480</v>
      </c>
      <c r="H252" s="711">
        <v>1</v>
      </c>
      <c r="I252" s="711">
        <v>721.96078431372553</v>
      </c>
      <c r="J252" s="711">
        <v>172</v>
      </c>
      <c r="K252" s="711">
        <v>124700</v>
      </c>
      <c r="L252" s="711">
        <v>0.24191045239388531</v>
      </c>
      <c r="M252" s="711">
        <v>725</v>
      </c>
      <c r="N252" s="711"/>
      <c r="O252" s="711"/>
      <c r="P252" s="701"/>
      <c r="Q252" s="712"/>
    </row>
    <row r="253" spans="1:17" ht="14.4" customHeight="1" x14ac:dyDescent="0.3">
      <c r="A253" s="695" t="s">
        <v>556</v>
      </c>
      <c r="B253" s="696" t="s">
        <v>4067</v>
      </c>
      <c r="C253" s="696" t="s">
        <v>3945</v>
      </c>
      <c r="D253" s="696" t="s">
        <v>4001</v>
      </c>
      <c r="E253" s="696" t="s">
        <v>4002</v>
      </c>
      <c r="F253" s="711"/>
      <c r="G253" s="711"/>
      <c r="H253" s="711"/>
      <c r="I253" s="711"/>
      <c r="J253" s="711">
        <v>6</v>
      </c>
      <c r="K253" s="711">
        <v>2584</v>
      </c>
      <c r="L253" s="711"/>
      <c r="M253" s="711">
        <v>430.66666666666669</v>
      </c>
      <c r="N253" s="711">
        <v>6</v>
      </c>
      <c r="O253" s="711">
        <v>2586</v>
      </c>
      <c r="P253" s="701"/>
      <c r="Q253" s="712">
        <v>431</v>
      </c>
    </row>
    <row r="254" spans="1:17" ht="14.4" customHeight="1" x14ac:dyDescent="0.3">
      <c r="A254" s="695" t="s">
        <v>556</v>
      </c>
      <c r="B254" s="696" t="s">
        <v>4067</v>
      </c>
      <c r="C254" s="696" t="s">
        <v>3945</v>
      </c>
      <c r="D254" s="696" t="s">
        <v>4408</v>
      </c>
      <c r="E254" s="696" t="s">
        <v>4409</v>
      </c>
      <c r="F254" s="711">
        <v>3</v>
      </c>
      <c r="G254" s="711">
        <v>999</v>
      </c>
      <c r="H254" s="711">
        <v>1</v>
      </c>
      <c r="I254" s="711">
        <v>333</v>
      </c>
      <c r="J254" s="711">
        <v>9</v>
      </c>
      <c r="K254" s="711">
        <v>3009</v>
      </c>
      <c r="L254" s="711">
        <v>3.0120120120120122</v>
      </c>
      <c r="M254" s="711">
        <v>334.33333333333331</v>
      </c>
      <c r="N254" s="711"/>
      <c r="O254" s="711"/>
      <c r="P254" s="701"/>
      <c r="Q254" s="712"/>
    </row>
    <row r="255" spans="1:17" ht="14.4" customHeight="1" x14ac:dyDescent="0.3">
      <c r="A255" s="695" t="s">
        <v>556</v>
      </c>
      <c r="B255" s="696" t="s">
        <v>4067</v>
      </c>
      <c r="C255" s="696" t="s">
        <v>3945</v>
      </c>
      <c r="D255" s="696" t="s">
        <v>4410</v>
      </c>
      <c r="E255" s="696" t="s">
        <v>4411</v>
      </c>
      <c r="F255" s="711">
        <v>18</v>
      </c>
      <c r="G255" s="711">
        <v>15156</v>
      </c>
      <c r="H255" s="711">
        <v>1</v>
      </c>
      <c r="I255" s="711">
        <v>842</v>
      </c>
      <c r="J255" s="711">
        <v>14</v>
      </c>
      <c r="K255" s="711">
        <v>11815</v>
      </c>
      <c r="L255" s="711">
        <v>0.77955925046186325</v>
      </c>
      <c r="M255" s="711">
        <v>843.92857142857144</v>
      </c>
      <c r="N255" s="711">
        <v>3</v>
      </c>
      <c r="O255" s="711">
        <v>2535</v>
      </c>
      <c r="P255" s="701">
        <v>0.16726049089469516</v>
      </c>
      <c r="Q255" s="712">
        <v>845</v>
      </c>
    </row>
    <row r="256" spans="1:17" ht="14.4" customHeight="1" x14ac:dyDescent="0.3">
      <c r="A256" s="695" t="s">
        <v>556</v>
      </c>
      <c r="B256" s="696" t="s">
        <v>4067</v>
      </c>
      <c r="C256" s="696" t="s">
        <v>3945</v>
      </c>
      <c r="D256" s="696" t="s">
        <v>4005</v>
      </c>
      <c r="E256" s="696" t="s">
        <v>4006</v>
      </c>
      <c r="F256" s="711"/>
      <c r="G256" s="711"/>
      <c r="H256" s="711"/>
      <c r="I256" s="711"/>
      <c r="J256" s="711">
        <v>56</v>
      </c>
      <c r="K256" s="711">
        <v>19264</v>
      </c>
      <c r="L256" s="711"/>
      <c r="M256" s="711">
        <v>344</v>
      </c>
      <c r="N256" s="711"/>
      <c r="O256" s="711"/>
      <c r="P256" s="701"/>
      <c r="Q256" s="712"/>
    </row>
    <row r="257" spans="1:17" ht="14.4" customHeight="1" x14ac:dyDescent="0.3">
      <c r="A257" s="695" t="s">
        <v>556</v>
      </c>
      <c r="B257" s="696" t="s">
        <v>4067</v>
      </c>
      <c r="C257" s="696" t="s">
        <v>3945</v>
      </c>
      <c r="D257" s="696" t="s">
        <v>4412</v>
      </c>
      <c r="E257" s="696" t="s">
        <v>4413</v>
      </c>
      <c r="F257" s="711">
        <v>172</v>
      </c>
      <c r="G257" s="711">
        <v>66387</v>
      </c>
      <c r="H257" s="711">
        <v>1</v>
      </c>
      <c r="I257" s="711">
        <v>385.97093023255815</v>
      </c>
      <c r="J257" s="711">
        <v>89</v>
      </c>
      <c r="K257" s="711">
        <v>34440</v>
      </c>
      <c r="L257" s="711">
        <v>0.51877626643770614</v>
      </c>
      <c r="M257" s="711">
        <v>386.96629213483146</v>
      </c>
      <c r="N257" s="711"/>
      <c r="O257" s="711"/>
      <c r="P257" s="701"/>
      <c r="Q257" s="712"/>
    </row>
    <row r="258" spans="1:17" ht="14.4" customHeight="1" x14ac:dyDescent="0.3">
      <c r="A258" s="695" t="s">
        <v>556</v>
      </c>
      <c r="B258" s="696" t="s">
        <v>4067</v>
      </c>
      <c r="C258" s="696" t="s">
        <v>3945</v>
      </c>
      <c r="D258" s="696" t="s">
        <v>4414</v>
      </c>
      <c r="E258" s="696" t="s">
        <v>4415</v>
      </c>
      <c r="F258" s="711">
        <v>89</v>
      </c>
      <c r="G258" s="711">
        <v>76451</v>
      </c>
      <c r="H258" s="711">
        <v>1</v>
      </c>
      <c r="I258" s="711">
        <v>859</v>
      </c>
      <c r="J258" s="711">
        <v>14</v>
      </c>
      <c r="K258" s="711">
        <v>12040</v>
      </c>
      <c r="L258" s="711">
        <v>0.15748649461746739</v>
      </c>
      <c r="M258" s="711">
        <v>860</v>
      </c>
      <c r="N258" s="711"/>
      <c r="O258" s="711"/>
      <c r="P258" s="701"/>
      <c r="Q258" s="712"/>
    </row>
    <row r="259" spans="1:17" ht="14.4" customHeight="1" x14ac:dyDescent="0.3">
      <c r="A259" s="695" t="s">
        <v>556</v>
      </c>
      <c r="B259" s="696" t="s">
        <v>4067</v>
      </c>
      <c r="C259" s="696" t="s">
        <v>3945</v>
      </c>
      <c r="D259" s="696" t="s">
        <v>4416</v>
      </c>
      <c r="E259" s="696" t="s">
        <v>4417</v>
      </c>
      <c r="F259" s="711"/>
      <c r="G259" s="711"/>
      <c r="H259" s="711"/>
      <c r="I259" s="711"/>
      <c r="J259" s="711">
        <v>10</v>
      </c>
      <c r="K259" s="711">
        <v>0</v>
      </c>
      <c r="L259" s="711"/>
      <c r="M259" s="711">
        <v>0</v>
      </c>
      <c r="N259" s="711">
        <v>10</v>
      </c>
      <c r="O259" s="711">
        <v>0</v>
      </c>
      <c r="P259" s="701"/>
      <c r="Q259" s="712">
        <v>0</v>
      </c>
    </row>
    <row r="260" spans="1:17" ht="14.4" customHeight="1" x14ac:dyDescent="0.3">
      <c r="A260" s="695" t="s">
        <v>556</v>
      </c>
      <c r="B260" s="696" t="s">
        <v>4067</v>
      </c>
      <c r="C260" s="696" t="s">
        <v>3945</v>
      </c>
      <c r="D260" s="696" t="s">
        <v>4418</v>
      </c>
      <c r="E260" s="696" t="s">
        <v>4419</v>
      </c>
      <c r="F260" s="711"/>
      <c r="G260" s="711"/>
      <c r="H260" s="711"/>
      <c r="I260" s="711"/>
      <c r="J260" s="711">
        <v>104</v>
      </c>
      <c r="K260" s="711">
        <v>0</v>
      </c>
      <c r="L260" s="711"/>
      <c r="M260" s="711">
        <v>0</v>
      </c>
      <c r="N260" s="711">
        <v>128</v>
      </c>
      <c r="O260" s="711">
        <v>0</v>
      </c>
      <c r="P260" s="701"/>
      <c r="Q260" s="712">
        <v>0</v>
      </c>
    </row>
    <row r="261" spans="1:17" ht="14.4" customHeight="1" x14ac:dyDescent="0.3">
      <c r="A261" s="695" t="s">
        <v>556</v>
      </c>
      <c r="B261" s="696" t="s">
        <v>4067</v>
      </c>
      <c r="C261" s="696" t="s">
        <v>3945</v>
      </c>
      <c r="D261" s="696" t="s">
        <v>4420</v>
      </c>
      <c r="E261" s="696" t="s">
        <v>4421</v>
      </c>
      <c r="F261" s="711">
        <v>107</v>
      </c>
      <c r="G261" s="711">
        <v>4030100</v>
      </c>
      <c r="H261" s="711">
        <v>1</v>
      </c>
      <c r="I261" s="711">
        <v>37664.485981308411</v>
      </c>
      <c r="J261" s="711">
        <v>95</v>
      </c>
      <c r="K261" s="711">
        <v>3584687</v>
      </c>
      <c r="L261" s="711">
        <v>0.88947842485298134</v>
      </c>
      <c r="M261" s="711">
        <v>37733.547368421052</v>
      </c>
      <c r="N261" s="711">
        <v>107</v>
      </c>
      <c r="O261" s="711">
        <v>4037645</v>
      </c>
      <c r="P261" s="701">
        <v>1.0018721619810922</v>
      </c>
      <c r="Q261" s="712">
        <v>37735</v>
      </c>
    </row>
    <row r="262" spans="1:17" ht="14.4" customHeight="1" x14ac:dyDescent="0.3">
      <c r="A262" s="695" t="s">
        <v>556</v>
      </c>
      <c r="B262" s="696" t="s">
        <v>4067</v>
      </c>
      <c r="C262" s="696" t="s">
        <v>3945</v>
      </c>
      <c r="D262" s="696" t="s">
        <v>4422</v>
      </c>
      <c r="E262" s="696" t="s">
        <v>4415</v>
      </c>
      <c r="F262" s="711">
        <v>1583</v>
      </c>
      <c r="G262" s="711">
        <v>1491155</v>
      </c>
      <c r="H262" s="711">
        <v>1</v>
      </c>
      <c r="I262" s="711">
        <v>941.98041692987999</v>
      </c>
      <c r="J262" s="711">
        <v>646</v>
      </c>
      <c r="K262" s="711">
        <v>609115</v>
      </c>
      <c r="L262" s="711">
        <v>0.40848536872424396</v>
      </c>
      <c r="M262" s="711">
        <v>942.90247678018579</v>
      </c>
      <c r="N262" s="711"/>
      <c r="O262" s="711"/>
      <c r="P262" s="701"/>
      <c r="Q262" s="712"/>
    </row>
    <row r="263" spans="1:17" ht="14.4" customHeight="1" x14ac:dyDescent="0.3">
      <c r="A263" s="695" t="s">
        <v>556</v>
      </c>
      <c r="B263" s="696" t="s">
        <v>4067</v>
      </c>
      <c r="C263" s="696" t="s">
        <v>3945</v>
      </c>
      <c r="D263" s="696" t="s">
        <v>4423</v>
      </c>
      <c r="E263" s="696" t="s">
        <v>4424</v>
      </c>
      <c r="F263" s="711"/>
      <c r="G263" s="711"/>
      <c r="H263" s="711"/>
      <c r="I263" s="711"/>
      <c r="J263" s="711">
        <v>56</v>
      </c>
      <c r="K263" s="711">
        <v>0</v>
      </c>
      <c r="L263" s="711"/>
      <c r="M263" s="711">
        <v>0</v>
      </c>
      <c r="N263" s="711">
        <v>71</v>
      </c>
      <c r="O263" s="711">
        <v>0</v>
      </c>
      <c r="P263" s="701"/>
      <c r="Q263" s="712">
        <v>0</v>
      </c>
    </row>
    <row r="264" spans="1:17" ht="14.4" customHeight="1" x14ac:dyDescent="0.3">
      <c r="A264" s="695" t="s">
        <v>556</v>
      </c>
      <c r="B264" s="696" t="s">
        <v>4067</v>
      </c>
      <c r="C264" s="696" t="s">
        <v>3945</v>
      </c>
      <c r="D264" s="696" t="s">
        <v>4425</v>
      </c>
      <c r="E264" s="696" t="s">
        <v>4426</v>
      </c>
      <c r="F264" s="711"/>
      <c r="G264" s="711"/>
      <c r="H264" s="711"/>
      <c r="I264" s="711"/>
      <c r="J264" s="711">
        <v>42</v>
      </c>
      <c r="K264" s="711">
        <v>14448</v>
      </c>
      <c r="L264" s="711"/>
      <c r="M264" s="711">
        <v>344</v>
      </c>
      <c r="N264" s="711">
        <v>148</v>
      </c>
      <c r="O264" s="711">
        <v>50912</v>
      </c>
      <c r="P264" s="701"/>
      <c r="Q264" s="712">
        <v>344</v>
      </c>
    </row>
    <row r="265" spans="1:17" ht="14.4" customHeight="1" x14ac:dyDescent="0.3">
      <c r="A265" s="695" t="s">
        <v>556</v>
      </c>
      <c r="B265" s="696" t="s">
        <v>4067</v>
      </c>
      <c r="C265" s="696" t="s">
        <v>3945</v>
      </c>
      <c r="D265" s="696" t="s">
        <v>4427</v>
      </c>
      <c r="E265" s="696" t="s">
        <v>3940</v>
      </c>
      <c r="F265" s="711">
        <v>97</v>
      </c>
      <c r="G265" s="711">
        <v>0</v>
      </c>
      <c r="H265" s="711"/>
      <c r="I265" s="711">
        <v>0</v>
      </c>
      <c r="J265" s="711">
        <v>2</v>
      </c>
      <c r="K265" s="711">
        <v>0</v>
      </c>
      <c r="L265" s="711"/>
      <c r="M265" s="711">
        <v>0</v>
      </c>
      <c r="N265" s="711"/>
      <c r="O265" s="711"/>
      <c r="P265" s="701"/>
      <c r="Q265" s="712"/>
    </row>
    <row r="266" spans="1:17" ht="14.4" customHeight="1" x14ac:dyDescent="0.3">
      <c r="A266" s="695" t="s">
        <v>556</v>
      </c>
      <c r="B266" s="696" t="s">
        <v>4067</v>
      </c>
      <c r="C266" s="696" t="s">
        <v>3945</v>
      </c>
      <c r="D266" s="696" t="s">
        <v>4428</v>
      </c>
      <c r="E266" s="696" t="s">
        <v>4429</v>
      </c>
      <c r="F266" s="711">
        <v>51</v>
      </c>
      <c r="G266" s="711">
        <v>0</v>
      </c>
      <c r="H266" s="711"/>
      <c r="I266" s="711">
        <v>0</v>
      </c>
      <c r="J266" s="711">
        <v>55</v>
      </c>
      <c r="K266" s="711">
        <v>0</v>
      </c>
      <c r="L266" s="711"/>
      <c r="M266" s="711">
        <v>0</v>
      </c>
      <c r="N266" s="711">
        <v>76</v>
      </c>
      <c r="O266" s="711">
        <v>0</v>
      </c>
      <c r="P266" s="701"/>
      <c r="Q266" s="712">
        <v>0</v>
      </c>
    </row>
    <row r="267" spans="1:17" ht="14.4" customHeight="1" x14ac:dyDescent="0.3">
      <c r="A267" s="695" t="s">
        <v>556</v>
      </c>
      <c r="B267" s="696" t="s">
        <v>4067</v>
      </c>
      <c r="C267" s="696" t="s">
        <v>3945</v>
      </c>
      <c r="D267" s="696" t="s">
        <v>4430</v>
      </c>
      <c r="E267" s="696" t="s">
        <v>4431</v>
      </c>
      <c r="F267" s="711"/>
      <c r="G267" s="711"/>
      <c r="H267" s="711"/>
      <c r="I267" s="711"/>
      <c r="J267" s="711">
        <v>11</v>
      </c>
      <c r="K267" s="711">
        <v>0</v>
      </c>
      <c r="L267" s="711"/>
      <c r="M267" s="711">
        <v>0</v>
      </c>
      <c r="N267" s="711">
        <v>11</v>
      </c>
      <c r="O267" s="711">
        <v>0</v>
      </c>
      <c r="P267" s="701"/>
      <c r="Q267" s="712">
        <v>0</v>
      </c>
    </row>
    <row r="268" spans="1:17" ht="14.4" customHeight="1" x14ac:dyDescent="0.3">
      <c r="A268" s="695" t="s">
        <v>556</v>
      </c>
      <c r="B268" s="696" t="s">
        <v>4067</v>
      </c>
      <c r="C268" s="696" t="s">
        <v>3945</v>
      </c>
      <c r="D268" s="696" t="s">
        <v>4432</v>
      </c>
      <c r="E268" s="696" t="s">
        <v>4433</v>
      </c>
      <c r="F268" s="711"/>
      <c r="G268" s="711"/>
      <c r="H268" s="711"/>
      <c r="I268" s="711"/>
      <c r="J268" s="711">
        <v>3</v>
      </c>
      <c r="K268" s="711">
        <v>0</v>
      </c>
      <c r="L268" s="711"/>
      <c r="M268" s="711">
        <v>0</v>
      </c>
      <c r="N268" s="711">
        <v>9</v>
      </c>
      <c r="O268" s="711">
        <v>0</v>
      </c>
      <c r="P268" s="701"/>
      <c r="Q268" s="712">
        <v>0</v>
      </c>
    </row>
    <row r="269" spans="1:17" ht="14.4" customHeight="1" x14ac:dyDescent="0.3">
      <c r="A269" s="695" t="s">
        <v>556</v>
      </c>
      <c r="B269" s="696" t="s">
        <v>4067</v>
      </c>
      <c r="C269" s="696" t="s">
        <v>3945</v>
      </c>
      <c r="D269" s="696" t="s">
        <v>4434</v>
      </c>
      <c r="E269" s="696" t="s">
        <v>4435</v>
      </c>
      <c r="F269" s="711"/>
      <c r="G269" s="711"/>
      <c r="H269" s="711"/>
      <c r="I269" s="711"/>
      <c r="J269" s="711"/>
      <c r="K269" s="711"/>
      <c r="L269" s="711"/>
      <c r="M269" s="711"/>
      <c r="N269" s="711">
        <v>1</v>
      </c>
      <c r="O269" s="711">
        <v>0</v>
      </c>
      <c r="P269" s="701"/>
      <c r="Q269" s="712">
        <v>0</v>
      </c>
    </row>
    <row r="270" spans="1:17" ht="14.4" customHeight="1" x14ac:dyDescent="0.3">
      <c r="A270" s="695" t="s">
        <v>556</v>
      </c>
      <c r="B270" s="696" t="s">
        <v>4067</v>
      </c>
      <c r="C270" s="696" t="s">
        <v>3945</v>
      </c>
      <c r="D270" s="696" t="s">
        <v>4436</v>
      </c>
      <c r="E270" s="696" t="s">
        <v>4437</v>
      </c>
      <c r="F270" s="711"/>
      <c r="G270" s="711"/>
      <c r="H270" s="711"/>
      <c r="I270" s="711"/>
      <c r="J270" s="711">
        <v>17</v>
      </c>
      <c r="K270" s="711">
        <v>0</v>
      </c>
      <c r="L270" s="711"/>
      <c r="M270" s="711">
        <v>0</v>
      </c>
      <c r="N270" s="711">
        <v>26</v>
      </c>
      <c r="O270" s="711">
        <v>0</v>
      </c>
      <c r="P270" s="701"/>
      <c r="Q270" s="712">
        <v>0</v>
      </c>
    </row>
    <row r="271" spans="1:17" ht="14.4" customHeight="1" x14ac:dyDescent="0.3">
      <c r="A271" s="695" t="s">
        <v>556</v>
      </c>
      <c r="B271" s="696" t="s">
        <v>4067</v>
      </c>
      <c r="C271" s="696" t="s">
        <v>3945</v>
      </c>
      <c r="D271" s="696" t="s">
        <v>4438</v>
      </c>
      <c r="E271" s="696" t="s">
        <v>4439</v>
      </c>
      <c r="F271" s="711">
        <v>3</v>
      </c>
      <c r="G271" s="711">
        <v>5010</v>
      </c>
      <c r="H271" s="711">
        <v>1</v>
      </c>
      <c r="I271" s="711">
        <v>1670</v>
      </c>
      <c r="J271" s="711">
        <v>2</v>
      </c>
      <c r="K271" s="711">
        <v>3351</v>
      </c>
      <c r="L271" s="711">
        <v>0.66886227544910182</v>
      </c>
      <c r="M271" s="711">
        <v>1675.5</v>
      </c>
      <c r="N271" s="711"/>
      <c r="O271" s="711"/>
      <c r="P271" s="701"/>
      <c r="Q271" s="712"/>
    </row>
    <row r="272" spans="1:17" ht="14.4" customHeight="1" x14ac:dyDescent="0.3">
      <c r="A272" s="695" t="s">
        <v>556</v>
      </c>
      <c r="B272" s="696" t="s">
        <v>4067</v>
      </c>
      <c r="C272" s="696" t="s">
        <v>3945</v>
      </c>
      <c r="D272" s="696" t="s">
        <v>4440</v>
      </c>
      <c r="E272" s="696" t="s">
        <v>4441</v>
      </c>
      <c r="F272" s="711">
        <v>15</v>
      </c>
      <c r="G272" s="711">
        <v>102286</v>
      </c>
      <c r="H272" s="711">
        <v>1</v>
      </c>
      <c r="I272" s="711">
        <v>6819.0666666666666</v>
      </c>
      <c r="J272" s="711">
        <v>9</v>
      </c>
      <c r="K272" s="711">
        <v>61533</v>
      </c>
      <c r="L272" s="711">
        <v>0.60157792855327219</v>
      </c>
      <c r="M272" s="711">
        <v>6837</v>
      </c>
      <c r="N272" s="711">
        <v>6</v>
      </c>
      <c r="O272" s="711">
        <v>41022</v>
      </c>
      <c r="P272" s="701">
        <v>0.40105195236884811</v>
      </c>
      <c r="Q272" s="712">
        <v>6837</v>
      </c>
    </row>
    <row r="273" spans="1:17" ht="14.4" customHeight="1" x14ac:dyDescent="0.3">
      <c r="A273" s="695" t="s">
        <v>556</v>
      </c>
      <c r="B273" s="696" t="s">
        <v>4067</v>
      </c>
      <c r="C273" s="696" t="s">
        <v>3945</v>
      </c>
      <c r="D273" s="696" t="s">
        <v>4442</v>
      </c>
      <c r="E273" s="696" t="s">
        <v>4443</v>
      </c>
      <c r="F273" s="711"/>
      <c r="G273" s="711"/>
      <c r="H273" s="711"/>
      <c r="I273" s="711"/>
      <c r="J273" s="711">
        <v>4</v>
      </c>
      <c r="K273" s="711">
        <v>0</v>
      </c>
      <c r="L273" s="711"/>
      <c r="M273" s="711">
        <v>0</v>
      </c>
      <c r="N273" s="711">
        <v>3</v>
      </c>
      <c r="O273" s="711">
        <v>0</v>
      </c>
      <c r="P273" s="701"/>
      <c r="Q273" s="712">
        <v>0</v>
      </c>
    </row>
    <row r="274" spans="1:17" ht="14.4" customHeight="1" x14ac:dyDescent="0.3">
      <c r="A274" s="695" t="s">
        <v>556</v>
      </c>
      <c r="B274" s="696" t="s">
        <v>4067</v>
      </c>
      <c r="C274" s="696" t="s">
        <v>3945</v>
      </c>
      <c r="D274" s="696" t="s">
        <v>4029</v>
      </c>
      <c r="E274" s="696" t="s">
        <v>4030</v>
      </c>
      <c r="F274" s="711"/>
      <c r="G274" s="711"/>
      <c r="H274" s="711"/>
      <c r="I274" s="711"/>
      <c r="J274" s="711">
        <v>44</v>
      </c>
      <c r="K274" s="711">
        <v>10208</v>
      </c>
      <c r="L274" s="711"/>
      <c r="M274" s="711">
        <v>232</v>
      </c>
      <c r="N274" s="711">
        <v>169</v>
      </c>
      <c r="O274" s="711">
        <v>39208</v>
      </c>
      <c r="P274" s="701"/>
      <c r="Q274" s="712">
        <v>232</v>
      </c>
    </row>
    <row r="275" spans="1:17" ht="14.4" customHeight="1" x14ac:dyDescent="0.3">
      <c r="A275" s="695" t="s">
        <v>556</v>
      </c>
      <c r="B275" s="696" t="s">
        <v>4067</v>
      </c>
      <c r="C275" s="696" t="s">
        <v>3945</v>
      </c>
      <c r="D275" s="696" t="s">
        <v>4444</v>
      </c>
      <c r="E275" s="696" t="s">
        <v>3940</v>
      </c>
      <c r="F275" s="711">
        <v>1</v>
      </c>
      <c r="G275" s="711">
        <v>247</v>
      </c>
      <c r="H275" s="711">
        <v>1</v>
      </c>
      <c r="I275" s="711">
        <v>247</v>
      </c>
      <c r="J275" s="711">
        <v>1</v>
      </c>
      <c r="K275" s="711">
        <v>247</v>
      </c>
      <c r="L275" s="711">
        <v>1</v>
      </c>
      <c r="M275" s="711">
        <v>247</v>
      </c>
      <c r="N275" s="711"/>
      <c r="O275" s="711"/>
      <c r="P275" s="701"/>
      <c r="Q275" s="712"/>
    </row>
    <row r="276" spans="1:17" ht="14.4" customHeight="1" x14ac:dyDescent="0.3">
      <c r="A276" s="695" t="s">
        <v>556</v>
      </c>
      <c r="B276" s="696" t="s">
        <v>4067</v>
      </c>
      <c r="C276" s="696" t="s">
        <v>3945</v>
      </c>
      <c r="D276" s="696" t="s">
        <v>4445</v>
      </c>
      <c r="E276" s="696" t="s">
        <v>4446</v>
      </c>
      <c r="F276" s="711">
        <v>7</v>
      </c>
      <c r="G276" s="711">
        <v>89117</v>
      </c>
      <c r="H276" s="711">
        <v>1</v>
      </c>
      <c r="I276" s="711">
        <v>12731</v>
      </c>
      <c r="J276" s="711">
        <v>6</v>
      </c>
      <c r="K276" s="711">
        <v>76560</v>
      </c>
      <c r="L276" s="711">
        <v>0.85909534656687281</v>
      </c>
      <c r="M276" s="711">
        <v>12760</v>
      </c>
      <c r="N276" s="711">
        <v>10</v>
      </c>
      <c r="O276" s="711">
        <v>127600</v>
      </c>
      <c r="P276" s="701">
        <v>1.4318255776114546</v>
      </c>
      <c r="Q276" s="712">
        <v>12760</v>
      </c>
    </row>
    <row r="277" spans="1:17" ht="14.4" customHeight="1" x14ac:dyDescent="0.3">
      <c r="A277" s="695" t="s">
        <v>556</v>
      </c>
      <c r="B277" s="696" t="s">
        <v>4067</v>
      </c>
      <c r="C277" s="696" t="s">
        <v>3945</v>
      </c>
      <c r="D277" s="696" t="s">
        <v>4447</v>
      </c>
      <c r="E277" s="696" t="s">
        <v>4448</v>
      </c>
      <c r="F277" s="711">
        <v>3</v>
      </c>
      <c r="G277" s="711">
        <v>12567</v>
      </c>
      <c r="H277" s="711">
        <v>1</v>
      </c>
      <c r="I277" s="711">
        <v>4189</v>
      </c>
      <c r="J277" s="711">
        <v>4</v>
      </c>
      <c r="K277" s="711">
        <v>16804</v>
      </c>
      <c r="L277" s="711">
        <v>1.3371528606668257</v>
      </c>
      <c r="M277" s="711">
        <v>4201</v>
      </c>
      <c r="N277" s="711">
        <v>1</v>
      </c>
      <c r="O277" s="711">
        <v>4204</v>
      </c>
      <c r="P277" s="701">
        <v>0.33452693562504976</v>
      </c>
      <c r="Q277" s="712">
        <v>4204</v>
      </c>
    </row>
    <row r="278" spans="1:17" ht="14.4" customHeight="1" x14ac:dyDescent="0.3">
      <c r="A278" s="695" t="s">
        <v>556</v>
      </c>
      <c r="B278" s="696" t="s">
        <v>4067</v>
      </c>
      <c r="C278" s="696" t="s">
        <v>3945</v>
      </c>
      <c r="D278" s="696" t="s">
        <v>4449</v>
      </c>
      <c r="E278" s="696" t="s">
        <v>4450</v>
      </c>
      <c r="F278" s="711"/>
      <c r="G278" s="711"/>
      <c r="H278" s="711"/>
      <c r="I278" s="711"/>
      <c r="J278" s="711">
        <v>7</v>
      </c>
      <c r="K278" s="711">
        <v>0</v>
      </c>
      <c r="L278" s="711"/>
      <c r="M278" s="711">
        <v>0</v>
      </c>
      <c r="N278" s="711">
        <v>5</v>
      </c>
      <c r="O278" s="711">
        <v>0</v>
      </c>
      <c r="P278" s="701"/>
      <c r="Q278" s="712">
        <v>0</v>
      </c>
    </row>
    <row r="279" spans="1:17" ht="14.4" customHeight="1" x14ac:dyDescent="0.3">
      <c r="A279" s="695" t="s">
        <v>556</v>
      </c>
      <c r="B279" s="696" t="s">
        <v>4067</v>
      </c>
      <c r="C279" s="696" t="s">
        <v>3945</v>
      </c>
      <c r="D279" s="696" t="s">
        <v>4451</v>
      </c>
      <c r="E279" s="696" t="s">
        <v>4452</v>
      </c>
      <c r="F279" s="711"/>
      <c r="G279" s="711"/>
      <c r="H279" s="711"/>
      <c r="I279" s="711"/>
      <c r="J279" s="711">
        <v>71</v>
      </c>
      <c r="K279" s="711">
        <v>0</v>
      </c>
      <c r="L279" s="711"/>
      <c r="M279" s="711">
        <v>0</v>
      </c>
      <c r="N279" s="711">
        <v>76</v>
      </c>
      <c r="O279" s="711">
        <v>0</v>
      </c>
      <c r="P279" s="701"/>
      <c r="Q279" s="712">
        <v>0</v>
      </c>
    </row>
    <row r="280" spans="1:17" ht="14.4" customHeight="1" x14ac:dyDescent="0.3">
      <c r="A280" s="695" t="s">
        <v>556</v>
      </c>
      <c r="B280" s="696" t="s">
        <v>4067</v>
      </c>
      <c r="C280" s="696" t="s">
        <v>3945</v>
      </c>
      <c r="D280" s="696" t="s">
        <v>4453</v>
      </c>
      <c r="E280" s="696" t="s">
        <v>4454</v>
      </c>
      <c r="F280" s="711"/>
      <c r="G280" s="711"/>
      <c r="H280" s="711"/>
      <c r="I280" s="711"/>
      <c r="J280" s="711">
        <v>3</v>
      </c>
      <c r="K280" s="711">
        <v>0</v>
      </c>
      <c r="L280" s="711"/>
      <c r="M280" s="711">
        <v>0</v>
      </c>
      <c r="N280" s="711">
        <v>5</v>
      </c>
      <c r="O280" s="711">
        <v>0</v>
      </c>
      <c r="P280" s="701"/>
      <c r="Q280" s="712">
        <v>0</v>
      </c>
    </row>
    <row r="281" spans="1:17" ht="14.4" customHeight="1" x14ac:dyDescent="0.3">
      <c r="A281" s="695" t="s">
        <v>556</v>
      </c>
      <c r="B281" s="696" t="s">
        <v>4067</v>
      </c>
      <c r="C281" s="696" t="s">
        <v>3945</v>
      </c>
      <c r="D281" s="696" t="s">
        <v>4455</v>
      </c>
      <c r="E281" s="696" t="s">
        <v>4456</v>
      </c>
      <c r="F281" s="711">
        <v>1</v>
      </c>
      <c r="G281" s="711">
        <v>604</v>
      </c>
      <c r="H281" s="711">
        <v>1</v>
      </c>
      <c r="I281" s="711">
        <v>604</v>
      </c>
      <c r="J281" s="711"/>
      <c r="K281" s="711"/>
      <c r="L281" s="711"/>
      <c r="M281" s="711"/>
      <c r="N281" s="711"/>
      <c r="O281" s="711"/>
      <c r="P281" s="701"/>
      <c r="Q281" s="712"/>
    </row>
    <row r="282" spans="1:17" ht="14.4" customHeight="1" x14ac:dyDescent="0.3">
      <c r="A282" s="695" t="s">
        <v>556</v>
      </c>
      <c r="B282" s="696" t="s">
        <v>4067</v>
      </c>
      <c r="C282" s="696" t="s">
        <v>3945</v>
      </c>
      <c r="D282" s="696" t="s">
        <v>4457</v>
      </c>
      <c r="E282" s="696" t="s">
        <v>4456</v>
      </c>
      <c r="F282" s="711">
        <v>1</v>
      </c>
      <c r="G282" s="711">
        <v>518</v>
      </c>
      <c r="H282" s="711">
        <v>1</v>
      </c>
      <c r="I282" s="711">
        <v>518</v>
      </c>
      <c r="J282" s="711"/>
      <c r="K282" s="711"/>
      <c r="L282" s="711"/>
      <c r="M282" s="711"/>
      <c r="N282" s="711"/>
      <c r="O282" s="711"/>
      <c r="P282" s="701"/>
      <c r="Q282" s="712"/>
    </row>
    <row r="283" spans="1:17" ht="14.4" customHeight="1" x14ac:dyDescent="0.3">
      <c r="A283" s="695" t="s">
        <v>556</v>
      </c>
      <c r="B283" s="696" t="s">
        <v>4067</v>
      </c>
      <c r="C283" s="696" t="s">
        <v>3945</v>
      </c>
      <c r="D283" s="696" t="s">
        <v>4458</v>
      </c>
      <c r="E283" s="696" t="s">
        <v>4459</v>
      </c>
      <c r="F283" s="711"/>
      <c r="G283" s="711"/>
      <c r="H283" s="711"/>
      <c r="I283" s="711"/>
      <c r="J283" s="711">
        <v>1</v>
      </c>
      <c r="K283" s="711">
        <v>4617</v>
      </c>
      <c r="L283" s="711"/>
      <c r="M283" s="711">
        <v>4617</v>
      </c>
      <c r="N283" s="711"/>
      <c r="O283" s="711"/>
      <c r="P283" s="701"/>
      <c r="Q283" s="712"/>
    </row>
    <row r="284" spans="1:17" ht="14.4" customHeight="1" x14ac:dyDescent="0.3">
      <c r="A284" s="695" t="s">
        <v>556</v>
      </c>
      <c r="B284" s="696" t="s">
        <v>4067</v>
      </c>
      <c r="C284" s="696" t="s">
        <v>3945</v>
      </c>
      <c r="D284" s="696" t="s">
        <v>4460</v>
      </c>
      <c r="E284" s="696" t="s">
        <v>4461</v>
      </c>
      <c r="F284" s="711"/>
      <c r="G284" s="711"/>
      <c r="H284" s="711"/>
      <c r="I284" s="711"/>
      <c r="J284" s="711">
        <v>16</v>
      </c>
      <c r="K284" s="711">
        <v>0</v>
      </c>
      <c r="L284" s="711"/>
      <c r="M284" s="711">
        <v>0</v>
      </c>
      <c r="N284" s="711">
        <v>1</v>
      </c>
      <c r="O284" s="711">
        <v>0</v>
      </c>
      <c r="P284" s="701"/>
      <c r="Q284" s="712">
        <v>0</v>
      </c>
    </row>
    <row r="285" spans="1:17" ht="14.4" customHeight="1" x14ac:dyDescent="0.3">
      <c r="A285" s="695" t="s">
        <v>556</v>
      </c>
      <c r="B285" s="696" t="s">
        <v>4067</v>
      </c>
      <c r="C285" s="696" t="s">
        <v>3945</v>
      </c>
      <c r="D285" s="696" t="s">
        <v>4462</v>
      </c>
      <c r="E285" s="696" t="s">
        <v>4463</v>
      </c>
      <c r="F285" s="711"/>
      <c r="G285" s="711"/>
      <c r="H285" s="711"/>
      <c r="I285" s="711"/>
      <c r="J285" s="711">
        <v>2</v>
      </c>
      <c r="K285" s="711">
        <v>36671</v>
      </c>
      <c r="L285" s="711"/>
      <c r="M285" s="711">
        <v>18335.5</v>
      </c>
      <c r="N285" s="711">
        <v>1</v>
      </c>
      <c r="O285" s="711">
        <v>18350</v>
      </c>
      <c r="P285" s="701"/>
      <c r="Q285" s="712">
        <v>18350</v>
      </c>
    </row>
    <row r="286" spans="1:17" ht="14.4" customHeight="1" x14ac:dyDescent="0.3">
      <c r="A286" s="695" t="s">
        <v>556</v>
      </c>
      <c r="B286" s="696" t="s">
        <v>4067</v>
      </c>
      <c r="C286" s="696" t="s">
        <v>3945</v>
      </c>
      <c r="D286" s="696" t="s">
        <v>4464</v>
      </c>
      <c r="E286" s="696" t="s">
        <v>4465</v>
      </c>
      <c r="F286" s="711"/>
      <c r="G286" s="711"/>
      <c r="H286" s="711"/>
      <c r="I286" s="711"/>
      <c r="J286" s="711">
        <v>1</v>
      </c>
      <c r="K286" s="711">
        <v>0</v>
      </c>
      <c r="L286" s="711"/>
      <c r="M286" s="711">
        <v>0</v>
      </c>
      <c r="N286" s="711"/>
      <c r="O286" s="711"/>
      <c r="P286" s="701"/>
      <c r="Q286" s="712"/>
    </row>
    <row r="287" spans="1:17" ht="14.4" customHeight="1" x14ac:dyDescent="0.3">
      <c r="A287" s="695" t="s">
        <v>556</v>
      </c>
      <c r="B287" s="696" t="s">
        <v>4067</v>
      </c>
      <c r="C287" s="696" t="s">
        <v>3945</v>
      </c>
      <c r="D287" s="696" t="s">
        <v>4466</v>
      </c>
      <c r="E287" s="696" t="s">
        <v>4467</v>
      </c>
      <c r="F287" s="711"/>
      <c r="G287" s="711"/>
      <c r="H287" s="711"/>
      <c r="I287" s="711"/>
      <c r="J287" s="711">
        <v>2</v>
      </c>
      <c r="K287" s="711">
        <v>0</v>
      </c>
      <c r="L287" s="711"/>
      <c r="M287" s="711">
        <v>0</v>
      </c>
      <c r="N287" s="711">
        <v>1</v>
      </c>
      <c r="O287" s="711">
        <v>0</v>
      </c>
      <c r="P287" s="701"/>
      <c r="Q287" s="712">
        <v>0</v>
      </c>
    </row>
    <row r="288" spans="1:17" ht="14.4" customHeight="1" x14ac:dyDescent="0.3">
      <c r="A288" s="695" t="s">
        <v>556</v>
      </c>
      <c r="B288" s="696" t="s">
        <v>4067</v>
      </c>
      <c r="C288" s="696" t="s">
        <v>3945</v>
      </c>
      <c r="D288" s="696" t="s">
        <v>4468</v>
      </c>
      <c r="E288" s="696" t="s">
        <v>4469</v>
      </c>
      <c r="F288" s="711"/>
      <c r="G288" s="711"/>
      <c r="H288" s="711"/>
      <c r="I288" s="711"/>
      <c r="J288" s="711">
        <v>6</v>
      </c>
      <c r="K288" s="711">
        <v>0</v>
      </c>
      <c r="L288" s="711"/>
      <c r="M288" s="711">
        <v>0</v>
      </c>
      <c r="N288" s="711">
        <v>3</v>
      </c>
      <c r="O288" s="711">
        <v>0</v>
      </c>
      <c r="P288" s="701"/>
      <c r="Q288" s="712">
        <v>0</v>
      </c>
    </row>
    <row r="289" spans="1:17" ht="14.4" customHeight="1" x14ac:dyDescent="0.3">
      <c r="A289" s="695" t="s">
        <v>556</v>
      </c>
      <c r="B289" s="696" t="s">
        <v>4067</v>
      </c>
      <c r="C289" s="696" t="s">
        <v>3945</v>
      </c>
      <c r="D289" s="696" t="s">
        <v>4470</v>
      </c>
      <c r="E289" s="696" t="s">
        <v>4471</v>
      </c>
      <c r="F289" s="711"/>
      <c r="G289" s="711"/>
      <c r="H289" s="711"/>
      <c r="I289" s="711"/>
      <c r="J289" s="711">
        <v>5</v>
      </c>
      <c r="K289" s="711">
        <v>0</v>
      </c>
      <c r="L289" s="711"/>
      <c r="M289" s="711">
        <v>0</v>
      </c>
      <c r="N289" s="711"/>
      <c r="O289" s="711"/>
      <c r="P289" s="701"/>
      <c r="Q289" s="712"/>
    </row>
    <row r="290" spans="1:17" ht="14.4" customHeight="1" x14ac:dyDescent="0.3">
      <c r="A290" s="695" t="s">
        <v>556</v>
      </c>
      <c r="B290" s="696" t="s">
        <v>4067</v>
      </c>
      <c r="C290" s="696" t="s">
        <v>3945</v>
      </c>
      <c r="D290" s="696" t="s">
        <v>4472</v>
      </c>
      <c r="E290" s="696" t="s">
        <v>4329</v>
      </c>
      <c r="F290" s="711"/>
      <c r="G290" s="711"/>
      <c r="H290" s="711"/>
      <c r="I290" s="711"/>
      <c r="J290" s="711">
        <v>1</v>
      </c>
      <c r="K290" s="711">
        <v>0</v>
      </c>
      <c r="L290" s="711"/>
      <c r="M290" s="711">
        <v>0</v>
      </c>
      <c r="N290" s="711"/>
      <c r="O290" s="711"/>
      <c r="P290" s="701"/>
      <c r="Q290" s="712"/>
    </row>
    <row r="291" spans="1:17" ht="14.4" customHeight="1" x14ac:dyDescent="0.3">
      <c r="A291" s="695" t="s">
        <v>556</v>
      </c>
      <c r="B291" s="696" t="s">
        <v>4067</v>
      </c>
      <c r="C291" s="696" t="s">
        <v>3945</v>
      </c>
      <c r="D291" s="696" t="s">
        <v>4473</v>
      </c>
      <c r="E291" s="696" t="s">
        <v>4474</v>
      </c>
      <c r="F291" s="711"/>
      <c r="G291" s="711"/>
      <c r="H291" s="711"/>
      <c r="I291" s="711"/>
      <c r="J291" s="711">
        <v>9</v>
      </c>
      <c r="K291" s="711">
        <v>0</v>
      </c>
      <c r="L291" s="711"/>
      <c r="M291" s="711">
        <v>0</v>
      </c>
      <c r="N291" s="711">
        <v>39</v>
      </c>
      <c r="O291" s="711">
        <v>0</v>
      </c>
      <c r="P291" s="701"/>
      <c r="Q291" s="712">
        <v>0</v>
      </c>
    </row>
    <row r="292" spans="1:17" ht="14.4" customHeight="1" x14ac:dyDescent="0.3">
      <c r="A292" s="695" t="s">
        <v>556</v>
      </c>
      <c r="B292" s="696" t="s">
        <v>4067</v>
      </c>
      <c r="C292" s="696" t="s">
        <v>3945</v>
      </c>
      <c r="D292" s="696" t="s">
        <v>4475</v>
      </c>
      <c r="E292" s="696" t="s">
        <v>4476</v>
      </c>
      <c r="F292" s="711"/>
      <c r="G292" s="711"/>
      <c r="H292" s="711"/>
      <c r="I292" s="711"/>
      <c r="J292" s="711"/>
      <c r="K292" s="711"/>
      <c r="L292" s="711"/>
      <c r="M292" s="711"/>
      <c r="N292" s="711">
        <v>3</v>
      </c>
      <c r="O292" s="711">
        <v>0</v>
      </c>
      <c r="P292" s="701"/>
      <c r="Q292" s="712">
        <v>0</v>
      </c>
    </row>
    <row r="293" spans="1:17" ht="14.4" customHeight="1" x14ac:dyDescent="0.3">
      <c r="A293" s="695" t="s">
        <v>556</v>
      </c>
      <c r="B293" s="696" t="s">
        <v>4067</v>
      </c>
      <c r="C293" s="696" t="s">
        <v>3945</v>
      </c>
      <c r="D293" s="696" t="s">
        <v>4477</v>
      </c>
      <c r="E293" s="696" t="s">
        <v>4474</v>
      </c>
      <c r="F293" s="711"/>
      <c r="G293" s="711"/>
      <c r="H293" s="711"/>
      <c r="I293" s="711"/>
      <c r="J293" s="711">
        <v>4</v>
      </c>
      <c r="K293" s="711">
        <v>0</v>
      </c>
      <c r="L293" s="711"/>
      <c r="M293" s="711">
        <v>0</v>
      </c>
      <c r="N293" s="711"/>
      <c r="O293" s="711"/>
      <c r="P293" s="701"/>
      <c r="Q293" s="712"/>
    </row>
    <row r="294" spans="1:17" ht="14.4" customHeight="1" x14ac:dyDescent="0.3">
      <c r="A294" s="695" t="s">
        <v>556</v>
      </c>
      <c r="B294" s="696" t="s">
        <v>4067</v>
      </c>
      <c r="C294" s="696" t="s">
        <v>3945</v>
      </c>
      <c r="D294" s="696" t="s">
        <v>4478</v>
      </c>
      <c r="E294" s="696" t="s">
        <v>4471</v>
      </c>
      <c r="F294" s="711"/>
      <c r="G294" s="711"/>
      <c r="H294" s="711"/>
      <c r="I294" s="711"/>
      <c r="J294" s="711">
        <v>4</v>
      </c>
      <c r="K294" s="711">
        <v>0</v>
      </c>
      <c r="L294" s="711"/>
      <c r="M294" s="711">
        <v>0</v>
      </c>
      <c r="N294" s="711">
        <v>2</v>
      </c>
      <c r="O294" s="711">
        <v>0</v>
      </c>
      <c r="P294" s="701"/>
      <c r="Q294" s="712">
        <v>0</v>
      </c>
    </row>
    <row r="295" spans="1:17" ht="14.4" customHeight="1" x14ac:dyDescent="0.3">
      <c r="A295" s="695" t="s">
        <v>556</v>
      </c>
      <c r="B295" s="696" t="s">
        <v>4067</v>
      </c>
      <c r="C295" s="696" t="s">
        <v>3945</v>
      </c>
      <c r="D295" s="696" t="s">
        <v>4053</v>
      </c>
      <c r="E295" s="696" t="s">
        <v>4054</v>
      </c>
      <c r="F295" s="711">
        <v>1</v>
      </c>
      <c r="G295" s="711">
        <v>1209</v>
      </c>
      <c r="H295" s="711">
        <v>1</v>
      </c>
      <c r="I295" s="711">
        <v>1209</v>
      </c>
      <c r="J295" s="711">
        <v>2</v>
      </c>
      <c r="K295" s="711">
        <v>2422</v>
      </c>
      <c r="L295" s="711">
        <v>2.0033085194375517</v>
      </c>
      <c r="M295" s="711">
        <v>1211</v>
      </c>
      <c r="N295" s="711"/>
      <c r="O295" s="711"/>
      <c r="P295" s="701"/>
      <c r="Q295" s="712"/>
    </row>
    <row r="296" spans="1:17" ht="14.4" customHeight="1" x14ac:dyDescent="0.3">
      <c r="A296" s="695" t="s">
        <v>556</v>
      </c>
      <c r="B296" s="696" t="s">
        <v>4067</v>
      </c>
      <c r="C296" s="696" t="s">
        <v>3945</v>
      </c>
      <c r="D296" s="696" t="s">
        <v>4479</v>
      </c>
      <c r="E296" s="696" t="s">
        <v>4480</v>
      </c>
      <c r="F296" s="711"/>
      <c r="G296" s="711"/>
      <c r="H296" s="711"/>
      <c r="I296" s="711"/>
      <c r="J296" s="711">
        <v>3</v>
      </c>
      <c r="K296" s="711">
        <v>0</v>
      </c>
      <c r="L296" s="711"/>
      <c r="M296" s="711">
        <v>0</v>
      </c>
      <c r="N296" s="711">
        <v>6</v>
      </c>
      <c r="O296" s="711">
        <v>0</v>
      </c>
      <c r="P296" s="701"/>
      <c r="Q296" s="712">
        <v>0</v>
      </c>
    </row>
    <row r="297" spans="1:17" ht="14.4" customHeight="1" x14ac:dyDescent="0.3">
      <c r="A297" s="695" t="s">
        <v>556</v>
      </c>
      <c r="B297" s="696" t="s">
        <v>4067</v>
      </c>
      <c r="C297" s="696" t="s">
        <v>3945</v>
      </c>
      <c r="D297" s="696" t="s">
        <v>4481</v>
      </c>
      <c r="E297" s="696" t="s">
        <v>4482</v>
      </c>
      <c r="F297" s="711"/>
      <c r="G297" s="711"/>
      <c r="H297" s="711"/>
      <c r="I297" s="711"/>
      <c r="J297" s="711">
        <v>2</v>
      </c>
      <c r="K297" s="711">
        <v>0</v>
      </c>
      <c r="L297" s="711"/>
      <c r="M297" s="711">
        <v>0</v>
      </c>
      <c r="N297" s="711">
        <v>4</v>
      </c>
      <c r="O297" s="711">
        <v>0</v>
      </c>
      <c r="P297" s="701"/>
      <c r="Q297" s="712">
        <v>0</v>
      </c>
    </row>
    <row r="298" spans="1:17" ht="14.4" customHeight="1" x14ac:dyDescent="0.3">
      <c r="A298" s="695" t="s">
        <v>556</v>
      </c>
      <c r="B298" s="696" t="s">
        <v>4067</v>
      </c>
      <c r="C298" s="696" t="s">
        <v>3945</v>
      </c>
      <c r="D298" s="696" t="s">
        <v>4483</v>
      </c>
      <c r="E298" s="696" t="s">
        <v>4484</v>
      </c>
      <c r="F298" s="711">
        <v>2</v>
      </c>
      <c r="G298" s="711">
        <v>95804</v>
      </c>
      <c r="H298" s="711">
        <v>1</v>
      </c>
      <c r="I298" s="711">
        <v>47902</v>
      </c>
      <c r="J298" s="711">
        <v>3</v>
      </c>
      <c r="K298" s="711">
        <v>143964</v>
      </c>
      <c r="L298" s="711">
        <v>1.502692998204668</v>
      </c>
      <c r="M298" s="711">
        <v>47988</v>
      </c>
      <c r="N298" s="711">
        <v>3</v>
      </c>
      <c r="O298" s="711">
        <v>143964</v>
      </c>
      <c r="P298" s="701">
        <v>1.502692998204668</v>
      </c>
      <c r="Q298" s="712">
        <v>47988</v>
      </c>
    </row>
    <row r="299" spans="1:17" ht="14.4" customHeight="1" x14ac:dyDescent="0.3">
      <c r="A299" s="695" t="s">
        <v>556</v>
      </c>
      <c r="B299" s="696" t="s">
        <v>4067</v>
      </c>
      <c r="C299" s="696" t="s">
        <v>3945</v>
      </c>
      <c r="D299" s="696" t="s">
        <v>4485</v>
      </c>
      <c r="E299" s="696" t="s">
        <v>4351</v>
      </c>
      <c r="F299" s="711"/>
      <c r="G299" s="711"/>
      <c r="H299" s="711"/>
      <c r="I299" s="711"/>
      <c r="J299" s="711">
        <v>1</v>
      </c>
      <c r="K299" s="711">
        <v>0</v>
      </c>
      <c r="L299" s="711"/>
      <c r="M299" s="711">
        <v>0</v>
      </c>
      <c r="N299" s="711"/>
      <c r="O299" s="711"/>
      <c r="P299" s="701"/>
      <c r="Q299" s="712"/>
    </row>
    <row r="300" spans="1:17" ht="14.4" customHeight="1" x14ac:dyDescent="0.3">
      <c r="A300" s="695" t="s">
        <v>556</v>
      </c>
      <c r="B300" s="696" t="s">
        <v>4067</v>
      </c>
      <c r="C300" s="696" t="s">
        <v>3945</v>
      </c>
      <c r="D300" s="696" t="s">
        <v>4486</v>
      </c>
      <c r="E300" s="696" t="s">
        <v>4487</v>
      </c>
      <c r="F300" s="711"/>
      <c r="G300" s="711"/>
      <c r="H300" s="711"/>
      <c r="I300" s="711"/>
      <c r="J300" s="711">
        <v>4</v>
      </c>
      <c r="K300" s="711">
        <v>0</v>
      </c>
      <c r="L300" s="711"/>
      <c r="M300" s="711">
        <v>0</v>
      </c>
      <c r="N300" s="711">
        <v>3</v>
      </c>
      <c r="O300" s="711">
        <v>0</v>
      </c>
      <c r="P300" s="701"/>
      <c r="Q300" s="712">
        <v>0</v>
      </c>
    </row>
    <row r="301" spans="1:17" ht="14.4" customHeight="1" x14ac:dyDescent="0.3">
      <c r="A301" s="695" t="s">
        <v>556</v>
      </c>
      <c r="B301" s="696" t="s">
        <v>4067</v>
      </c>
      <c r="C301" s="696" t="s">
        <v>3945</v>
      </c>
      <c r="D301" s="696" t="s">
        <v>4488</v>
      </c>
      <c r="E301" s="696" t="s">
        <v>4405</v>
      </c>
      <c r="F301" s="711"/>
      <c r="G301" s="711"/>
      <c r="H301" s="711"/>
      <c r="I301" s="711"/>
      <c r="J301" s="711">
        <v>1</v>
      </c>
      <c r="K301" s="711">
        <v>60858</v>
      </c>
      <c r="L301" s="711"/>
      <c r="M301" s="711">
        <v>60858</v>
      </c>
      <c r="N301" s="711">
        <v>2</v>
      </c>
      <c r="O301" s="711">
        <v>121716</v>
      </c>
      <c r="P301" s="701"/>
      <c r="Q301" s="712">
        <v>60858</v>
      </c>
    </row>
    <row r="302" spans="1:17" ht="14.4" customHeight="1" x14ac:dyDescent="0.3">
      <c r="A302" s="695" t="s">
        <v>556</v>
      </c>
      <c r="B302" s="696" t="s">
        <v>4067</v>
      </c>
      <c r="C302" s="696" t="s">
        <v>3945</v>
      </c>
      <c r="D302" s="696" t="s">
        <v>4489</v>
      </c>
      <c r="E302" s="696" t="s">
        <v>4490</v>
      </c>
      <c r="F302" s="711"/>
      <c r="G302" s="711"/>
      <c r="H302" s="711"/>
      <c r="I302" s="711"/>
      <c r="J302" s="711">
        <v>1</v>
      </c>
      <c r="K302" s="711">
        <v>0</v>
      </c>
      <c r="L302" s="711"/>
      <c r="M302" s="711">
        <v>0</v>
      </c>
      <c r="N302" s="711"/>
      <c r="O302" s="711"/>
      <c r="P302" s="701"/>
      <c r="Q302" s="712"/>
    </row>
    <row r="303" spans="1:17" ht="14.4" customHeight="1" x14ac:dyDescent="0.3">
      <c r="A303" s="695" t="s">
        <v>556</v>
      </c>
      <c r="B303" s="696" t="s">
        <v>4067</v>
      </c>
      <c r="C303" s="696" t="s">
        <v>3945</v>
      </c>
      <c r="D303" s="696" t="s">
        <v>4491</v>
      </c>
      <c r="E303" s="696" t="s">
        <v>4492</v>
      </c>
      <c r="F303" s="711"/>
      <c r="G303" s="711"/>
      <c r="H303" s="711"/>
      <c r="I303" s="711"/>
      <c r="J303" s="711"/>
      <c r="K303" s="711"/>
      <c r="L303" s="711"/>
      <c r="M303" s="711"/>
      <c r="N303" s="711">
        <v>1</v>
      </c>
      <c r="O303" s="711">
        <v>0</v>
      </c>
      <c r="P303" s="701"/>
      <c r="Q303" s="712">
        <v>0</v>
      </c>
    </row>
    <row r="304" spans="1:17" ht="14.4" customHeight="1" x14ac:dyDescent="0.3">
      <c r="A304" s="695" t="s">
        <v>556</v>
      </c>
      <c r="B304" s="696" t="s">
        <v>4067</v>
      </c>
      <c r="C304" s="696" t="s">
        <v>3945</v>
      </c>
      <c r="D304" s="696" t="s">
        <v>4493</v>
      </c>
      <c r="E304" s="696" t="s">
        <v>4494</v>
      </c>
      <c r="F304" s="711"/>
      <c r="G304" s="711"/>
      <c r="H304" s="711"/>
      <c r="I304" s="711"/>
      <c r="J304" s="711"/>
      <c r="K304" s="711"/>
      <c r="L304" s="711"/>
      <c r="M304" s="711"/>
      <c r="N304" s="711">
        <v>2</v>
      </c>
      <c r="O304" s="711">
        <v>0</v>
      </c>
      <c r="P304" s="701"/>
      <c r="Q304" s="712">
        <v>0</v>
      </c>
    </row>
    <row r="305" spans="1:17" ht="14.4" customHeight="1" x14ac:dyDescent="0.3">
      <c r="A305" s="695" t="s">
        <v>556</v>
      </c>
      <c r="B305" s="696" t="s">
        <v>4067</v>
      </c>
      <c r="C305" s="696" t="s">
        <v>3945</v>
      </c>
      <c r="D305" s="696" t="s">
        <v>4495</v>
      </c>
      <c r="E305" s="696" t="s">
        <v>4496</v>
      </c>
      <c r="F305" s="711"/>
      <c r="G305" s="711"/>
      <c r="H305" s="711"/>
      <c r="I305" s="711"/>
      <c r="J305" s="711"/>
      <c r="K305" s="711"/>
      <c r="L305" s="711"/>
      <c r="M305" s="711"/>
      <c r="N305" s="711">
        <v>1</v>
      </c>
      <c r="O305" s="711">
        <v>0</v>
      </c>
      <c r="P305" s="701"/>
      <c r="Q305" s="712">
        <v>0</v>
      </c>
    </row>
    <row r="306" spans="1:17" ht="14.4" customHeight="1" x14ac:dyDescent="0.3">
      <c r="A306" s="695" t="s">
        <v>556</v>
      </c>
      <c r="B306" s="696" t="s">
        <v>4067</v>
      </c>
      <c r="C306" s="696" t="s">
        <v>3945</v>
      </c>
      <c r="D306" s="696" t="s">
        <v>4497</v>
      </c>
      <c r="E306" s="696" t="s">
        <v>4498</v>
      </c>
      <c r="F306" s="711"/>
      <c r="G306" s="711"/>
      <c r="H306" s="711"/>
      <c r="I306" s="711"/>
      <c r="J306" s="711"/>
      <c r="K306" s="711"/>
      <c r="L306" s="711"/>
      <c r="M306" s="711"/>
      <c r="N306" s="711">
        <v>1</v>
      </c>
      <c r="O306" s="711">
        <v>0</v>
      </c>
      <c r="P306" s="701"/>
      <c r="Q306" s="712">
        <v>0</v>
      </c>
    </row>
    <row r="307" spans="1:17" ht="14.4" customHeight="1" x14ac:dyDescent="0.3">
      <c r="A307" s="695" t="s">
        <v>556</v>
      </c>
      <c r="B307" s="696" t="s">
        <v>4067</v>
      </c>
      <c r="C307" s="696" t="s">
        <v>3945</v>
      </c>
      <c r="D307" s="696" t="s">
        <v>4499</v>
      </c>
      <c r="E307" s="696" t="s">
        <v>4500</v>
      </c>
      <c r="F307" s="711"/>
      <c r="G307" s="711"/>
      <c r="H307" s="711"/>
      <c r="I307" s="711"/>
      <c r="J307" s="711"/>
      <c r="K307" s="711"/>
      <c r="L307" s="711"/>
      <c r="M307" s="711"/>
      <c r="N307" s="711">
        <v>1</v>
      </c>
      <c r="O307" s="711">
        <v>0</v>
      </c>
      <c r="P307" s="701"/>
      <c r="Q307" s="712">
        <v>0</v>
      </c>
    </row>
    <row r="308" spans="1:17" ht="14.4" customHeight="1" x14ac:dyDescent="0.3">
      <c r="A308" s="695" t="s">
        <v>556</v>
      </c>
      <c r="B308" s="696" t="s">
        <v>4067</v>
      </c>
      <c r="C308" s="696" t="s">
        <v>3945</v>
      </c>
      <c r="D308" s="696" t="s">
        <v>4501</v>
      </c>
      <c r="E308" s="696" t="s">
        <v>4502</v>
      </c>
      <c r="F308" s="711"/>
      <c r="G308" s="711"/>
      <c r="H308" s="711"/>
      <c r="I308" s="711"/>
      <c r="J308" s="711"/>
      <c r="K308" s="711"/>
      <c r="L308" s="711"/>
      <c r="M308" s="711"/>
      <c r="N308" s="711">
        <v>1</v>
      </c>
      <c r="O308" s="711">
        <v>0</v>
      </c>
      <c r="P308" s="701"/>
      <c r="Q308" s="712">
        <v>0</v>
      </c>
    </row>
    <row r="309" spans="1:17" ht="14.4" customHeight="1" x14ac:dyDescent="0.3">
      <c r="A309" s="695" t="s">
        <v>556</v>
      </c>
      <c r="B309" s="696" t="s">
        <v>4067</v>
      </c>
      <c r="C309" s="696" t="s">
        <v>3945</v>
      </c>
      <c r="D309" s="696" t="s">
        <v>4503</v>
      </c>
      <c r="E309" s="696" t="s">
        <v>4504</v>
      </c>
      <c r="F309" s="711"/>
      <c r="G309" s="711"/>
      <c r="H309" s="711"/>
      <c r="I309" s="711"/>
      <c r="J309" s="711"/>
      <c r="K309" s="711"/>
      <c r="L309" s="711"/>
      <c r="M309" s="711"/>
      <c r="N309" s="711">
        <v>2</v>
      </c>
      <c r="O309" s="711">
        <v>0</v>
      </c>
      <c r="P309" s="701"/>
      <c r="Q309" s="712">
        <v>0</v>
      </c>
    </row>
    <row r="310" spans="1:17" ht="14.4" customHeight="1" x14ac:dyDescent="0.3">
      <c r="A310" s="695" t="s">
        <v>556</v>
      </c>
      <c r="B310" s="696" t="s">
        <v>4067</v>
      </c>
      <c r="C310" s="696" t="s">
        <v>3945</v>
      </c>
      <c r="D310" s="696" t="s">
        <v>4505</v>
      </c>
      <c r="E310" s="696" t="s">
        <v>4500</v>
      </c>
      <c r="F310" s="711"/>
      <c r="G310" s="711"/>
      <c r="H310" s="711"/>
      <c r="I310" s="711"/>
      <c r="J310" s="711">
        <v>2</v>
      </c>
      <c r="K310" s="711">
        <v>0</v>
      </c>
      <c r="L310" s="711"/>
      <c r="M310" s="711">
        <v>0</v>
      </c>
      <c r="N310" s="711"/>
      <c r="O310" s="711"/>
      <c r="P310" s="701"/>
      <c r="Q310" s="712"/>
    </row>
    <row r="311" spans="1:17" ht="14.4" customHeight="1" x14ac:dyDescent="0.3">
      <c r="A311" s="695" t="s">
        <v>556</v>
      </c>
      <c r="B311" s="696" t="s">
        <v>4067</v>
      </c>
      <c r="C311" s="696" t="s">
        <v>3945</v>
      </c>
      <c r="D311" s="696" t="s">
        <v>4506</v>
      </c>
      <c r="E311" s="696" t="s">
        <v>4507</v>
      </c>
      <c r="F311" s="711"/>
      <c r="G311" s="711"/>
      <c r="H311" s="711"/>
      <c r="I311" s="711"/>
      <c r="J311" s="711">
        <v>1</v>
      </c>
      <c r="K311" s="711">
        <v>0</v>
      </c>
      <c r="L311" s="711"/>
      <c r="M311" s="711">
        <v>0</v>
      </c>
      <c r="N311" s="711"/>
      <c r="O311" s="711"/>
      <c r="P311" s="701"/>
      <c r="Q311" s="712"/>
    </row>
    <row r="312" spans="1:17" ht="14.4" customHeight="1" x14ac:dyDescent="0.3">
      <c r="A312" s="695" t="s">
        <v>556</v>
      </c>
      <c r="B312" s="696" t="s">
        <v>4067</v>
      </c>
      <c r="C312" s="696" t="s">
        <v>3945</v>
      </c>
      <c r="D312" s="696" t="s">
        <v>4508</v>
      </c>
      <c r="E312" s="696" t="s">
        <v>4500</v>
      </c>
      <c r="F312" s="711"/>
      <c r="G312" s="711"/>
      <c r="H312" s="711"/>
      <c r="I312" s="711"/>
      <c r="J312" s="711"/>
      <c r="K312" s="711"/>
      <c r="L312" s="711"/>
      <c r="M312" s="711"/>
      <c r="N312" s="711">
        <v>2</v>
      </c>
      <c r="O312" s="711">
        <v>0</v>
      </c>
      <c r="P312" s="701"/>
      <c r="Q312" s="712">
        <v>0</v>
      </c>
    </row>
    <row r="313" spans="1:17" ht="14.4" customHeight="1" x14ac:dyDescent="0.3">
      <c r="A313" s="695" t="s">
        <v>556</v>
      </c>
      <c r="B313" s="696" t="s">
        <v>4067</v>
      </c>
      <c r="C313" s="696" t="s">
        <v>3945</v>
      </c>
      <c r="D313" s="696" t="s">
        <v>4509</v>
      </c>
      <c r="E313" s="696" t="s">
        <v>4510</v>
      </c>
      <c r="F313" s="711"/>
      <c r="G313" s="711"/>
      <c r="H313" s="711"/>
      <c r="I313" s="711"/>
      <c r="J313" s="711">
        <v>1</v>
      </c>
      <c r="K313" s="711">
        <v>0</v>
      </c>
      <c r="L313" s="711"/>
      <c r="M313" s="711">
        <v>0</v>
      </c>
      <c r="N313" s="711"/>
      <c r="O313" s="711"/>
      <c r="P313" s="701"/>
      <c r="Q313" s="712"/>
    </row>
    <row r="314" spans="1:17" ht="14.4" customHeight="1" x14ac:dyDescent="0.3">
      <c r="A314" s="695" t="s">
        <v>556</v>
      </c>
      <c r="B314" s="696" t="s">
        <v>4511</v>
      </c>
      <c r="C314" s="696" t="s">
        <v>3945</v>
      </c>
      <c r="D314" s="696" t="s">
        <v>4512</v>
      </c>
      <c r="E314" s="696" t="s">
        <v>4513</v>
      </c>
      <c r="F314" s="711">
        <v>1</v>
      </c>
      <c r="G314" s="711">
        <v>5332</v>
      </c>
      <c r="H314" s="711">
        <v>1</v>
      </c>
      <c r="I314" s="711">
        <v>5332</v>
      </c>
      <c r="J314" s="711"/>
      <c r="K314" s="711"/>
      <c r="L314" s="711"/>
      <c r="M314" s="711"/>
      <c r="N314" s="711"/>
      <c r="O314" s="711"/>
      <c r="P314" s="701"/>
      <c r="Q314" s="712"/>
    </row>
    <row r="315" spans="1:17" ht="14.4" customHeight="1" x14ac:dyDescent="0.3">
      <c r="A315" s="695" t="s">
        <v>556</v>
      </c>
      <c r="B315" s="696" t="s">
        <v>4511</v>
      </c>
      <c r="C315" s="696" t="s">
        <v>3945</v>
      </c>
      <c r="D315" s="696" t="s">
        <v>4514</v>
      </c>
      <c r="E315" s="696" t="s">
        <v>4515</v>
      </c>
      <c r="F315" s="711">
        <v>2</v>
      </c>
      <c r="G315" s="711">
        <v>4374</v>
      </c>
      <c r="H315" s="711">
        <v>1</v>
      </c>
      <c r="I315" s="711">
        <v>2187</v>
      </c>
      <c r="J315" s="711"/>
      <c r="K315" s="711"/>
      <c r="L315" s="711"/>
      <c r="M315" s="711"/>
      <c r="N315" s="711"/>
      <c r="O315" s="711"/>
      <c r="P315" s="701"/>
      <c r="Q315" s="712"/>
    </row>
    <row r="316" spans="1:17" ht="14.4" customHeight="1" x14ac:dyDescent="0.3">
      <c r="A316" s="695" t="s">
        <v>556</v>
      </c>
      <c r="B316" s="696" t="s">
        <v>4511</v>
      </c>
      <c r="C316" s="696" t="s">
        <v>3945</v>
      </c>
      <c r="D316" s="696" t="s">
        <v>4516</v>
      </c>
      <c r="E316" s="696" t="s">
        <v>4517</v>
      </c>
      <c r="F316" s="711"/>
      <c r="G316" s="711"/>
      <c r="H316" s="711"/>
      <c r="I316" s="711"/>
      <c r="J316" s="711"/>
      <c r="K316" s="711"/>
      <c r="L316" s="711"/>
      <c r="M316" s="711"/>
      <c r="N316" s="711">
        <v>4</v>
      </c>
      <c r="O316" s="711">
        <v>688</v>
      </c>
      <c r="P316" s="701"/>
      <c r="Q316" s="712">
        <v>172</v>
      </c>
    </row>
    <row r="317" spans="1:17" ht="14.4" customHeight="1" x14ac:dyDescent="0.3">
      <c r="A317" s="695" t="s">
        <v>556</v>
      </c>
      <c r="B317" s="696" t="s">
        <v>4511</v>
      </c>
      <c r="C317" s="696" t="s">
        <v>3945</v>
      </c>
      <c r="D317" s="696" t="s">
        <v>4518</v>
      </c>
      <c r="E317" s="696" t="s">
        <v>4519</v>
      </c>
      <c r="F317" s="711">
        <v>1</v>
      </c>
      <c r="G317" s="711">
        <v>5165</v>
      </c>
      <c r="H317" s="711">
        <v>1</v>
      </c>
      <c r="I317" s="711">
        <v>5165</v>
      </c>
      <c r="J317" s="711"/>
      <c r="K317" s="711"/>
      <c r="L317" s="711"/>
      <c r="M317" s="711"/>
      <c r="N317" s="711"/>
      <c r="O317" s="711"/>
      <c r="P317" s="701"/>
      <c r="Q317" s="712"/>
    </row>
    <row r="318" spans="1:17" ht="14.4" customHeight="1" x14ac:dyDescent="0.3">
      <c r="A318" s="695" t="s">
        <v>556</v>
      </c>
      <c r="B318" s="696" t="s">
        <v>4511</v>
      </c>
      <c r="C318" s="696" t="s">
        <v>3945</v>
      </c>
      <c r="D318" s="696" t="s">
        <v>4520</v>
      </c>
      <c r="E318" s="696" t="s">
        <v>4521</v>
      </c>
      <c r="F318" s="711"/>
      <c r="G318" s="711"/>
      <c r="H318" s="711"/>
      <c r="I318" s="711"/>
      <c r="J318" s="711"/>
      <c r="K318" s="711"/>
      <c r="L318" s="711"/>
      <c r="M318" s="711"/>
      <c r="N318" s="711">
        <v>2</v>
      </c>
      <c r="O318" s="711">
        <v>7142</v>
      </c>
      <c r="P318" s="701"/>
      <c r="Q318" s="712">
        <v>3571</v>
      </c>
    </row>
    <row r="319" spans="1:17" ht="14.4" customHeight="1" x14ac:dyDescent="0.3">
      <c r="A319" s="695" t="s">
        <v>556</v>
      </c>
      <c r="B319" s="696" t="s">
        <v>4511</v>
      </c>
      <c r="C319" s="696" t="s">
        <v>3945</v>
      </c>
      <c r="D319" s="696" t="s">
        <v>4522</v>
      </c>
      <c r="E319" s="696" t="s">
        <v>4523</v>
      </c>
      <c r="F319" s="711"/>
      <c r="G319" s="711"/>
      <c r="H319" s="711"/>
      <c r="I319" s="711"/>
      <c r="J319" s="711"/>
      <c r="K319" s="711"/>
      <c r="L319" s="711"/>
      <c r="M319" s="711"/>
      <c r="N319" s="711">
        <v>2</v>
      </c>
      <c r="O319" s="711">
        <v>2976</v>
      </c>
      <c r="P319" s="701"/>
      <c r="Q319" s="712">
        <v>1488</v>
      </c>
    </row>
    <row r="320" spans="1:17" ht="14.4" customHeight="1" x14ac:dyDescent="0.3">
      <c r="A320" s="695" t="s">
        <v>556</v>
      </c>
      <c r="B320" s="696" t="s">
        <v>4511</v>
      </c>
      <c r="C320" s="696" t="s">
        <v>3945</v>
      </c>
      <c r="D320" s="696" t="s">
        <v>4524</v>
      </c>
      <c r="E320" s="696" t="s">
        <v>4525</v>
      </c>
      <c r="F320" s="711"/>
      <c r="G320" s="711"/>
      <c r="H320" s="711"/>
      <c r="I320" s="711"/>
      <c r="J320" s="711"/>
      <c r="K320" s="711"/>
      <c r="L320" s="711"/>
      <c r="M320" s="711"/>
      <c r="N320" s="711">
        <v>1</v>
      </c>
      <c r="O320" s="711">
        <v>2678</v>
      </c>
      <c r="P320" s="701"/>
      <c r="Q320" s="712">
        <v>2678</v>
      </c>
    </row>
    <row r="321" spans="1:17" ht="14.4" customHeight="1" x14ac:dyDescent="0.3">
      <c r="A321" s="695" t="s">
        <v>556</v>
      </c>
      <c r="B321" s="696" t="s">
        <v>4511</v>
      </c>
      <c r="C321" s="696" t="s">
        <v>3945</v>
      </c>
      <c r="D321" s="696" t="s">
        <v>4526</v>
      </c>
      <c r="E321" s="696" t="s">
        <v>4527</v>
      </c>
      <c r="F321" s="711"/>
      <c r="G321" s="711"/>
      <c r="H321" s="711"/>
      <c r="I321" s="711"/>
      <c r="J321" s="711"/>
      <c r="K321" s="711"/>
      <c r="L321" s="711"/>
      <c r="M321" s="711"/>
      <c r="N321" s="711">
        <v>2</v>
      </c>
      <c r="O321" s="711">
        <v>2208</v>
      </c>
      <c r="P321" s="701"/>
      <c r="Q321" s="712">
        <v>1104</v>
      </c>
    </row>
    <row r="322" spans="1:17" ht="14.4" customHeight="1" x14ac:dyDescent="0.3">
      <c r="A322" s="695" t="s">
        <v>556</v>
      </c>
      <c r="B322" s="696" t="s">
        <v>4511</v>
      </c>
      <c r="C322" s="696" t="s">
        <v>3945</v>
      </c>
      <c r="D322" s="696" t="s">
        <v>4528</v>
      </c>
      <c r="E322" s="696" t="s">
        <v>4529</v>
      </c>
      <c r="F322" s="711"/>
      <c r="G322" s="711"/>
      <c r="H322" s="711"/>
      <c r="I322" s="711"/>
      <c r="J322" s="711"/>
      <c r="K322" s="711"/>
      <c r="L322" s="711"/>
      <c r="M322" s="711"/>
      <c r="N322" s="711">
        <v>1</v>
      </c>
      <c r="O322" s="711">
        <v>5298</v>
      </c>
      <c r="P322" s="701"/>
      <c r="Q322" s="712">
        <v>5298</v>
      </c>
    </row>
    <row r="323" spans="1:17" ht="14.4" customHeight="1" x14ac:dyDescent="0.3">
      <c r="A323" s="695" t="s">
        <v>556</v>
      </c>
      <c r="B323" s="696" t="s">
        <v>4511</v>
      </c>
      <c r="C323" s="696" t="s">
        <v>3945</v>
      </c>
      <c r="D323" s="696" t="s">
        <v>4530</v>
      </c>
      <c r="E323" s="696" t="s">
        <v>4531</v>
      </c>
      <c r="F323" s="711"/>
      <c r="G323" s="711"/>
      <c r="H323" s="711"/>
      <c r="I323" s="711"/>
      <c r="J323" s="711"/>
      <c r="K323" s="711"/>
      <c r="L323" s="711"/>
      <c r="M323" s="711"/>
      <c r="N323" s="711">
        <v>4</v>
      </c>
      <c r="O323" s="711">
        <v>4956</v>
      </c>
      <c r="P323" s="701"/>
      <c r="Q323" s="712">
        <v>1239</v>
      </c>
    </row>
    <row r="324" spans="1:17" ht="14.4" customHeight="1" x14ac:dyDescent="0.3">
      <c r="A324" s="695" t="s">
        <v>556</v>
      </c>
      <c r="B324" s="696" t="s">
        <v>4511</v>
      </c>
      <c r="C324" s="696" t="s">
        <v>3945</v>
      </c>
      <c r="D324" s="696" t="s">
        <v>4532</v>
      </c>
      <c r="E324" s="696" t="s">
        <v>4533</v>
      </c>
      <c r="F324" s="711"/>
      <c r="G324" s="711"/>
      <c r="H324" s="711"/>
      <c r="I324" s="711"/>
      <c r="J324" s="711"/>
      <c r="K324" s="711"/>
      <c r="L324" s="711"/>
      <c r="M324" s="711"/>
      <c r="N324" s="711">
        <v>3</v>
      </c>
      <c r="O324" s="711">
        <v>1326</v>
      </c>
      <c r="P324" s="701"/>
      <c r="Q324" s="712">
        <v>442</v>
      </c>
    </row>
    <row r="325" spans="1:17" ht="14.4" customHeight="1" x14ac:dyDescent="0.3">
      <c r="A325" s="695" t="s">
        <v>556</v>
      </c>
      <c r="B325" s="696" t="s">
        <v>4511</v>
      </c>
      <c r="C325" s="696" t="s">
        <v>3945</v>
      </c>
      <c r="D325" s="696" t="s">
        <v>4534</v>
      </c>
      <c r="E325" s="696" t="s">
        <v>4535</v>
      </c>
      <c r="F325" s="711">
        <v>1</v>
      </c>
      <c r="G325" s="711">
        <v>3900</v>
      </c>
      <c r="H325" s="711">
        <v>1</v>
      </c>
      <c r="I325" s="711">
        <v>3900</v>
      </c>
      <c r="J325" s="711"/>
      <c r="K325" s="711"/>
      <c r="L325" s="711"/>
      <c r="M325" s="711"/>
      <c r="N325" s="711"/>
      <c r="O325" s="711"/>
      <c r="P325" s="701"/>
      <c r="Q325" s="712"/>
    </row>
    <row r="326" spans="1:17" ht="14.4" customHeight="1" x14ac:dyDescent="0.3">
      <c r="A326" s="695" t="s">
        <v>556</v>
      </c>
      <c r="B326" s="696" t="s">
        <v>4511</v>
      </c>
      <c r="C326" s="696" t="s">
        <v>3945</v>
      </c>
      <c r="D326" s="696" t="s">
        <v>4536</v>
      </c>
      <c r="E326" s="696" t="s">
        <v>4537</v>
      </c>
      <c r="F326" s="711">
        <v>1</v>
      </c>
      <c r="G326" s="711">
        <v>1756</v>
      </c>
      <c r="H326" s="711">
        <v>1</v>
      </c>
      <c r="I326" s="711">
        <v>1756</v>
      </c>
      <c r="J326" s="711"/>
      <c r="K326" s="711"/>
      <c r="L326" s="711"/>
      <c r="M326" s="711"/>
      <c r="N326" s="711"/>
      <c r="O326" s="711"/>
      <c r="P326" s="701"/>
      <c r="Q326" s="712"/>
    </row>
    <row r="327" spans="1:17" ht="14.4" customHeight="1" x14ac:dyDescent="0.3">
      <c r="A327" s="695" t="s">
        <v>556</v>
      </c>
      <c r="B327" s="696" t="s">
        <v>4538</v>
      </c>
      <c r="C327" s="696" t="s">
        <v>4068</v>
      </c>
      <c r="D327" s="696" t="s">
        <v>4071</v>
      </c>
      <c r="E327" s="696" t="s">
        <v>4072</v>
      </c>
      <c r="F327" s="711">
        <v>0.4</v>
      </c>
      <c r="G327" s="711">
        <v>6477.71</v>
      </c>
      <c r="H327" s="711">
        <v>1</v>
      </c>
      <c r="I327" s="711">
        <v>16194.275</v>
      </c>
      <c r="J327" s="711"/>
      <c r="K327" s="711"/>
      <c r="L327" s="711"/>
      <c r="M327" s="711"/>
      <c r="N327" s="711"/>
      <c r="O327" s="711"/>
      <c r="P327" s="701"/>
      <c r="Q327" s="712"/>
    </row>
    <row r="328" spans="1:17" ht="14.4" customHeight="1" x14ac:dyDescent="0.3">
      <c r="A328" s="695" t="s">
        <v>556</v>
      </c>
      <c r="B328" s="696" t="s">
        <v>4538</v>
      </c>
      <c r="C328" s="696" t="s">
        <v>4068</v>
      </c>
      <c r="D328" s="696" t="s">
        <v>4075</v>
      </c>
      <c r="E328" s="696" t="s">
        <v>1472</v>
      </c>
      <c r="F328" s="711">
        <v>9</v>
      </c>
      <c r="G328" s="711">
        <v>1254.8699999999999</v>
      </c>
      <c r="H328" s="711">
        <v>1</v>
      </c>
      <c r="I328" s="711">
        <v>139.42999999999998</v>
      </c>
      <c r="J328" s="711"/>
      <c r="K328" s="711"/>
      <c r="L328" s="711"/>
      <c r="M328" s="711"/>
      <c r="N328" s="711">
        <v>15</v>
      </c>
      <c r="O328" s="711">
        <v>1769.4</v>
      </c>
      <c r="P328" s="701">
        <v>1.4100265366133546</v>
      </c>
      <c r="Q328" s="712">
        <v>117.96000000000001</v>
      </c>
    </row>
    <row r="329" spans="1:17" ht="14.4" customHeight="1" x14ac:dyDescent="0.3">
      <c r="A329" s="695" t="s">
        <v>556</v>
      </c>
      <c r="B329" s="696" t="s">
        <v>4538</v>
      </c>
      <c r="C329" s="696" t="s">
        <v>4068</v>
      </c>
      <c r="D329" s="696" t="s">
        <v>4539</v>
      </c>
      <c r="E329" s="696" t="s">
        <v>4540</v>
      </c>
      <c r="F329" s="711"/>
      <c r="G329" s="711"/>
      <c r="H329" s="711"/>
      <c r="I329" s="711"/>
      <c r="J329" s="711"/>
      <c r="K329" s="711"/>
      <c r="L329" s="711"/>
      <c r="M329" s="711"/>
      <c r="N329" s="711">
        <v>1.5</v>
      </c>
      <c r="O329" s="711">
        <v>959.94</v>
      </c>
      <c r="P329" s="701"/>
      <c r="Q329" s="712">
        <v>639.96</v>
      </c>
    </row>
    <row r="330" spans="1:17" ht="14.4" customHeight="1" x14ac:dyDescent="0.3">
      <c r="A330" s="695" t="s">
        <v>556</v>
      </c>
      <c r="B330" s="696" t="s">
        <v>4538</v>
      </c>
      <c r="C330" s="696" t="s">
        <v>4068</v>
      </c>
      <c r="D330" s="696" t="s">
        <v>4541</v>
      </c>
      <c r="E330" s="696" t="s">
        <v>4542</v>
      </c>
      <c r="F330" s="711">
        <v>1</v>
      </c>
      <c r="G330" s="711">
        <v>325.83</v>
      </c>
      <c r="H330" s="711">
        <v>1</v>
      </c>
      <c r="I330" s="711">
        <v>325.83</v>
      </c>
      <c r="J330" s="711"/>
      <c r="K330" s="711"/>
      <c r="L330" s="711"/>
      <c r="M330" s="711"/>
      <c r="N330" s="711"/>
      <c r="O330" s="711"/>
      <c r="P330" s="701"/>
      <c r="Q330" s="712"/>
    </row>
    <row r="331" spans="1:17" ht="14.4" customHeight="1" x14ac:dyDescent="0.3">
      <c r="A331" s="695" t="s">
        <v>556</v>
      </c>
      <c r="B331" s="696" t="s">
        <v>4538</v>
      </c>
      <c r="C331" s="696" t="s">
        <v>4068</v>
      </c>
      <c r="D331" s="696" t="s">
        <v>4078</v>
      </c>
      <c r="E331" s="696" t="s">
        <v>4079</v>
      </c>
      <c r="F331" s="711">
        <v>26.4</v>
      </c>
      <c r="G331" s="711">
        <v>28550</v>
      </c>
      <c r="H331" s="711">
        <v>1</v>
      </c>
      <c r="I331" s="711">
        <v>1081.439393939394</v>
      </c>
      <c r="J331" s="711">
        <v>1.4</v>
      </c>
      <c r="K331" s="711">
        <v>1511.04</v>
      </c>
      <c r="L331" s="711">
        <v>5.2926094570928194E-2</v>
      </c>
      <c r="M331" s="711">
        <v>1079.3142857142857</v>
      </c>
      <c r="N331" s="711"/>
      <c r="O331" s="711"/>
      <c r="P331" s="701"/>
      <c r="Q331" s="712"/>
    </row>
    <row r="332" spans="1:17" ht="14.4" customHeight="1" x14ac:dyDescent="0.3">
      <c r="A332" s="695" t="s">
        <v>556</v>
      </c>
      <c r="B332" s="696" t="s">
        <v>4538</v>
      </c>
      <c r="C332" s="696" t="s">
        <v>4068</v>
      </c>
      <c r="D332" s="696" t="s">
        <v>4080</v>
      </c>
      <c r="E332" s="696" t="s">
        <v>1408</v>
      </c>
      <c r="F332" s="711">
        <v>183</v>
      </c>
      <c r="G332" s="711">
        <v>16920.240000000002</v>
      </c>
      <c r="H332" s="711">
        <v>1</v>
      </c>
      <c r="I332" s="711">
        <v>92.460327868852474</v>
      </c>
      <c r="J332" s="711">
        <v>156</v>
      </c>
      <c r="K332" s="711">
        <v>10438.290000000001</v>
      </c>
      <c r="L332" s="711">
        <v>0.61691146224876248</v>
      </c>
      <c r="M332" s="711">
        <v>66.91211538461539</v>
      </c>
      <c r="N332" s="711">
        <v>155</v>
      </c>
      <c r="O332" s="711">
        <v>9462.75</v>
      </c>
      <c r="P332" s="701">
        <v>0.55925625168437321</v>
      </c>
      <c r="Q332" s="712">
        <v>61.05</v>
      </c>
    </row>
    <row r="333" spans="1:17" ht="14.4" customHeight="1" x14ac:dyDescent="0.3">
      <c r="A333" s="695" t="s">
        <v>556</v>
      </c>
      <c r="B333" s="696" t="s">
        <v>4538</v>
      </c>
      <c r="C333" s="696" t="s">
        <v>4068</v>
      </c>
      <c r="D333" s="696" t="s">
        <v>4081</v>
      </c>
      <c r="E333" s="696" t="s">
        <v>3940</v>
      </c>
      <c r="F333" s="711">
        <v>0.92</v>
      </c>
      <c r="G333" s="711">
        <v>3337.8</v>
      </c>
      <c r="H333" s="711">
        <v>1</v>
      </c>
      <c r="I333" s="711">
        <v>3628.0434782608695</v>
      </c>
      <c r="J333" s="711"/>
      <c r="K333" s="711"/>
      <c r="L333" s="711"/>
      <c r="M333" s="711"/>
      <c r="N333" s="711"/>
      <c r="O333" s="711"/>
      <c r="P333" s="701"/>
      <c r="Q333" s="712"/>
    </row>
    <row r="334" spans="1:17" ht="14.4" customHeight="1" x14ac:dyDescent="0.3">
      <c r="A334" s="695" t="s">
        <v>556</v>
      </c>
      <c r="B334" s="696" t="s">
        <v>4538</v>
      </c>
      <c r="C334" s="696" t="s">
        <v>4068</v>
      </c>
      <c r="D334" s="696" t="s">
        <v>4543</v>
      </c>
      <c r="E334" s="696" t="s">
        <v>1889</v>
      </c>
      <c r="F334" s="711"/>
      <c r="G334" s="711"/>
      <c r="H334" s="711"/>
      <c r="I334" s="711"/>
      <c r="J334" s="711"/>
      <c r="K334" s="711"/>
      <c r="L334" s="711"/>
      <c r="M334" s="711"/>
      <c r="N334" s="711">
        <v>10</v>
      </c>
      <c r="O334" s="711">
        <v>11571.1</v>
      </c>
      <c r="P334" s="701"/>
      <c r="Q334" s="712">
        <v>1157.1100000000001</v>
      </c>
    </row>
    <row r="335" spans="1:17" ht="14.4" customHeight="1" x14ac:dyDescent="0.3">
      <c r="A335" s="695" t="s">
        <v>556</v>
      </c>
      <c r="B335" s="696" t="s">
        <v>4538</v>
      </c>
      <c r="C335" s="696" t="s">
        <v>4068</v>
      </c>
      <c r="D335" s="696" t="s">
        <v>4544</v>
      </c>
      <c r="E335" s="696" t="s">
        <v>4545</v>
      </c>
      <c r="F335" s="711"/>
      <c r="G335" s="711"/>
      <c r="H335" s="711"/>
      <c r="I335" s="711"/>
      <c r="J335" s="711">
        <v>32</v>
      </c>
      <c r="K335" s="711">
        <v>112077.08</v>
      </c>
      <c r="L335" s="711"/>
      <c r="M335" s="711">
        <v>3502.4087500000001</v>
      </c>
      <c r="N335" s="711"/>
      <c r="O335" s="711"/>
      <c r="P335" s="701"/>
      <c r="Q335" s="712"/>
    </row>
    <row r="336" spans="1:17" ht="14.4" customHeight="1" x14ac:dyDescent="0.3">
      <c r="A336" s="695" t="s">
        <v>556</v>
      </c>
      <c r="B336" s="696" t="s">
        <v>4538</v>
      </c>
      <c r="C336" s="696" t="s">
        <v>4068</v>
      </c>
      <c r="D336" s="696" t="s">
        <v>4546</v>
      </c>
      <c r="E336" s="696" t="s">
        <v>3940</v>
      </c>
      <c r="F336" s="711">
        <v>7</v>
      </c>
      <c r="G336" s="711">
        <v>27043.45</v>
      </c>
      <c r="H336" s="711">
        <v>1</v>
      </c>
      <c r="I336" s="711">
        <v>3863.35</v>
      </c>
      <c r="J336" s="711"/>
      <c r="K336" s="711"/>
      <c r="L336" s="711"/>
      <c r="M336" s="711"/>
      <c r="N336" s="711"/>
      <c r="O336" s="711"/>
      <c r="P336" s="701"/>
      <c r="Q336" s="712"/>
    </row>
    <row r="337" spans="1:17" ht="14.4" customHeight="1" x14ac:dyDescent="0.3">
      <c r="A337" s="695" t="s">
        <v>556</v>
      </c>
      <c r="B337" s="696" t="s">
        <v>4538</v>
      </c>
      <c r="C337" s="696" t="s">
        <v>4068</v>
      </c>
      <c r="D337" s="696" t="s">
        <v>4082</v>
      </c>
      <c r="E337" s="696" t="s">
        <v>4083</v>
      </c>
      <c r="F337" s="711">
        <v>0.3</v>
      </c>
      <c r="G337" s="711">
        <v>204.73</v>
      </c>
      <c r="H337" s="711">
        <v>1</v>
      </c>
      <c r="I337" s="711">
        <v>682.43333333333328</v>
      </c>
      <c r="J337" s="711"/>
      <c r="K337" s="711"/>
      <c r="L337" s="711"/>
      <c r="M337" s="711"/>
      <c r="N337" s="711"/>
      <c r="O337" s="711"/>
      <c r="P337" s="701"/>
      <c r="Q337" s="712"/>
    </row>
    <row r="338" spans="1:17" ht="14.4" customHeight="1" x14ac:dyDescent="0.3">
      <c r="A338" s="695" t="s">
        <v>556</v>
      </c>
      <c r="B338" s="696" t="s">
        <v>4538</v>
      </c>
      <c r="C338" s="696" t="s">
        <v>4068</v>
      </c>
      <c r="D338" s="696" t="s">
        <v>4084</v>
      </c>
      <c r="E338" s="696" t="s">
        <v>2152</v>
      </c>
      <c r="F338" s="711">
        <v>251</v>
      </c>
      <c r="G338" s="711">
        <v>20870.560000000001</v>
      </c>
      <c r="H338" s="711">
        <v>1</v>
      </c>
      <c r="I338" s="711">
        <v>83.149641434262946</v>
      </c>
      <c r="J338" s="711">
        <v>91</v>
      </c>
      <c r="K338" s="711">
        <v>5277.9100000000008</v>
      </c>
      <c r="L338" s="711">
        <v>0.25288779984820725</v>
      </c>
      <c r="M338" s="711">
        <v>57.999010989010998</v>
      </c>
      <c r="N338" s="711">
        <v>22</v>
      </c>
      <c r="O338" s="711">
        <v>887.92</v>
      </c>
      <c r="P338" s="701">
        <v>4.2544138729387226E-2</v>
      </c>
      <c r="Q338" s="712">
        <v>40.36</v>
      </c>
    </row>
    <row r="339" spans="1:17" ht="14.4" customHeight="1" x14ac:dyDescent="0.3">
      <c r="A339" s="695" t="s">
        <v>556</v>
      </c>
      <c r="B339" s="696" t="s">
        <v>4538</v>
      </c>
      <c r="C339" s="696" t="s">
        <v>4068</v>
      </c>
      <c r="D339" s="696" t="s">
        <v>4547</v>
      </c>
      <c r="E339" s="696" t="s">
        <v>3940</v>
      </c>
      <c r="F339" s="711"/>
      <c r="G339" s="711"/>
      <c r="H339" s="711"/>
      <c r="I339" s="711"/>
      <c r="J339" s="711">
        <v>35</v>
      </c>
      <c r="K339" s="711">
        <v>9585.17</v>
      </c>
      <c r="L339" s="711"/>
      <c r="M339" s="711">
        <v>273.86200000000002</v>
      </c>
      <c r="N339" s="711"/>
      <c r="O339" s="711"/>
      <c r="P339" s="701"/>
      <c r="Q339" s="712"/>
    </row>
    <row r="340" spans="1:17" ht="14.4" customHeight="1" x14ac:dyDescent="0.3">
      <c r="A340" s="695" t="s">
        <v>556</v>
      </c>
      <c r="B340" s="696" t="s">
        <v>4538</v>
      </c>
      <c r="C340" s="696" t="s">
        <v>4068</v>
      </c>
      <c r="D340" s="696" t="s">
        <v>4085</v>
      </c>
      <c r="E340" s="696" t="s">
        <v>1462</v>
      </c>
      <c r="F340" s="711">
        <v>11.3</v>
      </c>
      <c r="G340" s="711">
        <v>4244.5999999999995</v>
      </c>
      <c r="H340" s="711">
        <v>1</v>
      </c>
      <c r="I340" s="711">
        <v>375.62831858407071</v>
      </c>
      <c r="J340" s="711">
        <v>15.5</v>
      </c>
      <c r="K340" s="711">
        <v>6254.95</v>
      </c>
      <c r="L340" s="711">
        <v>1.4736253121613345</v>
      </c>
      <c r="M340" s="711">
        <v>403.5451612903226</v>
      </c>
      <c r="N340" s="711">
        <v>7.4</v>
      </c>
      <c r="O340" s="711">
        <v>2991.0799999999995</v>
      </c>
      <c r="P340" s="701">
        <v>0.70467888611412144</v>
      </c>
      <c r="Q340" s="712">
        <v>404.19999999999993</v>
      </c>
    </row>
    <row r="341" spans="1:17" ht="14.4" customHeight="1" x14ac:dyDescent="0.3">
      <c r="A341" s="695" t="s">
        <v>556</v>
      </c>
      <c r="B341" s="696" t="s">
        <v>4538</v>
      </c>
      <c r="C341" s="696" t="s">
        <v>4068</v>
      </c>
      <c r="D341" s="696" t="s">
        <v>1932</v>
      </c>
      <c r="E341" s="696" t="s">
        <v>4548</v>
      </c>
      <c r="F341" s="711">
        <v>2</v>
      </c>
      <c r="G341" s="711">
        <v>13673.06</v>
      </c>
      <c r="H341" s="711">
        <v>1</v>
      </c>
      <c r="I341" s="711">
        <v>6836.53</v>
      </c>
      <c r="J341" s="711"/>
      <c r="K341" s="711"/>
      <c r="L341" s="711"/>
      <c r="M341" s="711"/>
      <c r="N341" s="711">
        <v>3</v>
      </c>
      <c r="O341" s="711">
        <v>20689.5</v>
      </c>
      <c r="P341" s="701">
        <v>1.5131579909691029</v>
      </c>
      <c r="Q341" s="712">
        <v>6896.5</v>
      </c>
    </row>
    <row r="342" spans="1:17" ht="14.4" customHeight="1" x14ac:dyDescent="0.3">
      <c r="A342" s="695" t="s">
        <v>556</v>
      </c>
      <c r="B342" s="696" t="s">
        <v>4538</v>
      </c>
      <c r="C342" s="696" t="s">
        <v>4068</v>
      </c>
      <c r="D342" s="696" t="s">
        <v>4088</v>
      </c>
      <c r="E342" s="696" t="s">
        <v>2155</v>
      </c>
      <c r="F342" s="711">
        <v>56</v>
      </c>
      <c r="G342" s="711">
        <v>11109.119999999999</v>
      </c>
      <c r="H342" s="711">
        <v>1</v>
      </c>
      <c r="I342" s="711">
        <v>198.37714285714284</v>
      </c>
      <c r="J342" s="711">
        <v>60</v>
      </c>
      <c r="K342" s="711">
        <v>2850</v>
      </c>
      <c r="L342" s="711">
        <v>0.25654597303836851</v>
      </c>
      <c r="M342" s="711">
        <v>47.5</v>
      </c>
      <c r="N342" s="711">
        <v>101</v>
      </c>
      <c r="O342" s="711">
        <v>4797.5</v>
      </c>
      <c r="P342" s="701">
        <v>0.4318523879479203</v>
      </c>
      <c r="Q342" s="712">
        <v>47.5</v>
      </c>
    </row>
    <row r="343" spans="1:17" ht="14.4" customHeight="1" x14ac:dyDescent="0.3">
      <c r="A343" s="695" t="s">
        <v>556</v>
      </c>
      <c r="B343" s="696" t="s">
        <v>4538</v>
      </c>
      <c r="C343" s="696" t="s">
        <v>4068</v>
      </c>
      <c r="D343" s="696" t="s">
        <v>4089</v>
      </c>
      <c r="E343" s="696" t="s">
        <v>4090</v>
      </c>
      <c r="F343" s="711"/>
      <c r="G343" s="711"/>
      <c r="H343" s="711"/>
      <c r="I343" s="711"/>
      <c r="J343" s="711">
        <v>1.9</v>
      </c>
      <c r="K343" s="711">
        <v>1093.07</v>
      </c>
      <c r="L343" s="711"/>
      <c r="M343" s="711">
        <v>575.29999999999995</v>
      </c>
      <c r="N343" s="711">
        <v>3.9</v>
      </c>
      <c r="O343" s="711">
        <v>2243.67</v>
      </c>
      <c r="P343" s="701"/>
      <c r="Q343" s="712">
        <v>575.30000000000007</v>
      </c>
    </row>
    <row r="344" spans="1:17" ht="14.4" customHeight="1" x14ac:dyDescent="0.3">
      <c r="A344" s="695" t="s">
        <v>556</v>
      </c>
      <c r="B344" s="696" t="s">
        <v>4538</v>
      </c>
      <c r="C344" s="696" t="s">
        <v>4068</v>
      </c>
      <c r="D344" s="696" t="s">
        <v>4091</v>
      </c>
      <c r="E344" s="696" t="s">
        <v>4092</v>
      </c>
      <c r="F344" s="711">
        <v>3.2</v>
      </c>
      <c r="G344" s="711">
        <v>499.61</v>
      </c>
      <c r="H344" s="711">
        <v>1</v>
      </c>
      <c r="I344" s="711">
        <v>156.12812499999998</v>
      </c>
      <c r="J344" s="711"/>
      <c r="K344" s="711"/>
      <c r="L344" s="711"/>
      <c r="M344" s="711"/>
      <c r="N344" s="711">
        <v>24.2</v>
      </c>
      <c r="O344" s="711">
        <v>6835.59</v>
      </c>
      <c r="P344" s="701">
        <v>13.681851844438661</v>
      </c>
      <c r="Q344" s="712">
        <v>282.46239669421487</v>
      </c>
    </row>
    <row r="345" spans="1:17" ht="14.4" customHeight="1" x14ac:dyDescent="0.3">
      <c r="A345" s="695" t="s">
        <v>556</v>
      </c>
      <c r="B345" s="696" t="s">
        <v>4538</v>
      </c>
      <c r="C345" s="696" t="s">
        <v>4068</v>
      </c>
      <c r="D345" s="696" t="s">
        <v>4093</v>
      </c>
      <c r="E345" s="696" t="s">
        <v>2139</v>
      </c>
      <c r="F345" s="711">
        <v>6.6000000000000005</v>
      </c>
      <c r="G345" s="711">
        <v>3886.75</v>
      </c>
      <c r="H345" s="711">
        <v>1</v>
      </c>
      <c r="I345" s="711">
        <v>588.90151515151513</v>
      </c>
      <c r="J345" s="711">
        <v>5</v>
      </c>
      <c r="K345" s="711">
        <v>1894.8000000000002</v>
      </c>
      <c r="L345" s="711">
        <v>0.48750241204090827</v>
      </c>
      <c r="M345" s="711">
        <v>378.96000000000004</v>
      </c>
      <c r="N345" s="711">
        <v>1.2</v>
      </c>
      <c r="O345" s="711">
        <v>455.7</v>
      </c>
      <c r="P345" s="701">
        <v>0.11724448446645655</v>
      </c>
      <c r="Q345" s="712">
        <v>379.75</v>
      </c>
    </row>
    <row r="346" spans="1:17" ht="14.4" customHeight="1" x14ac:dyDescent="0.3">
      <c r="A346" s="695" t="s">
        <v>556</v>
      </c>
      <c r="B346" s="696" t="s">
        <v>4538</v>
      </c>
      <c r="C346" s="696" t="s">
        <v>4068</v>
      </c>
      <c r="D346" s="696" t="s">
        <v>4094</v>
      </c>
      <c r="E346" s="696" t="s">
        <v>4095</v>
      </c>
      <c r="F346" s="711">
        <v>5</v>
      </c>
      <c r="G346" s="711">
        <v>28641.93</v>
      </c>
      <c r="H346" s="711">
        <v>1</v>
      </c>
      <c r="I346" s="711">
        <v>5728.3860000000004</v>
      </c>
      <c r="J346" s="711"/>
      <c r="K346" s="711"/>
      <c r="L346" s="711"/>
      <c r="M346" s="711"/>
      <c r="N346" s="711"/>
      <c r="O346" s="711"/>
      <c r="P346" s="701"/>
      <c r="Q346" s="712"/>
    </row>
    <row r="347" spans="1:17" ht="14.4" customHeight="1" x14ac:dyDescent="0.3">
      <c r="A347" s="695" t="s">
        <v>556</v>
      </c>
      <c r="B347" s="696" t="s">
        <v>4538</v>
      </c>
      <c r="C347" s="696" t="s">
        <v>4068</v>
      </c>
      <c r="D347" s="696" t="s">
        <v>4096</v>
      </c>
      <c r="E347" s="696" t="s">
        <v>2188</v>
      </c>
      <c r="F347" s="711"/>
      <c r="G347" s="711"/>
      <c r="H347" s="711"/>
      <c r="I347" s="711"/>
      <c r="J347" s="711">
        <v>2</v>
      </c>
      <c r="K347" s="711">
        <v>81.900000000000006</v>
      </c>
      <c r="L347" s="711"/>
      <c r="M347" s="711">
        <v>40.950000000000003</v>
      </c>
      <c r="N347" s="711">
        <v>15</v>
      </c>
      <c r="O347" s="711">
        <v>614.25</v>
      </c>
      <c r="P347" s="701"/>
      <c r="Q347" s="712">
        <v>40.950000000000003</v>
      </c>
    </row>
    <row r="348" spans="1:17" ht="14.4" customHeight="1" x14ac:dyDescent="0.3">
      <c r="A348" s="695" t="s">
        <v>556</v>
      </c>
      <c r="B348" s="696" t="s">
        <v>4538</v>
      </c>
      <c r="C348" s="696" t="s">
        <v>4068</v>
      </c>
      <c r="D348" s="696" t="s">
        <v>4549</v>
      </c>
      <c r="E348" s="696" t="s">
        <v>4550</v>
      </c>
      <c r="F348" s="711"/>
      <c r="G348" s="711"/>
      <c r="H348" s="711"/>
      <c r="I348" s="711"/>
      <c r="J348" s="711">
        <v>6.6</v>
      </c>
      <c r="K348" s="711">
        <v>25911.05</v>
      </c>
      <c r="L348" s="711"/>
      <c r="M348" s="711">
        <v>3925.916666666667</v>
      </c>
      <c r="N348" s="711">
        <v>3</v>
      </c>
      <c r="O348" s="711">
        <v>11777.7</v>
      </c>
      <c r="P348" s="701"/>
      <c r="Q348" s="712">
        <v>3925.9</v>
      </c>
    </row>
    <row r="349" spans="1:17" ht="14.4" customHeight="1" x14ac:dyDescent="0.3">
      <c r="A349" s="695" t="s">
        <v>556</v>
      </c>
      <c r="B349" s="696" t="s">
        <v>4538</v>
      </c>
      <c r="C349" s="696" t="s">
        <v>4068</v>
      </c>
      <c r="D349" s="696" t="s">
        <v>4551</v>
      </c>
      <c r="E349" s="696" t="s">
        <v>4552</v>
      </c>
      <c r="F349" s="711">
        <v>0.8</v>
      </c>
      <c r="G349" s="711">
        <v>378</v>
      </c>
      <c r="H349" s="711">
        <v>1</v>
      </c>
      <c r="I349" s="711">
        <v>472.5</v>
      </c>
      <c r="J349" s="711"/>
      <c r="K349" s="711"/>
      <c r="L349" s="711"/>
      <c r="M349" s="711"/>
      <c r="N349" s="711"/>
      <c r="O349" s="711"/>
      <c r="P349" s="701"/>
      <c r="Q349" s="712"/>
    </row>
    <row r="350" spans="1:17" ht="14.4" customHeight="1" x14ac:dyDescent="0.3">
      <c r="A350" s="695" t="s">
        <v>556</v>
      </c>
      <c r="B350" s="696" t="s">
        <v>4538</v>
      </c>
      <c r="C350" s="696" t="s">
        <v>4068</v>
      </c>
      <c r="D350" s="696" t="s">
        <v>4553</v>
      </c>
      <c r="E350" s="696" t="s">
        <v>4554</v>
      </c>
      <c r="F350" s="711">
        <v>1.2</v>
      </c>
      <c r="G350" s="711">
        <v>91.81</v>
      </c>
      <c r="H350" s="711">
        <v>1</v>
      </c>
      <c r="I350" s="711">
        <v>76.50833333333334</v>
      </c>
      <c r="J350" s="711"/>
      <c r="K350" s="711"/>
      <c r="L350" s="711"/>
      <c r="M350" s="711"/>
      <c r="N350" s="711"/>
      <c r="O350" s="711"/>
      <c r="P350" s="701"/>
      <c r="Q350" s="712"/>
    </row>
    <row r="351" spans="1:17" ht="14.4" customHeight="1" x14ac:dyDescent="0.3">
      <c r="A351" s="695" t="s">
        <v>556</v>
      </c>
      <c r="B351" s="696" t="s">
        <v>4538</v>
      </c>
      <c r="C351" s="696" t="s">
        <v>4068</v>
      </c>
      <c r="D351" s="696" t="s">
        <v>4107</v>
      </c>
      <c r="E351" s="696" t="s">
        <v>1400</v>
      </c>
      <c r="F351" s="711">
        <v>5.0999999999999996</v>
      </c>
      <c r="G351" s="711">
        <v>441.3</v>
      </c>
      <c r="H351" s="711">
        <v>1</v>
      </c>
      <c r="I351" s="711">
        <v>86.529411764705884</v>
      </c>
      <c r="J351" s="711">
        <v>7.5</v>
      </c>
      <c r="K351" s="711">
        <v>722.05</v>
      </c>
      <c r="L351" s="711">
        <v>1.6361885338771809</v>
      </c>
      <c r="M351" s="711">
        <v>96.273333333333326</v>
      </c>
      <c r="N351" s="711">
        <v>8.3000000000000007</v>
      </c>
      <c r="O351" s="711">
        <v>804.73</v>
      </c>
      <c r="P351" s="701">
        <v>1.8235440743258555</v>
      </c>
      <c r="Q351" s="712">
        <v>96.955421686746988</v>
      </c>
    </row>
    <row r="352" spans="1:17" ht="14.4" customHeight="1" x14ac:dyDescent="0.3">
      <c r="A352" s="695" t="s">
        <v>556</v>
      </c>
      <c r="B352" s="696" t="s">
        <v>4538</v>
      </c>
      <c r="C352" s="696" t="s">
        <v>4068</v>
      </c>
      <c r="D352" s="696" t="s">
        <v>4555</v>
      </c>
      <c r="E352" s="696" t="s">
        <v>4556</v>
      </c>
      <c r="F352" s="711"/>
      <c r="G352" s="711"/>
      <c r="H352" s="711"/>
      <c r="I352" s="711"/>
      <c r="J352" s="711">
        <v>2</v>
      </c>
      <c r="K352" s="711">
        <v>128</v>
      </c>
      <c r="L352" s="711"/>
      <c r="M352" s="711">
        <v>64</v>
      </c>
      <c r="N352" s="711"/>
      <c r="O352" s="711"/>
      <c r="P352" s="701"/>
      <c r="Q352" s="712"/>
    </row>
    <row r="353" spans="1:17" ht="14.4" customHeight="1" x14ac:dyDescent="0.3">
      <c r="A353" s="695" t="s">
        <v>556</v>
      </c>
      <c r="B353" s="696" t="s">
        <v>4538</v>
      </c>
      <c r="C353" s="696" t="s">
        <v>4068</v>
      </c>
      <c r="D353" s="696" t="s">
        <v>4108</v>
      </c>
      <c r="E353" s="696" t="s">
        <v>1472</v>
      </c>
      <c r="F353" s="711">
        <v>1.6600000000000001</v>
      </c>
      <c r="G353" s="711">
        <v>1041.68</v>
      </c>
      <c r="H353" s="711">
        <v>1</v>
      </c>
      <c r="I353" s="711">
        <v>627.51807228915663</v>
      </c>
      <c r="J353" s="711"/>
      <c r="K353" s="711"/>
      <c r="L353" s="711"/>
      <c r="M353" s="711"/>
      <c r="N353" s="711"/>
      <c r="O353" s="711"/>
      <c r="P353" s="701"/>
      <c r="Q353" s="712"/>
    </row>
    <row r="354" spans="1:17" ht="14.4" customHeight="1" x14ac:dyDescent="0.3">
      <c r="A354" s="695" t="s">
        <v>556</v>
      </c>
      <c r="B354" s="696" t="s">
        <v>4538</v>
      </c>
      <c r="C354" s="696" t="s">
        <v>4068</v>
      </c>
      <c r="D354" s="696" t="s">
        <v>4109</v>
      </c>
      <c r="E354" s="696" t="s">
        <v>4110</v>
      </c>
      <c r="F354" s="711">
        <v>68</v>
      </c>
      <c r="G354" s="711">
        <v>101834.73</v>
      </c>
      <c r="H354" s="711">
        <v>1</v>
      </c>
      <c r="I354" s="711">
        <v>1497.5695588235294</v>
      </c>
      <c r="J354" s="711">
        <v>45</v>
      </c>
      <c r="K354" s="711">
        <v>60564.600000000006</v>
      </c>
      <c r="L354" s="711">
        <v>0.59473423261396197</v>
      </c>
      <c r="M354" s="711">
        <v>1345.88</v>
      </c>
      <c r="N354" s="711">
        <v>37</v>
      </c>
      <c r="O354" s="711">
        <v>49797.56</v>
      </c>
      <c r="P354" s="701">
        <v>0.48900370237147972</v>
      </c>
      <c r="Q354" s="712">
        <v>1345.8799999999999</v>
      </c>
    </row>
    <row r="355" spans="1:17" ht="14.4" customHeight="1" x14ac:dyDescent="0.3">
      <c r="A355" s="695" t="s">
        <v>556</v>
      </c>
      <c r="B355" s="696" t="s">
        <v>4538</v>
      </c>
      <c r="C355" s="696" t="s">
        <v>4068</v>
      </c>
      <c r="D355" s="696" t="s">
        <v>4557</v>
      </c>
      <c r="E355" s="696" t="s">
        <v>4558</v>
      </c>
      <c r="F355" s="711">
        <v>0.25</v>
      </c>
      <c r="G355" s="711">
        <v>4021.47</v>
      </c>
      <c r="H355" s="711">
        <v>1</v>
      </c>
      <c r="I355" s="711">
        <v>16085.88</v>
      </c>
      <c r="J355" s="711"/>
      <c r="K355" s="711"/>
      <c r="L355" s="711"/>
      <c r="M355" s="711"/>
      <c r="N355" s="711"/>
      <c r="O355" s="711"/>
      <c r="P355" s="701"/>
      <c r="Q355" s="712"/>
    </row>
    <row r="356" spans="1:17" ht="14.4" customHeight="1" x14ac:dyDescent="0.3">
      <c r="A356" s="695" t="s">
        <v>556</v>
      </c>
      <c r="B356" s="696" t="s">
        <v>4538</v>
      </c>
      <c r="C356" s="696" t="s">
        <v>4068</v>
      </c>
      <c r="D356" s="696" t="s">
        <v>4559</v>
      </c>
      <c r="E356" s="696" t="s">
        <v>1900</v>
      </c>
      <c r="F356" s="711"/>
      <c r="G356" s="711"/>
      <c r="H356" s="711"/>
      <c r="I356" s="711"/>
      <c r="J356" s="711"/>
      <c r="K356" s="711"/>
      <c r="L356" s="711"/>
      <c r="M356" s="711"/>
      <c r="N356" s="711">
        <v>15</v>
      </c>
      <c r="O356" s="711">
        <v>1450.35</v>
      </c>
      <c r="P356" s="701"/>
      <c r="Q356" s="712">
        <v>96.69</v>
      </c>
    </row>
    <row r="357" spans="1:17" ht="14.4" customHeight="1" x14ac:dyDescent="0.3">
      <c r="A357" s="695" t="s">
        <v>556</v>
      </c>
      <c r="B357" s="696" t="s">
        <v>4538</v>
      </c>
      <c r="C357" s="696" t="s">
        <v>4068</v>
      </c>
      <c r="D357" s="696" t="s">
        <v>4560</v>
      </c>
      <c r="E357" s="696" t="s">
        <v>4561</v>
      </c>
      <c r="F357" s="711"/>
      <c r="G357" s="711"/>
      <c r="H357" s="711"/>
      <c r="I357" s="711"/>
      <c r="J357" s="711">
        <v>0.4</v>
      </c>
      <c r="K357" s="711">
        <v>229.99</v>
      </c>
      <c r="L357" s="711"/>
      <c r="M357" s="711">
        <v>574.97500000000002</v>
      </c>
      <c r="N357" s="711"/>
      <c r="O357" s="711"/>
      <c r="P357" s="701"/>
      <c r="Q357" s="712"/>
    </row>
    <row r="358" spans="1:17" ht="14.4" customHeight="1" x14ac:dyDescent="0.3">
      <c r="A358" s="695" t="s">
        <v>556</v>
      </c>
      <c r="B358" s="696" t="s">
        <v>4538</v>
      </c>
      <c r="C358" s="696" t="s">
        <v>4068</v>
      </c>
      <c r="D358" s="696" t="s">
        <v>4111</v>
      </c>
      <c r="E358" s="696" t="s">
        <v>1424</v>
      </c>
      <c r="F358" s="711"/>
      <c r="G358" s="711"/>
      <c r="H358" s="711"/>
      <c r="I358" s="711"/>
      <c r="J358" s="711">
        <v>2.5</v>
      </c>
      <c r="K358" s="711">
        <v>2874.91</v>
      </c>
      <c r="L358" s="711"/>
      <c r="M358" s="711">
        <v>1149.9639999999999</v>
      </c>
      <c r="N358" s="711"/>
      <c r="O358" s="711"/>
      <c r="P358" s="701"/>
      <c r="Q358" s="712"/>
    </row>
    <row r="359" spans="1:17" ht="14.4" customHeight="1" x14ac:dyDescent="0.3">
      <c r="A359" s="695" t="s">
        <v>556</v>
      </c>
      <c r="B359" s="696" t="s">
        <v>4538</v>
      </c>
      <c r="C359" s="696" t="s">
        <v>4068</v>
      </c>
      <c r="D359" s="696" t="s">
        <v>4112</v>
      </c>
      <c r="E359" s="696" t="s">
        <v>4113</v>
      </c>
      <c r="F359" s="711"/>
      <c r="G359" s="711"/>
      <c r="H359" s="711"/>
      <c r="I359" s="711"/>
      <c r="J359" s="711">
        <v>2.7</v>
      </c>
      <c r="K359" s="711">
        <v>1693.17</v>
      </c>
      <c r="L359" s="711"/>
      <c r="M359" s="711">
        <v>627.1</v>
      </c>
      <c r="N359" s="711"/>
      <c r="O359" s="711"/>
      <c r="P359" s="701"/>
      <c r="Q359" s="712"/>
    </row>
    <row r="360" spans="1:17" ht="14.4" customHeight="1" x14ac:dyDescent="0.3">
      <c r="A360" s="695" t="s">
        <v>556</v>
      </c>
      <c r="B360" s="696" t="s">
        <v>4538</v>
      </c>
      <c r="C360" s="696" t="s">
        <v>4068</v>
      </c>
      <c r="D360" s="696" t="s">
        <v>4562</v>
      </c>
      <c r="E360" s="696" t="s">
        <v>4563</v>
      </c>
      <c r="F360" s="711"/>
      <c r="G360" s="711"/>
      <c r="H360" s="711"/>
      <c r="I360" s="711"/>
      <c r="J360" s="711">
        <v>4.62</v>
      </c>
      <c r="K360" s="711">
        <v>16761.54</v>
      </c>
      <c r="L360" s="711"/>
      <c r="M360" s="711">
        <v>3628.0389610389611</v>
      </c>
      <c r="N360" s="711">
        <v>5.85</v>
      </c>
      <c r="O360" s="711">
        <v>21224.010000000002</v>
      </c>
      <c r="P360" s="701"/>
      <c r="Q360" s="712">
        <v>3628.0358974358978</v>
      </c>
    </row>
    <row r="361" spans="1:17" ht="14.4" customHeight="1" x14ac:dyDescent="0.3">
      <c r="A361" s="695" t="s">
        <v>556</v>
      </c>
      <c r="B361" s="696" t="s">
        <v>4538</v>
      </c>
      <c r="C361" s="696" t="s">
        <v>4068</v>
      </c>
      <c r="D361" s="696" t="s">
        <v>4564</v>
      </c>
      <c r="E361" s="696" t="s">
        <v>4565</v>
      </c>
      <c r="F361" s="711"/>
      <c r="G361" s="711"/>
      <c r="H361" s="711"/>
      <c r="I361" s="711"/>
      <c r="J361" s="711">
        <v>4</v>
      </c>
      <c r="K361" s="711">
        <v>916.64</v>
      </c>
      <c r="L361" s="711"/>
      <c r="M361" s="711">
        <v>229.16</v>
      </c>
      <c r="N361" s="711"/>
      <c r="O361" s="711"/>
      <c r="P361" s="701"/>
      <c r="Q361" s="712"/>
    </row>
    <row r="362" spans="1:17" ht="14.4" customHeight="1" x14ac:dyDescent="0.3">
      <c r="A362" s="695" t="s">
        <v>556</v>
      </c>
      <c r="B362" s="696" t="s">
        <v>4538</v>
      </c>
      <c r="C362" s="696" t="s">
        <v>4068</v>
      </c>
      <c r="D362" s="696" t="s">
        <v>4566</v>
      </c>
      <c r="E362" s="696" t="s">
        <v>1896</v>
      </c>
      <c r="F362" s="711"/>
      <c r="G362" s="711"/>
      <c r="H362" s="711"/>
      <c r="I362" s="711"/>
      <c r="J362" s="711"/>
      <c r="K362" s="711"/>
      <c r="L362" s="711"/>
      <c r="M362" s="711"/>
      <c r="N362" s="711">
        <v>5.8</v>
      </c>
      <c r="O362" s="711">
        <v>17036.400000000001</v>
      </c>
      <c r="P362" s="701"/>
      <c r="Q362" s="712">
        <v>2937.3103448275865</v>
      </c>
    </row>
    <row r="363" spans="1:17" ht="14.4" customHeight="1" x14ac:dyDescent="0.3">
      <c r="A363" s="695" t="s">
        <v>556</v>
      </c>
      <c r="B363" s="696" t="s">
        <v>4538</v>
      </c>
      <c r="C363" s="696" t="s">
        <v>4114</v>
      </c>
      <c r="D363" s="696" t="s">
        <v>4115</v>
      </c>
      <c r="E363" s="696" t="s">
        <v>3940</v>
      </c>
      <c r="F363" s="711">
        <v>151</v>
      </c>
      <c r="G363" s="711">
        <v>389552.82000000007</v>
      </c>
      <c r="H363" s="711">
        <v>1</v>
      </c>
      <c r="I363" s="711">
        <v>2579.8200000000006</v>
      </c>
      <c r="J363" s="711">
        <v>180</v>
      </c>
      <c r="K363" s="711">
        <v>478964.37000000005</v>
      </c>
      <c r="L363" s="711">
        <v>1.2295235598602521</v>
      </c>
      <c r="M363" s="711">
        <v>2660.9131666666672</v>
      </c>
      <c r="N363" s="711">
        <v>140</v>
      </c>
      <c r="O363" s="711">
        <v>382019.4</v>
      </c>
      <c r="P363" s="701">
        <v>0.98066136448453889</v>
      </c>
      <c r="Q363" s="712">
        <v>2728.71</v>
      </c>
    </row>
    <row r="364" spans="1:17" ht="14.4" customHeight="1" x14ac:dyDescent="0.3">
      <c r="A364" s="695" t="s">
        <v>556</v>
      </c>
      <c r="B364" s="696" t="s">
        <v>4538</v>
      </c>
      <c r="C364" s="696" t="s">
        <v>4114</v>
      </c>
      <c r="D364" s="696" t="s">
        <v>4567</v>
      </c>
      <c r="E364" s="696" t="s">
        <v>3940</v>
      </c>
      <c r="F364" s="711">
        <v>1</v>
      </c>
      <c r="G364" s="711">
        <v>7804.21</v>
      </c>
      <c r="H364" s="711">
        <v>1</v>
      </c>
      <c r="I364" s="711">
        <v>7804.21</v>
      </c>
      <c r="J364" s="711"/>
      <c r="K364" s="711"/>
      <c r="L364" s="711"/>
      <c r="M364" s="711"/>
      <c r="N364" s="711"/>
      <c r="O364" s="711"/>
      <c r="P364" s="701"/>
      <c r="Q364" s="712"/>
    </row>
    <row r="365" spans="1:17" ht="14.4" customHeight="1" x14ac:dyDescent="0.3">
      <c r="A365" s="695" t="s">
        <v>556</v>
      </c>
      <c r="B365" s="696" t="s">
        <v>4538</v>
      </c>
      <c r="C365" s="696" t="s">
        <v>4114</v>
      </c>
      <c r="D365" s="696" t="s">
        <v>4116</v>
      </c>
      <c r="E365" s="696" t="s">
        <v>3940</v>
      </c>
      <c r="F365" s="711">
        <v>2</v>
      </c>
      <c r="G365" s="711">
        <v>18078.02</v>
      </c>
      <c r="H365" s="711">
        <v>1</v>
      </c>
      <c r="I365" s="711">
        <v>9039.01</v>
      </c>
      <c r="J365" s="711">
        <v>6</v>
      </c>
      <c r="K365" s="711">
        <v>55536.060000000005</v>
      </c>
      <c r="L365" s="711">
        <v>3.0720211616095128</v>
      </c>
      <c r="M365" s="711">
        <v>9256.01</v>
      </c>
      <c r="N365" s="711">
        <v>5</v>
      </c>
      <c r="O365" s="711">
        <v>48430.5</v>
      </c>
      <c r="P365" s="701">
        <v>2.6789714802837921</v>
      </c>
      <c r="Q365" s="712">
        <v>9686.1</v>
      </c>
    </row>
    <row r="366" spans="1:17" ht="14.4" customHeight="1" x14ac:dyDescent="0.3">
      <c r="A366" s="695" t="s">
        <v>556</v>
      </c>
      <c r="B366" s="696" t="s">
        <v>4538</v>
      </c>
      <c r="C366" s="696" t="s">
        <v>4114</v>
      </c>
      <c r="D366" s="696" t="s">
        <v>4117</v>
      </c>
      <c r="E366" s="696" t="s">
        <v>3940</v>
      </c>
      <c r="F366" s="711">
        <v>94</v>
      </c>
      <c r="G366" s="711">
        <v>80813.679999999993</v>
      </c>
      <c r="H366" s="711">
        <v>1</v>
      </c>
      <c r="I366" s="711">
        <v>859.71999999999991</v>
      </c>
      <c r="J366" s="711">
        <v>126</v>
      </c>
      <c r="K366" s="711">
        <v>113212.44</v>
      </c>
      <c r="L366" s="711">
        <v>1.4009068761625509</v>
      </c>
      <c r="M366" s="711">
        <v>898.51142857142861</v>
      </c>
      <c r="N366" s="711">
        <v>89</v>
      </c>
      <c r="O366" s="711">
        <v>82375.73</v>
      </c>
      <c r="P366" s="701">
        <v>1.01932902944155</v>
      </c>
      <c r="Q366" s="712">
        <v>925.56999999999994</v>
      </c>
    </row>
    <row r="367" spans="1:17" ht="14.4" customHeight="1" x14ac:dyDescent="0.3">
      <c r="A367" s="695" t="s">
        <v>556</v>
      </c>
      <c r="B367" s="696" t="s">
        <v>4538</v>
      </c>
      <c r="C367" s="696" t="s">
        <v>4118</v>
      </c>
      <c r="D367" s="696" t="s">
        <v>4568</v>
      </c>
      <c r="E367" s="696" t="s">
        <v>4569</v>
      </c>
      <c r="F367" s="711"/>
      <c r="G367" s="711"/>
      <c r="H367" s="711"/>
      <c r="I367" s="711"/>
      <c r="J367" s="711"/>
      <c r="K367" s="711"/>
      <c r="L367" s="711"/>
      <c r="M367" s="711"/>
      <c r="N367" s="711">
        <v>1</v>
      </c>
      <c r="O367" s="711">
        <v>687</v>
      </c>
      <c r="P367" s="701"/>
      <c r="Q367" s="712">
        <v>687</v>
      </c>
    </row>
    <row r="368" spans="1:17" ht="14.4" customHeight="1" x14ac:dyDescent="0.3">
      <c r="A368" s="695" t="s">
        <v>556</v>
      </c>
      <c r="B368" s="696" t="s">
        <v>4538</v>
      </c>
      <c r="C368" s="696" t="s">
        <v>4118</v>
      </c>
      <c r="D368" s="696" t="s">
        <v>4570</v>
      </c>
      <c r="E368" s="696" t="s">
        <v>4571</v>
      </c>
      <c r="F368" s="711">
        <v>5</v>
      </c>
      <c r="G368" s="711">
        <v>3822</v>
      </c>
      <c r="H368" s="711">
        <v>1</v>
      </c>
      <c r="I368" s="711">
        <v>764.4</v>
      </c>
      <c r="J368" s="711">
        <v>3</v>
      </c>
      <c r="K368" s="711">
        <v>2293.1999999999998</v>
      </c>
      <c r="L368" s="711">
        <v>0.6</v>
      </c>
      <c r="M368" s="711">
        <v>764.4</v>
      </c>
      <c r="N368" s="711">
        <v>4</v>
      </c>
      <c r="O368" s="711">
        <v>3057.6</v>
      </c>
      <c r="P368" s="701">
        <v>0.79999999999999993</v>
      </c>
      <c r="Q368" s="712">
        <v>764.4</v>
      </c>
    </row>
    <row r="369" spans="1:17" ht="14.4" customHeight="1" x14ac:dyDescent="0.3">
      <c r="A369" s="695" t="s">
        <v>556</v>
      </c>
      <c r="B369" s="696" t="s">
        <v>4538</v>
      </c>
      <c r="C369" s="696" t="s">
        <v>4118</v>
      </c>
      <c r="D369" s="696" t="s">
        <v>4572</v>
      </c>
      <c r="E369" s="696" t="s">
        <v>4573</v>
      </c>
      <c r="F369" s="711"/>
      <c r="G369" s="711"/>
      <c r="H369" s="711"/>
      <c r="I369" s="711"/>
      <c r="J369" s="711"/>
      <c r="K369" s="711"/>
      <c r="L369" s="711"/>
      <c r="M369" s="711"/>
      <c r="N369" s="711">
        <v>1</v>
      </c>
      <c r="O369" s="711">
        <v>789.29</v>
      </c>
      <c r="P369" s="701"/>
      <c r="Q369" s="712">
        <v>789.29</v>
      </c>
    </row>
    <row r="370" spans="1:17" ht="14.4" customHeight="1" x14ac:dyDescent="0.3">
      <c r="A370" s="695" t="s">
        <v>556</v>
      </c>
      <c r="B370" s="696" t="s">
        <v>4538</v>
      </c>
      <c r="C370" s="696" t="s">
        <v>4118</v>
      </c>
      <c r="D370" s="696" t="s">
        <v>4574</v>
      </c>
      <c r="E370" s="696" t="s">
        <v>4575</v>
      </c>
      <c r="F370" s="711">
        <v>1</v>
      </c>
      <c r="G370" s="711">
        <v>47653</v>
      </c>
      <c r="H370" s="711">
        <v>1</v>
      </c>
      <c r="I370" s="711">
        <v>47653</v>
      </c>
      <c r="J370" s="711"/>
      <c r="K370" s="711"/>
      <c r="L370" s="711"/>
      <c r="M370" s="711"/>
      <c r="N370" s="711"/>
      <c r="O370" s="711"/>
      <c r="P370" s="701"/>
      <c r="Q370" s="712"/>
    </row>
    <row r="371" spans="1:17" ht="14.4" customHeight="1" x14ac:dyDescent="0.3">
      <c r="A371" s="695" t="s">
        <v>556</v>
      </c>
      <c r="B371" s="696" t="s">
        <v>4538</v>
      </c>
      <c r="C371" s="696" t="s">
        <v>4118</v>
      </c>
      <c r="D371" s="696" t="s">
        <v>4576</v>
      </c>
      <c r="E371" s="696" t="s">
        <v>4577</v>
      </c>
      <c r="F371" s="711">
        <v>1</v>
      </c>
      <c r="G371" s="711">
        <v>19401</v>
      </c>
      <c r="H371" s="711">
        <v>1</v>
      </c>
      <c r="I371" s="711">
        <v>19401</v>
      </c>
      <c r="J371" s="711"/>
      <c r="K371" s="711"/>
      <c r="L371" s="711"/>
      <c r="M371" s="711"/>
      <c r="N371" s="711"/>
      <c r="O371" s="711"/>
      <c r="P371" s="701"/>
      <c r="Q371" s="712"/>
    </row>
    <row r="372" spans="1:17" ht="14.4" customHeight="1" x14ac:dyDescent="0.3">
      <c r="A372" s="695" t="s">
        <v>556</v>
      </c>
      <c r="B372" s="696" t="s">
        <v>4538</v>
      </c>
      <c r="C372" s="696" t="s">
        <v>4118</v>
      </c>
      <c r="D372" s="696" t="s">
        <v>4578</v>
      </c>
      <c r="E372" s="696" t="s">
        <v>4577</v>
      </c>
      <c r="F372" s="711">
        <v>2</v>
      </c>
      <c r="G372" s="711">
        <v>1190</v>
      </c>
      <c r="H372" s="711">
        <v>1</v>
      </c>
      <c r="I372" s="711">
        <v>595</v>
      </c>
      <c r="J372" s="711"/>
      <c r="K372" s="711"/>
      <c r="L372" s="711"/>
      <c r="M372" s="711"/>
      <c r="N372" s="711"/>
      <c r="O372" s="711"/>
      <c r="P372" s="701"/>
      <c r="Q372" s="712"/>
    </row>
    <row r="373" spans="1:17" ht="14.4" customHeight="1" x14ac:dyDescent="0.3">
      <c r="A373" s="695" t="s">
        <v>556</v>
      </c>
      <c r="B373" s="696" t="s">
        <v>4538</v>
      </c>
      <c r="C373" s="696" t="s">
        <v>4118</v>
      </c>
      <c r="D373" s="696" t="s">
        <v>4137</v>
      </c>
      <c r="E373" s="696" t="s">
        <v>4138</v>
      </c>
      <c r="F373" s="711">
        <v>14</v>
      </c>
      <c r="G373" s="711">
        <v>247128</v>
      </c>
      <c r="H373" s="711">
        <v>1</v>
      </c>
      <c r="I373" s="711">
        <v>17652</v>
      </c>
      <c r="J373" s="711">
        <v>14</v>
      </c>
      <c r="K373" s="711">
        <v>247128</v>
      </c>
      <c r="L373" s="711">
        <v>1</v>
      </c>
      <c r="M373" s="711">
        <v>17652</v>
      </c>
      <c r="N373" s="711">
        <v>12</v>
      </c>
      <c r="O373" s="711">
        <v>211824</v>
      </c>
      <c r="P373" s="701">
        <v>0.8571428571428571</v>
      </c>
      <c r="Q373" s="712">
        <v>17652</v>
      </c>
    </row>
    <row r="374" spans="1:17" ht="14.4" customHeight="1" x14ac:dyDescent="0.3">
      <c r="A374" s="695" t="s">
        <v>556</v>
      </c>
      <c r="B374" s="696" t="s">
        <v>4538</v>
      </c>
      <c r="C374" s="696" t="s">
        <v>4118</v>
      </c>
      <c r="D374" s="696" t="s">
        <v>4139</v>
      </c>
      <c r="E374" s="696" t="s">
        <v>4140</v>
      </c>
      <c r="F374" s="711">
        <v>14</v>
      </c>
      <c r="G374" s="711">
        <v>93590</v>
      </c>
      <c r="H374" s="711">
        <v>1</v>
      </c>
      <c r="I374" s="711">
        <v>6685</v>
      </c>
      <c r="J374" s="711">
        <v>14</v>
      </c>
      <c r="K374" s="711">
        <v>93590</v>
      </c>
      <c r="L374" s="711">
        <v>1</v>
      </c>
      <c r="M374" s="711">
        <v>6685</v>
      </c>
      <c r="N374" s="711">
        <v>12</v>
      </c>
      <c r="O374" s="711">
        <v>80220</v>
      </c>
      <c r="P374" s="701">
        <v>0.8571428571428571</v>
      </c>
      <c r="Q374" s="712">
        <v>6685</v>
      </c>
    </row>
    <row r="375" spans="1:17" ht="14.4" customHeight="1" x14ac:dyDescent="0.3">
      <c r="A375" s="695" t="s">
        <v>556</v>
      </c>
      <c r="B375" s="696" t="s">
        <v>4538</v>
      </c>
      <c r="C375" s="696" t="s">
        <v>4118</v>
      </c>
      <c r="D375" s="696" t="s">
        <v>4141</v>
      </c>
      <c r="E375" s="696" t="s">
        <v>4142</v>
      </c>
      <c r="F375" s="711">
        <v>8</v>
      </c>
      <c r="G375" s="711">
        <v>143080</v>
      </c>
      <c r="H375" s="711">
        <v>1</v>
      </c>
      <c r="I375" s="711">
        <v>17885</v>
      </c>
      <c r="J375" s="711">
        <v>4</v>
      </c>
      <c r="K375" s="711">
        <v>71540</v>
      </c>
      <c r="L375" s="711">
        <v>0.5</v>
      </c>
      <c r="M375" s="711">
        <v>17885</v>
      </c>
      <c r="N375" s="711">
        <v>2</v>
      </c>
      <c r="O375" s="711">
        <v>35770</v>
      </c>
      <c r="P375" s="701">
        <v>0.25</v>
      </c>
      <c r="Q375" s="712">
        <v>17885</v>
      </c>
    </row>
    <row r="376" spans="1:17" ht="14.4" customHeight="1" x14ac:dyDescent="0.3">
      <c r="A376" s="695" t="s">
        <v>556</v>
      </c>
      <c r="B376" s="696" t="s">
        <v>4538</v>
      </c>
      <c r="C376" s="696" t="s">
        <v>4118</v>
      </c>
      <c r="D376" s="696" t="s">
        <v>4143</v>
      </c>
      <c r="E376" s="696" t="s">
        <v>4144</v>
      </c>
      <c r="F376" s="711">
        <v>8</v>
      </c>
      <c r="G376" s="711">
        <v>54560</v>
      </c>
      <c r="H376" s="711">
        <v>1</v>
      </c>
      <c r="I376" s="711">
        <v>6820</v>
      </c>
      <c r="J376" s="711">
        <v>4</v>
      </c>
      <c r="K376" s="711">
        <v>27280</v>
      </c>
      <c r="L376" s="711">
        <v>0.5</v>
      </c>
      <c r="M376" s="711">
        <v>6820</v>
      </c>
      <c r="N376" s="711">
        <v>2</v>
      </c>
      <c r="O376" s="711">
        <v>13640</v>
      </c>
      <c r="P376" s="701">
        <v>0.25</v>
      </c>
      <c r="Q376" s="712">
        <v>6820</v>
      </c>
    </row>
    <row r="377" spans="1:17" ht="14.4" customHeight="1" x14ac:dyDescent="0.3">
      <c r="A377" s="695" t="s">
        <v>556</v>
      </c>
      <c r="B377" s="696" t="s">
        <v>4538</v>
      </c>
      <c r="C377" s="696" t="s">
        <v>4118</v>
      </c>
      <c r="D377" s="696" t="s">
        <v>4145</v>
      </c>
      <c r="E377" s="696" t="s">
        <v>4146</v>
      </c>
      <c r="F377" s="711">
        <v>15</v>
      </c>
      <c r="G377" s="711">
        <v>106500</v>
      </c>
      <c r="H377" s="711">
        <v>1</v>
      </c>
      <c r="I377" s="711">
        <v>7100</v>
      </c>
      <c r="J377" s="711">
        <v>12</v>
      </c>
      <c r="K377" s="711">
        <v>85200</v>
      </c>
      <c r="L377" s="711">
        <v>0.8</v>
      </c>
      <c r="M377" s="711">
        <v>7100</v>
      </c>
      <c r="N377" s="711">
        <v>14</v>
      </c>
      <c r="O377" s="711">
        <v>99400</v>
      </c>
      <c r="P377" s="701">
        <v>0.93333333333333335</v>
      </c>
      <c r="Q377" s="712">
        <v>7100</v>
      </c>
    </row>
    <row r="378" spans="1:17" ht="14.4" customHeight="1" x14ac:dyDescent="0.3">
      <c r="A378" s="695" t="s">
        <v>556</v>
      </c>
      <c r="B378" s="696" t="s">
        <v>4538</v>
      </c>
      <c r="C378" s="696" t="s">
        <v>4118</v>
      </c>
      <c r="D378" s="696" t="s">
        <v>4147</v>
      </c>
      <c r="E378" s="696" t="s">
        <v>4148</v>
      </c>
      <c r="F378" s="711">
        <v>8</v>
      </c>
      <c r="G378" s="711">
        <v>70400</v>
      </c>
      <c r="H378" s="711">
        <v>1</v>
      </c>
      <c r="I378" s="711">
        <v>8800</v>
      </c>
      <c r="J378" s="711">
        <v>4</v>
      </c>
      <c r="K378" s="711">
        <v>35200</v>
      </c>
      <c r="L378" s="711">
        <v>0.5</v>
      </c>
      <c r="M378" s="711">
        <v>8800</v>
      </c>
      <c r="N378" s="711">
        <v>2</v>
      </c>
      <c r="O378" s="711">
        <v>17600</v>
      </c>
      <c r="P378" s="701">
        <v>0.25</v>
      </c>
      <c r="Q378" s="712">
        <v>8800</v>
      </c>
    </row>
    <row r="379" spans="1:17" ht="14.4" customHeight="1" x14ac:dyDescent="0.3">
      <c r="A379" s="695" t="s">
        <v>556</v>
      </c>
      <c r="B379" s="696" t="s">
        <v>4538</v>
      </c>
      <c r="C379" s="696" t="s">
        <v>4118</v>
      </c>
      <c r="D379" s="696" t="s">
        <v>4149</v>
      </c>
      <c r="E379" s="696" t="s">
        <v>4150</v>
      </c>
      <c r="F379" s="711">
        <v>11</v>
      </c>
      <c r="G379" s="711">
        <v>12815</v>
      </c>
      <c r="H379" s="711">
        <v>1</v>
      </c>
      <c r="I379" s="711">
        <v>1165</v>
      </c>
      <c r="J379" s="711">
        <v>17</v>
      </c>
      <c r="K379" s="711">
        <v>19805</v>
      </c>
      <c r="L379" s="711">
        <v>1.5454545454545454</v>
      </c>
      <c r="M379" s="711">
        <v>1165</v>
      </c>
      <c r="N379" s="711">
        <v>13</v>
      </c>
      <c r="O379" s="711">
        <v>15145</v>
      </c>
      <c r="P379" s="701">
        <v>1.1818181818181819</v>
      </c>
      <c r="Q379" s="712">
        <v>1165</v>
      </c>
    </row>
    <row r="380" spans="1:17" ht="14.4" customHeight="1" x14ac:dyDescent="0.3">
      <c r="A380" s="695" t="s">
        <v>556</v>
      </c>
      <c r="B380" s="696" t="s">
        <v>4538</v>
      </c>
      <c r="C380" s="696" t="s">
        <v>4118</v>
      </c>
      <c r="D380" s="696" t="s">
        <v>4151</v>
      </c>
      <c r="E380" s="696" t="s">
        <v>4152</v>
      </c>
      <c r="F380" s="711">
        <v>3</v>
      </c>
      <c r="G380" s="711">
        <v>2226</v>
      </c>
      <c r="H380" s="711">
        <v>1</v>
      </c>
      <c r="I380" s="711">
        <v>742</v>
      </c>
      <c r="J380" s="711">
        <v>6</v>
      </c>
      <c r="K380" s="711">
        <v>4452</v>
      </c>
      <c r="L380" s="711">
        <v>2</v>
      </c>
      <c r="M380" s="711">
        <v>742</v>
      </c>
      <c r="N380" s="711">
        <v>4</v>
      </c>
      <c r="O380" s="711">
        <v>2968</v>
      </c>
      <c r="P380" s="701">
        <v>1.3333333333333333</v>
      </c>
      <c r="Q380" s="712">
        <v>742</v>
      </c>
    </row>
    <row r="381" spans="1:17" ht="14.4" customHeight="1" x14ac:dyDescent="0.3">
      <c r="A381" s="695" t="s">
        <v>556</v>
      </c>
      <c r="B381" s="696" t="s">
        <v>4538</v>
      </c>
      <c r="C381" s="696" t="s">
        <v>4118</v>
      </c>
      <c r="D381" s="696" t="s">
        <v>4153</v>
      </c>
      <c r="E381" s="696" t="s">
        <v>4154</v>
      </c>
      <c r="F381" s="711">
        <v>10</v>
      </c>
      <c r="G381" s="711">
        <v>5260</v>
      </c>
      <c r="H381" s="711">
        <v>1</v>
      </c>
      <c r="I381" s="711">
        <v>526</v>
      </c>
      <c r="J381" s="711">
        <v>19</v>
      </c>
      <c r="K381" s="711">
        <v>9994</v>
      </c>
      <c r="L381" s="711">
        <v>1.9</v>
      </c>
      <c r="M381" s="711">
        <v>526</v>
      </c>
      <c r="N381" s="711">
        <v>16</v>
      </c>
      <c r="O381" s="711">
        <v>8416</v>
      </c>
      <c r="P381" s="701">
        <v>1.6</v>
      </c>
      <c r="Q381" s="712">
        <v>526</v>
      </c>
    </row>
    <row r="382" spans="1:17" ht="14.4" customHeight="1" x14ac:dyDescent="0.3">
      <c r="A382" s="695" t="s">
        <v>556</v>
      </c>
      <c r="B382" s="696" t="s">
        <v>4538</v>
      </c>
      <c r="C382" s="696" t="s">
        <v>4118</v>
      </c>
      <c r="D382" s="696" t="s">
        <v>4157</v>
      </c>
      <c r="E382" s="696" t="s">
        <v>4158</v>
      </c>
      <c r="F382" s="711">
        <v>9</v>
      </c>
      <c r="G382" s="711">
        <v>8127</v>
      </c>
      <c r="H382" s="711">
        <v>1</v>
      </c>
      <c r="I382" s="711">
        <v>903</v>
      </c>
      <c r="J382" s="711">
        <v>12</v>
      </c>
      <c r="K382" s="711">
        <v>11230.08</v>
      </c>
      <c r="L382" s="711">
        <v>1.3818235511258767</v>
      </c>
      <c r="M382" s="711">
        <v>935.84</v>
      </c>
      <c r="N382" s="711">
        <v>11</v>
      </c>
      <c r="O382" s="711">
        <v>10294.24</v>
      </c>
      <c r="P382" s="701">
        <v>1.2666715885320536</v>
      </c>
      <c r="Q382" s="712">
        <v>935.84</v>
      </c>
    </row>
    <row r="383" spans="1:17" ht="14.4" customHeight="1" x14ac:dyDescent="0.3">
      <c r="A383" s="695" t="s">
        <v>556</v>
      </c>
      <c r="B383" s="696" t="s">
        <v>4538</v>
      </c>
      <c r="C383" s="696" t="s">
        <v>4118</v>
      </c>
      <c r="D383" s="696" t="s">
        <v>4159</v>
      </c>
      <c r="E383" s="696" t="s">
        <v>4160</v>
      </c>
      <c r="F383" s="711"/>
      <c r="G383" s="711"/>
      <c r="H383" s="711"/>
      <c r="I383" s="711"/>
      <c r="J383" s="711">
        <v>1</v>
      </c>
      <c r="K383" s="711">
        <v>7254.55</v>
      </c>
      <c r="L383" s="711"/>
      <c r="M383" s="711">
        <v>7254.55</v>
      </c>
      <c r="N383" s="711">
        <v>2</v>
      </c>
      <c r="O383" s="711">
        <v>14509.1</v>
      </c>
      <c r="P383" s="701"/>
      <c r="Q383" s="712">
        <v>7254.55</v>
      </c>
    </row>
    <row r="384" spans="1:17" ht="14.4" customHeight="1" x14ac:dyDescent="0.3">
      <c r="A384" s="695" t="s">
        <v>556</v>
      </c>
      <c r="B384" s="696" t="s">
        <v>4538</v>
      </c>
      <c r="C384" s="696" t="s">
        <v>4118</v>
      </c>
      <c r="D384" s="696" t="s">
        <v>4579</v>
      </c>
      <c r="E384" s="696" t="s">
        <v>3940</v>
      </c>
      <c r="F384" s="711">
        <v>1</v>
      </c>
      <c r="G384" s="711">
        <v>82009.5</v>
      </c>
      <c r="H384" s="711">
        <v>1</v>
      </c>
      <c r="I384" s="711">
        <v>82009.5</v>
      </c>
      <c r="J384" s="711"/>
      <c r="K384" s="711"/>
      <c r="L384" s="711"/>
      <c r="M384" s="711"/>
      <c r="N384" s="711"/>
      <c r="O384" s="711"/>
      <c r="P384" s="701"/>
      <c r="Q384" s="712"/>
    </row>
    <row r="385" spans="1:17" ht="14.4" customHeight="1" x14ac:dyDescent="0.3">
      <c r="A385" s="695" t="s">
        <v>556</v>
      </c>
      <c r="B385" s="696" t="s">
        <v>4538</v>
      </c>
      <c r="C385" s="696" t="s">
        <v>4118</v>
      </c>
      <c r="D385" s="696" t="s">
        <v>4161</v>
      </c>
      <c r="E385" s="696" t="s">
        <v>4162</v>
      </c>
      <c r="F385" s="711">
        <v>11</v>
      </c>
      <c r="G385" s="711">
        <v>19404</v>
      </c>
      <c r="H385" s="711">
        <v>1</v>
      </c>
      <c r="I385" s="711">
        <v>1764</v>
      </c>
      <c r="J385" s="711"/>
      <c r="K385" s="711"/>
      <c r="L385" s="711"/>
      <c r="M385" s="711"/>
      <c r="N385" s="711"/>
      <c r="O385" s="711"/>
      <c r="P385" s="701"/>
      <c r="Q385" s="712"/>
    </row>
    <row r="386" spans="1:17" ht="14.4" customHeight="1" x14ac:dyDescent="0.3">
      <c r="A386" s="695" t="s">
        <v>556</v>
      </c>
      <c r="B386" s="696" t="s">
        <v>4538</v>
      </c>
      <c r="C386" s="696" t="s">
        <v>4118</v>
      </c>
      <c r="D386" s="696" t="s">
        <v>4163</v>
      </c>
      <c r="E386" s="696" t="s">
        <v>4164</v>
      </c>
      <c r="F386" s="711"/>
      <c r="G386" s="711"/>
      <c r="H386" s="711"/>
      <c r="I386" s="711"/>
      <c r="J386" s="711">
        <v>2</v>
      </c>
      <c r="K386" s="711">
        <v>17288</v>
      </c>
      <c r="L386" s="711"/>
      <c r="M386" s="711">
        <v>8644</v>
      </c>
      <c r="N386" s="711">
        <v>2</v>
      </c>
      <c r="O386" s="711">
        <v>17288</v>
      </c>
      <c r="P386" s="701"/>
      <c r="Q386" s="712">
        <v>8644</v>
      </c>
    </row>
    <row r="387" spans="1:17" ht="14.4" customHeight="1" x14ac:dyDescent="0.3">
      <c r="A387" s="695" t="s">
        <v>556</v>
      </c>
      <c r="B387" s="696" t="s">
        <v>4538</v>
      </c>
      <c r="C387" s="696" t="s">
        <v>4118</v>
      </c>
      <c r="D387" s="696" t="s">
        <v>4165</v>
      </c>
      <c r="E387" s="696" t="s">
        <v>4166</v>
      </c>
      <c r="F387" s="711"/>
      <c r="G387" s="711"/>
      <c r="H387" s="711"/>
      <c r="I387" s="711"/>
      <c r="J387" s="711">
        <v>1</v>
      </c>
      <c r="K387" s="711">
        <v>38853.269999999997</v>
      </c>
      <c r="L387" s="711"/>
      <c r="M387" s="711">
        <v>38853.269999999997</v>
      </c>
      <c r="N387" s="711"/>
      <c r="O387" s="711"/>
      <c r="P387" s="701"/>
      <c r="Q387" s="712"/>
    </row>
    <row r="388" spans="1:17" ht="14.4" customHeight="1" x14ac:dyDescent="0.3">
      <c r="A388" s="695" t="s">
        <v>556</v>
      </c>
      <c r="B388" s="696" t="s">
        <v>4538</v>
      </c>
      <c r="C388" s="696" t="s">
        <v>4118</v>
      </c>
      <c r="D388" s="696" t="s">
        <v>4580</v>
      </c>
      <c r="E388" s="696" t="s">
        <v>4581</v>
      </c>
      <c r="F388" s="711">
        <v>1</v>
      </c>
      <c r="G388" s="711">
        <v>216</v>
      </c>
      <c r="H388" s="711">
        <v>1</v>
      </c>
      <c r="I388" s="711">
        <v>216</v>
      </c>
      <c r="J388" s="711"/>
      <c r="K388" s="711"/>
      <c r="L388" s="711"/>
      <c r="M388" s="711"/>
      <c r="N388" s="711"/>
      <c r="O388" s="711"/>
      <c r="P388" s="701"/>
      <c r="Q388" s="712"/>
    </row>
    <row r="389" spans="1:17" ht="14.4" customHeight="1" x14ac:dyDescent="0.3">
      <c r="A389" s="695" t="s">
        <v>556</v>
      </c>
      <c r="B389" s="696" t="s">
        <v>4538</v>
      </c>
      <c r="C389" s="696" t="s">
        <v>4118</v>
      </c>
      <c r="D389" s="696" t="s">
        <v>4173</v>
      </c>
      <c r="E389" s="696" t="s">
        <v>4174</v>
      </c>
      <c r="F389" s="711">
        <v>3</v>
      </c>
      <c r="G389" s="711">
        <v>5325.87</v>
      </c>
      <c r="H389" s="711">
        <v>1</v>
      </c>
      <c r="I389" s="711">
        <v>1775.29</v>
      </c>
      <c r="J389" s="711">
        <v>3</v>
      </c>
      <c r="K389" s="711">
        <v>4082.25</v>
      </c>
      <c r="L389" s="711">
        <v>0.76649448822445909</v>
      </c>
      <c r="M389" s="711">
        <v>1360.75</v>
      </c>
      <c r="N389" s="711">
        <v>2</v>
      </c>
      <c r="O389" s="711">
        <v>2721.5</v>
      </c>
      <c r="P389" s="701">
        <v>0.51099632548297269</v>
      </c>
      <c r="Q389" s="712">
        <v>1360.75</v>
      </c>
    </row>
    <row r="390" spans="1:17" ht="14.4" customHeight="1" x14ac:dyDescent="0.3">
      <c r="A390" s="695" t="s">
        <v>556</v>
      </c>
      <c r="B390" s="696" t="s">
        <v>4538</v>
      </c>
      <c r="C390" s="696" t="s">
        <v>4118</v>
      </c>
      <c r="D390" s="696" t="s">
        <v>4175</v>
      </c>
      <c r="E390" s="696" t="s">
        <v>4176</v>
      </c>
      <c r="F390" s="711">
        <v>3</v>
      </c>
      <c r="G390" s="711">
        <v>14032.5</v>
      </c>
      <c r="H390" s="711">
        <v>1</v>
      </c>
      <c r="I390" s="711">
        <v>4677.5</v>
      </c>
      <c r="J390" s="711">
        <v>1</v>
      </c>
      <c r="K390" s="711">
        <v>4677.5</v>
      </c>
      <c r="L390" s="711">
        <v>0.33333333333333331</v>
      </c>
      <c r="M390" s="711">
        <v>4677.5</v>
      </c>
      <c r="N390" s="711">
        <v>3</v>
      </c>
      <c r="O390" s="711">
        <v>14032.5</v>
      </c>
      <c r="P390" s="701">
        <v>1</v>
      </c>
      <c r="Q390" s="712">
        <v>4677.5</v>
      </c>
    </row>
    <row r="391" spans="1:17" ht="14.4" customHeight="1" x14ac:dyDescent="0.3">
      <c r="A391" s="695" t="s">
        <v>556</v>
      </c>
      <c r="B391" s="696" t="s">
        <v>4538</v>
      </c>
      <c r="C391" s="696" t="s">
        <v>4118</v>
      </c>
      <c r="D391" s="696" t="s">
        <v>4177</v>
      </c>
      <c r="E391" s="696" t="s">
        <v>4178</v>
      </c>
      <c r="F391" s="711">
        <v>3</v>
      </c>
      <c r="G391" s="711">
        <v>54863.819999999992</v>
      </c>
      <c r="H391" s="711">
        <v>1</v>
      </c>
      <c r="I391" s="711">
        <v>18287.939999999999</v>
      </c>
      <c r="J391" s="711">
        <v>1</v>
      </c>
      <c r="K391" s="711">
        <v>18952.96</v>
      </c>
      <c r="L391" s="711">
        <v>0.34545461836233793</v>
      </c>
      <c r="M391" s="711">
        <v>18952.96</v>
      </c>
      <c r="N391" s="711"/>
      <c r="O391" s="711"/>
      <c r="P391" s="701"/>
      <c r="Q391" s="712"/>
    </row>
    <row r="392" spans="1:17" ht="14.4" customHeight="1" x14ac:dyDescent="0.3">
      <c r="A392" s="695" t="s">
        <v>556</v>
      </c>
      <c r="B392" s="696" t="s">
        <v>4538</v>
      </c>
      <c r="C392" s="696" t="s">
        <v>4118</v>
      </c>
      <c r="D392" s="696" t="s">
        <v>4179</v>
      </c>
      <c r="E392" s="696" t="s">
        <v>4180</v>
      </c>
      <c r="F392" s="711">
        <v>2</v>
      </c>
      <c r="G392" s="711">
        <v>5620.3600000000006</v>
      </c>
      <c r="H392" s="711">
        <v>1</v>
      </c>
      <c r="I392" s="711">
        <v>2810.1800000000003</v>
      </c>
      <c r="J392" s="711"/>
      <c r="K392" s="711"/>
      <c r="L392" s="711"/>
      <c r="M392" s="711"/>
      <c r="N392" s="711"/>
      <c r="O392" s="711"/>
      <c r="P392" s="701"/>
      <c r="Q392" s="712"/>
    </row>
    <row r="393" spans="1:17" ht="14.4" customHeight="1" x14ac:dyDescent="0.3">
      <c r="A393" s="695" t="s">
        <v>556</v>
      </c>
      <c r="B393" s="696" t="s">
        <v>4538</v>
      </c>
      <c r="C393" s="696" t="s">
        <v>4118</v>
      </c>
      <c r="D393" s="696" t="s">
        <v>4181</v>
      </c>
      <c r="E393" s="696" t="s">
        <v>4182</v>
      </c>
      <c r="F393" s="711">
        <v>2</v>
      </c>
      <c r="G393" s="711">
        <v>1629.0900000000001</v>
      </c>
      <c r="H393" s="711">
        <v>1</v>
      </c>
      <c r="I393" s="711">
        <v>814.54500000000007</v>
      </c>
      <c r="J393" s="711"/>
      <c r="K393" s="711"/>
      <c r="L393" s="711"/>
      <c r="M393" s="711"/>
      <c r="N393" s="711"/>
      <c r="O393" s="711"/>
      <c r="P393" s="701"/>
      <c r="Q393" s="712"/>
    </row>
    <row r="394" spans="1:17" ht="14.4" customHeight="1" x14ac:dyDescent="0.3">
      <c r="A394" s="695" t="s">
        <v>556</v>
      </c>
      <c r="B394" s="696" t="s">
        <v>4538</v>
      </c>
      <c r="C394" s="696" t="s">
        <v>4118</v>
      </c>
      <c r="D394" s="696" t="s">
        <v>4183</v>
      </c>
      <c r="E394" s="696" t="s">
        <v>4184</v>
      </c>
      <c r="F394" s="711">
        <v>2</v>
      </c>
      <c r="G394" s="711">
        <v>602.97</v>
      </c>
      <c r="H394" s="711">
        <v>1</v>
      </c>
      <c r="I394" s="711">
        <v>301.48500000000001</v>
      </c>
      <c r="J394" s="711"/>
      <c r="K394" s="711"/>
      <c r="L394" s="711"/>
      <c r="M394" s="711"/>
      <c r="N394" s="711"/>
      <c r="O394" s="711"/>
      <c r="P394" s="701"/>
      <c r="Q394" s="712"/>
    </row>
    <row r="395" spans="1:17" ht="14.4" customHeight="1" x14ac:dyDescent="0.3">
      <c r="A395" s="695" t="s">
        <v>556</v>
      </c>
      <c r="B395" s="696" t="s">
        <v>4538</v>
      </c>
      <c r="C395" s="696" t="s">
        <v>4118</v>
      </c>
      <c r="D395" s="696" t="s">
        <v>4187</v>
      </c>
      <c r="E395" s="696" t="s">
        <v>4188</v>
      </c>
      <c r="F395" s="711">
        <v>1</v>
      </c>
      <c r="G395" s="711">
        <v>44252</v>
      </c>
      <c r="H395" s="711">
        <v>1</v>
      </c>
      <c r="I395" s="711">
        <v>44252</v>
      </c>
      <c r="J395" s="711"/>
      <c r="K395" s="711"/>
      <c r="L395" s="711"/>
      <c r="M395" s="711"/>
      <c r="N395" s="711"/>
      <c r="O395" s="711"/>
      <c r="P395" s="701"/>
      <c r="Q395" s="712"/>
    </row>
    <row r="396" spans="1:17" ht="14.4" customHeight="1" x14ac:dyDescent="0.3">
      <c r="A396" s="695" t="s">
        <v>556</v>
      </c>
      <c r="B396" s="696" t="s">
        <v>4538</v>
      </c>
      <c r="C396" s="696" t="s">
        <v>4118</v>
      </c>
      <c r="D396" s="696" t="s">
        <v>4191</v>
      </c>
      <c r="E396" s="696" t="s">
        <v>4192</v>
      </c>
      <c r="F396" s="711"/>
      <c r="G396" s="711"/>
      <c r="H396" s="711"/>
      <c r="I396" s="711"/>
      <c r="J396" s="711">
        <v>2</v>
      </c>
      <c r="K396" s="711">
        <v>3676</v>
      </c>
      <c r="L396" s="711"/>
      <c r="M396" s="711">
        <v>1838</v>
      </c>
      <c r="N396" s="711">
        <v>3</v>
      </c>
      <c r="O396" s="711">
        <v>5514</v>
      </c>
      <c r="P396" s="701"/>
      <c r="Q396" s="712">
        <v>1838</v>
      </c>
    </row>
    <row r="397" spans="1:17" ht="14.4" customHeight="1" x14ac:dyDescent="0.3">
      <c r="A397" s="695" t="s">
        <v>556</v>
      </c>
      <c r="B397" s="696" t="s">
        <v>4538</v>
      </c>
      <c r="C397" s="696" t="s">
        <v>4118</v>
      </c>
      <c r="D397" s="696" t="s">
        <v>4582</v>
      </c>
      <c r="E397" s="696" t="s">
        <v>4583</v>
      </c>
      <c r="F397" s="711"/>
      <c r="G397" s="711"/>
      <c r="H397" s="711"/>
      <c r="I397" s="711"/>
      <c r="J397" s="711">
        <v>2</v>
      </c>
      <c r="K397" s="711">
        <v>138457.98000000001</v>
      </c>
      <c r="L397" s="711"/>
      <c r="M397" s="711">
        <v>69228.990000000005</v>
      </c>
      <c r="N397" s="711">
        <v>1</v>
      </c>
      <c r="O397" s="711">
        <v>69228.990000000005</v>
      </c>
      <c r="P397" s="701"/>
      <c r="Q397" s="712">
        <v>69228.990000000005</v>
      </c>
    </row>
    <row r="398" spans="1:17" ht="14.4" customHeight="1" x14ac:dyDescent="0.3">
      <c r="A398" s="695" t="s">
        <v>556</v>
      </c>
      <c r="B398" s="696" t="s">
        <v>4538</v>
      </c>
      <c r="C398" s="696" t="s">
        <v>4118</v>
      </c>
      <c r="D398" s="696" t="s">
        <v>4584</v>
      </c>
      <c r="E398" s="696" t="s">
        <v>4585</v>
      </c>
      <c r="F398" s="711"/>
      <c r="G398" s="711"/>
      <c r="H398" s="711"/>
      <c r="I398" s="711"/>
      <c r="J398" s="711">
        <v>1</v>
      </c>
      <c r="K398" s="711">
        <v>1796</v>
      </c>
      <c r="L398" s="711"/>
      <c r="M398" s="711">
        <v>1796</v>
      </c>
      <c r="N398" s="711"/>
      <c r="O398" s="711"/>
      <c r="P398" s="701"/>
      <c r="Q398" s="712"/>
    </row>
    <row r="399" spans="1:17" ht="14.4" customHeight="1" x14ac:dyDescent="0.3">
      <c r="A399" s="695" t="s">
        <v>556</v>
      </c>
      <c r="B399" s="696" t="s">
        <v>4538</v>
      </c>
      <c r="C399" s="696" t="s">
        <v>4118</v>
      </c>
      <c r="D399" s="696" t="s">
        <v>4197</v>
      </c>
      <c r="E399" s="696" t="s">
        <v>4198</v>
      </c>
      <c r="F399" s="711">
        <v>2</v>
      </c>
      <c r="G399" s="711">
        <v>35236.36</v>
      </c>
      <c r="H399" s="711">
        <v>1</v>
      </c>
      <c r="I399" s="711">
        <v>17618.18</v>
      </c>
      <c r="J399" s="711"/>
      <c r="K399" s="711"/>
      <c r="L399" s="711"/>
      <c r="M399" s="711"/>
      <c r="N399" s="711"/>
      <c r="O399" s="711"/>
      <c r="P399" s="701"/>
      <c r="Q399" s="712"/>
    </row>
    <row r="400" spans="1:17" ht="14.4" customHeight="1" x14ac:dyDescent="0.3">
      <c r="A400" s="695" t="s">
        <v>556</v>
      </c>
      <c r="B400" s="696" t="s">
        <v>4538</v>
      </c>
      <c r="C400" s="696" t="s">
        <v>4118</v>
      </c>
      <c r="D400" s="696" t="s">
        <v>4199</v>
      </c>
      <c r="E400" s="696" t="s">
        <v>4200</v>
      </c>
      <c r="F400" s="711">
        <v>2</v>
      </c>
      <c r="G400" s="711">
        <v>46836.36</v>
      </c>
      <c r="H400" s="711">
        <v>1</v>
      </c>
      <c r="I400" s="711">
        <v>23418.18</v>
      </c>
      <c r="J400" s="711">
        <v>3</v>
      </c>
      <c r="K400" s="711">
        <v>71509.08</v>
      </c>
      <c r="L400" s="711">
        <v>1.5267855999057143</v>
      </c>
      <c r="M400" s="711">
        <v>23836.36</v>
      </c>
      <c r="N400" s="711"/>
      <c r="O400" s="711"/>
      <c r="P400" s="701"/>
      <c r="Q400" s="712"/>
    </row>
    <row r="401" spans="1:17" ht="14.4" customHeight="1" x14ac:dyDescent="0.3">
      <c r="A401" s="695" t="s">
        <v>556</v>
      </c>
      <c r="B401" s="696" t="s">
        <v>4538</v>
      </c>
      <c r="C401" s="696" t="s">
        <v>4118</v>
      </c>
      <c r="D401" s="696" t="s">
        <v>4201</v>
      </c>
      <c r="E401" s="696" t="s">
        <v>4202</v>
      </c>
      <c r="F401" s="711"/>
      <c r="G401" s="711"/>
      <c r="H401" s="711"/>
      <c r="I401" s="711"/>
      <c r="J401" s="711">
        <v>3</v>
      </c>
      <c r="K401" s="711">
        <v>64619.34</v>
      </c>
      <c r="L401" s="711"/>
      <c r="M401" s="711">
        <v>21539.78</v>
      </c>
      <c r="N401" s="711"/>
      <c r="O401" s="711"/>
      <c r="P401" s="701"/>
      <c r="Q401" s="712"/>
    </row>
    <row r="402" spans="1:17" ht="14.4" customHeight="1" x14ac:dyDescent="0.3">
      <c r="A402" s="695" t="s">
        <v>556</v>
      </c>
      <c r="B402" s="696" t="s">
        <v>4538</v>
      </c>
      <c r="C402" s="696" t="s">
        <v>4118</v>
      </c>
      <c r="D402" s="696" t="s">
        <v>4203</v>
      </c>
      <c r="E402" s="696" t="s">
        <v>4204</v>
      </c>
      <c r="F402" s="711">
        <v>2</v>
      </c>
      <c r="G402" s="711">
        <v>9552.4</v>
      </c>
      <c r="H402" s="711">
        <v>1</v>
      </c>
      <c r="I402" s="711">
        <v>4776.2</v>
      </c>
      <c r="J402" s="711">
        <v>5</v>
      </c>
      <c r="K402" s="711">
        <v>24749.4</v>
      </c>
      <c r="L402" s="711">
        <v>2.5909090909090913</v>
      </c>
      <c r="M402" s="711">
        <v>4949.88</v>
      </c>
      <c r="N402" s="711">
        <v>3</v>
      </c>
      <c r="O402" s="711">
        <v>14849.64</v>
      </c>
      <c r="P402" s="701">
        <v>1.5545454545454545</v>
      </c>
      <c r="Q402" s="712">
        <v>4949.88</v>
      </c>
    </row>
    <row r="403" spans="1:17" ht="14.4" customHeight="1" x14ac:dyDescent="0.3">
      <c r="A403" s="695" t="s">
        <v>556</v>
      </c>
      <c r="B403" s="696" t="s">
        <v>4538</v>
      </c>
      <c r="C403" s="696" t="s">
        <v>4118</v>
      </c>
      <c r="D403" s="696" t="s">
        <v>4205</v>
      </c>
      <c r="E403" s="696" t="s">
        <v>4206</v>
      </c>
      <c r="F403" s="711"/>
      <c r="G403" s="711"/>
      <c r="H403" s="711"/>
      <c r="I403" s="711"/>
      <c r="J403" s="711"/>
      <c r="K403" s="711"/>
      <c r="L403" s="711"/>
      <c r="M403" s="711"/>
      <c r="N403" s="711">
        <v>1</v>
      </c>
      <c r="O403" s="711">
        <v>20441.03</v>
      </c>
      <c r="P403" s="701"/>
      <c r="Q403" s="712">
        <v>20441.03</v>
      </c>
    </row>
    <row r="404" spans="1:17" ht="14.4" customHeight="1" x14ac:dyDescent="0.3">
      <c r="A404" s="695" t="s">
        <v>556</v>
      </c>
      <c r="B404" s="696" t="s">
        <v>4538</v>
      </c>
      <c r="C404" s="696" t="s">
        <v>4118</v>
      </c>
      <c r="D404" s="696" t="s">
        <v>4207</v>
      </c>
      <c r="E404" s="696" t="s">
        <v>4208</v>
      </c>
      <c r="F404" s="711">
        <v>8</v>
      </c>
      <c r="G404" s="711">
        <v>199314.4</v>
      </c>
      <c r="H404" s="711">
        <v>1</v>
      </c>
      <c r="I404" s="711">
        <v>24914.3</v>
      </c>
      <c r="J404" s="711">
        <v>6</v>
      </c>
      <c r="K404" s="711">
        <v>154921.62</v>
      </c>
      <c r="L404" s="711">
        <v>0.77727259044002839</v>
      </c>
      <c r="M404" s="711">
        <v>25820.27</v>
      </c>
      <c r="N404" s="711"/>
      <c r="O404" s="711"/>
      <c r="P404" s="701"/>
      <c r="Q404" s="712"/>
    </row>
    <row r="405" spans="1:17" ht="14.4" customHeight="1" x14ac:dyDescent="0.3">
      <c r="A405" s="695" t="s">
        <v>556</v>
      </c>
      <c r="B405" s="696" t="s">
        <v>4538</v>
      </c>
      <c r="C405" s="696" t="s">
        <v>4118</v>
      </c>
      <c r="D405" s="696" t="s">
        <v>4211</v>
      </c>
      <c r="E405" s="696" t="s">
        <v>4212</v>
      </c>
      <c r="F405" s="711">
        <v>1</v>
      </c>
      <c r="G405" s="711">
        <v>16336</v>
      </c>
      <c r="H405" s="711">
        <v>1</v>
      </c>
      <c r="I405" s="711">
        <v>16336</v>
      </c>
      <c r="J405" s="711">
        <v>1</v>
      </c>
      <c r="K405" s="711">
        <v>16336</v>
      </c>
      <c r="L405" s="711">
        <v>1</v>
      </c>
      <c r="M405" s="711">
        <v>16336</v>
      </c>
      <c r="N405" s="711">
        <v>4</v>
      </c>
      <c r="O405" s="711">
        <v>65344</v>
      </c>
      <c r="P405" s="701">
        <v>4</v>
      </c>
      <c r="Q405" s="712">
        <v>16336</v>
      </c>
    </row>
    <row r="406" spans="1:17" ht="14.4" customHeight="1" x14ac:dyDescent="0.3">
      <c r="A406" s="695" t="s">
        <v>556</v>
      </c>
      <c r="B406" s="696" t="s">
        <v>4538</v>
      </c>
      <c r="C406" s="696" t="s">
        <v>4118</v>
      </c>
      <c r="D406" s="696" t="s">
        <v>4213</v>
      </c>
      <c r="E406" s="696" t="s">
        <v>4214</v>
      </c>
      <c r="F406" s="711">
        <v>9</v>
      </c>
      <c r="G406" s="711">
        <v>11745</v>
      </c>
      <c r="H406" s="711">
        <v>1</v>
      </c>
      <c r="I406" s="711">
        <v>1305</v>
      </c>
      <c r="J406" s="711">
        <v>15</v>
      </c>
      <c r="K406" s="711">
        <v>19575</v>
      </c>
      <c r="L406" s="711">
        <v>1.6666666666666667</v>
      </c>
      <c r="M406" s="711">
        <v>1305</v>
      </c>
      <c r="N406" s="711">
        <v>11</v>
      </c>
      <c r="O406" s="711">
        <v>14355</v>
      </c>
      <c r="P406" s="701">
        <v>1.2222222222222223</v>
      </c>
      <c r="Q406" s="712">
        <v>1305</v>
      </c>
    </row>
    <row r="407" spans="1:17" ht="14.4" customHeight="1" x14ac:dyDescent="0.3">
      <c r="A407" s="695" t="s">
        <v>556</v>
      </c>
      <c r="B407" s="696" t="s">
        <v>4538</v>
      </c>
      <c r="C407" s="696" t="s">
        <v>4118</v>
      </c>
      <c r="D407" s="696" t="s">
        <v>4215</v>
      </c>
      <c r="E407" s="696" t="s">
        <v>4216</v>
      </c>
      <c r="F407" s="711">
        <v>2</v>
      </c>
      <c r="G407" s="711">
        <v>2610</v>
      </c>
      <c r="H407" s="711">
        <v>1</v>
      </c>
      <c r="I407" s="711">
        <v>1305</v>
      </c>
      <c r="J407" s="711"/>
      <c r="K407" s="711"/>
      <c r="L407" s="711"/>
      <c r="M407" s="711"/>
      <c r="N407" s="711"/>
      <c r="O407" s="711"/>
      <c r="P407" s="701"/>
      <c r="Q407" s="712"/>
    </row>
    <row r="408" spans="1:17" ht="14.4" customHeight="1" x14ac:dyDescent="0.3">
      <c r="A408" s="695" t="s">
        <v>556</v>
      </c>
      <c r="B408" s="696" t="s">
        <v>4538</v>
      </c>
      <c r="C408" s="696" t="s">
        <v>4118</v>
      </c>
      <c r="D408" s="696" t="s">
        <v>4217</v>
      </c>
      <c r="E408" s="696" t="s">
        <v>4218</v>
      </c>
      <c r="F408" s="711">
        <v>21</v>
      </c>
      <c r="G408" s="711">
        <v>22638</v>
      </c>
      <c r="H408" s="711">
        <v>1</v>
      </c>
      <c r="I408" s="711">
        <v>1078</v>
      </c>
      <c r="J408" s="711">
        <v>18</v>
      </c>
      <c r="K408" s="711">
        <v>19404</v>
      </c>
      <c r="L408" s="711">
        <v>0.8571428571428571</v>
      </c>
      <c r="M408" s="711">
        <v>1078</v>
      </c>
      <c r="N408" s="711">
        <v>12</v>
      </c>
      <c r="O408" s="711">
        <v>12936</v>
      </c>
      <c r="P408" s="701">
        <v>0.5714285714285714</v>
      </c>
      <c r="Q408" s="712">
        <v>1078</v>
      </c>
    </row>
    <row r="409" spans="1:17" ht="14.4" customHeight="1" x14ac:dyDescent="0.3">
      <c r="A409" s="695" t="s">
        <v>556</v>
      </c>
      <c r="B409" s="696" t="s">
        <v>4538</v>
      </c>
      <c r="C409" s="696" t="s">
        <v>4118</v>
      </c>
      <c r="D409" s="696" t="s">
        <v>4219</v>
      </c>
      <c r="E409" s="696" t="s">
        <v>4220</v>
      </c>
      <c r="F409" s="711"/>
      <c r="G409" s="711"/>
      <c r="H409" s="711"/>
      <c r="I409" s="711"/>
      <c r="J409" s="711">
        <v>1</v>
      </c>
      <c r="K409" s="711">
        <v>8509</v>
      </c>
      <c r="L409" s="711"/>
      <c r="M409" s="711">
        <v>8509</v>
      </c>
      <c r="N409" s="711">
        <v>2</v>
      </c>
      <c r="O409" s="711">
        <v>17018</v>
      </c>
      <c r="P409" s="701"/>
      <c r="Q409" s="712">
        <v>8509</v>
      </c>
    </row>
    <row r="410" spans="1:17" ht="14.4" customHeight="1" x14ac:dyDescent="0.3">
      <c r="A410" s="695" t="s">
        <v>556</v>
      </c>
      <c r="B410" s="696" t="s">
        <v>4538</v>
      </c>
      <c r="C410" s="696" t="s">
        <v>4118</v>
      </c>
      <c r="D410" s="696" t="s">
        <v>4221</v>
      </c>
      <c r="E410" s="696" t="s">
        <v>4222</v>
      </c>
      <c r="F410" s="711">
        <v>1</v>
      </c>
      <c r="G410" s="711">
        <v>5672</v>
      </c>
      <c r="H410" s="711">
        <v>1</v>
      </c>
      <c r="I410" s="711">
        <v>5672</v>
      </c>
      <c r="J410" s="711">
        <v>2</v>
      </c>
      <c r="K410" s="711">
        <v>11344</v>
      </c>
      <c r="L410" s="711">
        <v>2</v>
      </c>
      <c r="M410" s="711">
        <v>5672</v>
      </c>
      <c r="N410" s="711">
        <v>3</v>
      </c>
      <c r="O410" s="711">
        <v>17016</v>
      </c>
      <c r="P410" s="701">
        <v>3</v>
      </c>
      <c r="Q410" s="712">
        <v>5672</v>
      </c>
    </row>
    <row r="411" spans="1:17" ht="14.4" customHeight="1" x14ac:dyDescent="0.3">
      <c r="A411" s="695" t="s">
        <v>556</v>
      </c>
      <c r="B411" s="696" t="s">
        <v>4538</v>
      </c>
      <c r="C411" s="696" t="s">
        <v>4118</v>
      </c>
      <c r="D411" s="696" t="s">
        <v>4223</v>
      </c>
      <c r="E411" s="696" t="s">
        <v>4224</v>
      </c>
      <c r="F411" s="711">
        <v>12</v>
      </c>
      <c r="G411" s="711">
        <v>13620</v>
      </c>
      <c r="H411" s="711">
        <v>1</v>
      </c>
      <c r="I411" s="711">
        <v>1135</v>
      </c>
      <c r="J411" s="711"/>
      <c r="K411" s="711"/>
      <c r="L411" s="711"/>
      <c r="M411" s="711"/>
      <c r="N411" s="711"/>
      <c r="O411" s="711"/>
      <c r="P411" s="701"/>
      <c r="Q411" s="712"/>
    </row>
    <row r="412" spans="1:17" ht="14.4" customHeight="1" x14ac:dyDescent="0.3">
      <c r="A412" s="695" t="s">
        <v>556</v>
      </c>
      <c r="B412" s="696" t="s">
        <v>4538</v>
      </c>
      <c r="C412" s="696" t="s">
        <v>4118</v>
      </c>
      <c r="D412" s="696" t="s">
        <v>4225</v>
      </c>
      <c r="E412" s="696" t="s">
        <v>4226</v>
      </c>
      <c r="F412" s="711">
        <v>54</v>
      </c>
      <c r="G412" s="711">
        <v>11448</v>
      </c>
      <c r="H412" s="711">
        <v>1</v>
      </c>
      <c r="I412" s="711">
        <v>212</v>
      </c>
      <c r="J412" s="711">
        <v>44</v>
      </c>
      <c r="K412" s="711">
        <v>9328</v>
      </c>
      <c r="L412" s="711">
        <v>0.81481481481481477</v>
      </c>
      <c r="M412" s="711">
        <v>212</v>
      </c>
      <c r="N412" s="711">
        <v>24</v>
      </c>
      <c r="O412" s="711">
        <v>5088</v>
      </c>
      <c r="P412" s="701">
        <v>0.44444444444444442</v>
      </c>
      <c r="Q412" s="712">
        <v>212</v>
      </c>
    </row>
    <row r="413" spans="1:17" ht="14.4" customHeight="1" x14ac:dyDescent="0.3">
      <c r="A413" s="695" t="s">
        <v>556</v>
      </c>
      <c r="B413" s="696" t="s">
        <v>4538</v>
      </c>
      <c r="C413" s="696" t="s">
        <v>4118</v>
      </c>
      <c r="D413" s="696" t="s">
        <v>4586</v>
      </c>
      <c r="E413" s="696" t="s">
        <v>4587</v>
      </c>
      <c r="F413" s="711"/>
      <c r="G413" s="711"/>
      <c r="H413" s="711"/>
      <c r="I413" s="711"/>
      <c r="J413" s="711"/>
      <c r="K413" s="711"/>
      <c r="L413" s="711"/>
      <c r="M413" s="711"/>
      <c r="N413" s="711">
        <v>2</v>
      </c>
      <c r="O413" s="711">
        <v>26182</v>
      </c>
      <c r="P413" s="701"/>
      <c r="Q413" s="712">
        <v>13091</v>
      </c>
    </row>
    <row r="414" spans="1:17" ht="14.4" customHeight="1" x14ac:dyDescent="0.3">
      <c r="A414" s="695" t="s">
        <v>556</v>
      </c>
      <c r="B414" s="696" t="s">
        <v>4538</v>
      </c>
      <c r="C414" s="696" t="s">
        <v>4118</v>
      </c>
      <c r="D414" s="696" t="s">
        <v>4588</v>
      </c>
      <c r="E414" s="696" t="s">
        <v>4589</v>
      </c>
      <c r="F414" s="711"/>
      <c r="G414" s="711"/>
      <c r="H414" s="711"/>
      <c r="I414" s="711"/>
      <c r="J414" s="711"/>
      <c r="K414" s="711"/>
      <c r="L414" s="711"/>
      <c r="M414" s="711"/>
      <c r="N414" s="711">
        <v>1</v>
      </c>
      <c r="O414" s="711">
        <v>8286.76</v>
      </c>
      <c r="P414" s="701"/>
      <c r="Q414" s="712">
        <v>8286.76</v>
      </c>
    </row>
    <row r="415" spans="1:17" ht="14.4" customHeight="1" x14ac:dyDescent="0.3">
      <c r="A415" s="695" t="s">
        <v>556</v>
      </c>
      <c r="B415" s="696" t="s">
        <v>4538</v>
      </c>
      <c r="C415" s="696" t="s">
        <v>4118</v>
      </c>
      <c r="D415" s="696" t="s">
        <v>4590</v>
      </c>
      <c r="E415" s="696" t="s">
        <v>4589</v>
      </c>
      <c r="F415" s="711"/>
      <c r="G415" s="711"/>
      <c r="H415" s="711"/>
      <c r="I415" s="711"/>
      <c r="J415" s="711"/>
      <c r="K415" s="711"/>
      <c r="L415" s="711"/>
      <c r="M415" s="711"/>
      <c r="N415" s="711">
        <v>6</v>
      </c>
      <c r="O415" s="711">
        <v>17323.86</v>
      </c>
      <c r="P415" s="701"/>
      <c r="Q415" s="712">
        <v>2887.31</v>
      </c>
    </row>
    <row r="416" spans="1:17" ht="14.4" customHeight="1" x14ac:dyDescent="0.3">
      <c r="A416" s="695" t="s">
        <v>556</v>
      </c>
      <c r="B416" s="696" t="s">
        <v>4538</v>
      </c>
      <c r="C416" s="696" t="s">
        <v>4118</v>
      </c>
      <c r="D416" s="696" t="s">
        <v>4227</v>
      </c>
      <c r="E416" s="696" t="s">
        <v>4228</v>
      </c>
      <c r="F416" s="711">
        <v>1</v>
      </c>
      <c r="G416" s="711">
        <v>1380</v>
      </c>
      <c r="H416" s="711">
        <v>1</v>
      </c>
      <c r="I416" s="711">
        <v>1380</v>
      </c>
      <c r="J416" s="711"/>
      <c r="K416" s="711"/>
      <c r="L416" s="711"/>
      <c r="M416" s="711"/>
      <c r="N416" s="711"/>
      <c r="O416" s="711"/>
      <c r="P416" s="701"/>
      <c r="Q416" s="712"/>
    </row>
    <row r="417" spans="1:17" ht="14.4" customHeight="1" x14ac:dyDescent="0.3">
      <c r="A417" s="695" t="s">
        <v>556</v>
      </c>
      <c r="B417" s="696" t="s">
        <v>4538</v>
      </c>
      <c r="C417" s="696" t="s">
        <v>4118</v>
      </c>
      <c r="D417" s="696" t="s">
        <v>4235</v>
      </c>
      <c r="E417" s="696" t="s">
        <v>4236</v>
      </c>
      <c r="F417" s="711">
        <v>1</v>
      </c>
      <c r="G417" s="711">
        <v>1560</v>
      </c>
      <c r="H417" s="711">
        <v>1</v>
      </c>
      <c r="I417" s="711">
        <v>1560</v>
      </c>
      <c r="J417" s="711"/>
      <c r="K417" s="711"/>
      <c r="L417" s="711"/>
      <c r="M417" s="711"/>
      <c r="N417" s="711">
        <v>2</v>
      </c>
      <c r="O417" s="711">
        <v>3120</v>
      </c>
      <c r="P417" s="701">
        <v>2</v>
      </c>
      <c r="Q417" s="712">
        <v>1560</v>
      </c>
    </row>
    <row r="418" spans="1:17" ht="14.4" customHeight="1" x14ac:dyDescent="0.3">
      <c r="A418" s="695" t="s">
        <v>556</v>
      </c>
      <c r="B418" s="696" t="s">
        <v>4538</v>
      </c>
      <c r="C418" s="696" t="s">
        <v>4118</v>
      </c>
      <c r="D418" s="696" t="s">
        <v>4237</v>
      </c>
      <c r="E418" s="696" t="s">
        <v>4238</v>
      </c>
      <c r="F418" s="711"/>
      <c r="G418" s="711"/>
      <c r="H418" s="711"/>
      <c r="I418" s="711"/>
      <c r="J418" s="711">
        <v>2</v>
      </c>
      <c r="K418" s="711">
        <v>11617.64</v>
      </c>
      <c r="L418" s="711"/>
      <c r="M418" s="711">
        <v>5808.82</v>
      </c>
      <c r="N418" s="711">
        <v>2</v>
      </c>
      <c r="O418" s="711">
        <v>11617.64</v>
      </c>
      <c r="P418" s="701"/>
      <c r="Q418" s="712">
        <v>5808.82</v>
      </c>
    </row>
    <row r="419" spans="1:17" ht="14.4" customHeight="1" x14ac:dyDescent="0.3">
      <c r="A419" s="695" t="s">
        <v>556</v>
      </c>
      <c r="B419" s="696" t="s">
        <v>4538</v>
      </c>
      <c r="C419" s="696" t="s">
        <v>4118</v>
      </c>
      <c r="D419" s="696" t="s">
        <v>4239</v>
      </c>
      <c r="E419" s="696" t="s">
        <v>4240</v>
      </c>
      <c r="F419" s="711"/>
      <c r="G419" s="711"/>
      <c r="H419" s="711"/>
      <c r="I419" s="711"/>
      <c r="J419" s="711">
        <v>4</v>
      </c>
      <c r="K419" s="711">
        <v>32898.32</v>
      </c>
      <c r="L419" s="711"/>
      <c r="M419" s="711">
        <v>8224.58</v>
      </c>
      <c r="N419" s="711">
        <v>3</v>
      </c>
      <c r="O419" s="711">
        <v>24673.739999999998</v>
      </c>
      <c r="P419" s="701"/>
      <c r="Q419" s="712">
        <v>8224.58</v>
      </c>
    </row>
    <row r="420" spans="1:17" ht="14.4" customHeight="1" x14ac:dyDescent="0.3">
      <c r="A420" s="695" t="s">
        <v>556</v>
      </c>
      <c r="B420" s="696" t="s">
        <v>4538</v>
      </c>
      <c r="C420" s="696" t="s">
        <v>4118</v>
      </c>
      <c r="D420" s="696" t="s">
        <v>4246</v>
      </c>
      <c r="E420" s="696" t="s">
        <v>4247</v>
      </c>
      <c r="F420" s="711">
        <v>23</v>
      </c>
      <c r="G420" s="711">
        <v>28560.079999999994</v>
      </c>
      <c r="H420" s="711">
        <v>1</v>
      </c>
      <c r="I420" s="711">
        <v>1241.7426086956518</v>
      </c>
      <c r="J420" s="711">
        <v>25</v>
      </c>
      <c r="K420" s="711">
        <v>31091</v>
      </c>
      <c r="L420" s="711">
        <v>1.0886173988308159</v>
      </c>
      <c r="M420" s="711">
        <v>1243.6400000000001</v>
      </c>
      <c r="N420" s="711">
        <v>12</v>
      </c>
      <c r="O420" s="711">
        <v>14923.680000000002</v>
      </c>
      <c r="P420" s="701">
        <v>0.52253635143879162</v>
      </c>
      <c r="Q420" s="712">
        <v>1243.6400000000001</v>
      </c>
    </row>
    <row r="421" spans="1:17" ht="14.4" customHeight="1" x14ac:dyDescent="0.3">
      <c r="A421" s="695" t="s">
        <v>556</v>
      </c>
      <c r="B421" s="696" t="s">
        <v>4538</v>
      </c>
      <c r="C421" s="696" t="s">
        <v>4118</v>
      </c>
      <c r="D421" s="696" t="s">
        <v>4248</v>
      </c>
      <c r="E421" s="696" t="s">
        <v>4249</v>
      </c>
      <c r="F421" s="711"/>
      <c r="G421" s="711"/>
      <c r="H421" s="711"/>
      <c r="I421" s="711"/>
      <c r="J421" s="711"/>
      <c r="K421" s="711"/>
      <c r="L421" s="711"/>
      <c r="M421" s="711"/>
      <c r="N421" s="711">
        <v>2</v>
      </c>
      <c r="O421" s="711">
        <v>32274.44</v>
      </c>
      <c r="P421" s="701"/>
      <c r="Q421" s="712">
        <v>16137.22</v>
      </c>
    </row>
    <row r="422" spans="1:17" ht="14.4" customHeight="1" x14ac:dyDescent="0.3">
      <c r="A422" s="695" t="s">
        <v>556</v>
      </c>
      <c r="B422" s="696" t="s">
        <v>4538</v>
      </c>
      <c r="C422" s="696" t="s">
        <v>4118</v>
      </c>
      <c r="D422" s="696" t="s">
        <v>4250</v>
      </c>
      <c r="E422" s="696" t="s">
        <v>4251</v>
      </c>
      <c r="F422" s="711"/>
      <c r="G422" s="711"/>
      <c r="H422" s="711"/>
      <c r="I422" s="711"/>
      <c r="J422" s="711">
        <v>5</v>
      </c>
      <c r="K422" s="711">
        <v>8290</v>
      </c>
      <c r="L422" s="711"/>
      <c r="M422" s="711">
        <v>1658</v>
      </c>
      <c r="N422" s="711">
        <v>4</v>
      </c>
      <c r="O422" s="711">
        <v>6632</v>
      </c>
      <c r="P422" s="701"/>
      <c r="Q422" s="712">
        <v>1658</v>
      </c>
    </row>
    <row r="423" spans="1:17" ht="14.4" customHeight="1" x14ac:dyDescent="0.3">
      <c r="A423" s="695" t="s">
        <v>556</v>
      </c>
      <c r="B423" s="696" t="s">
        <v>4538</v>
      </c>
      <c r="C423" s="696" t="s">
        <v>4118</v>
      </c>
      <c r="D423" s="696" t="s">
        <v>4257</v>
      </c>
      <c r="E423" s="696" t="s">
        <v>4258</v>
      </c>
      <c r="F423" s="711">
        <v>20</v>
      </c>
      <c r="G423" s="711">
        <v>35752</v>
      </c>
      <c r="H423" s="711">
        <v>1</v>
      </c>
      <c r="I423" s="711">
        <v>1787.6</v>
      </c>
      <c r="J423" s="711">
        <v>10</v>
      </c>
      <c r="K423" s="711">
        <v>17876</v>
      </c>
      <c r="L423" s="711">
        <v>0.5</v>
      </c>
      <c r="M423" s="711">
        <v>1787.6</v>
      </c>
      <c r="N423" s="711">
        <v>10</v>
      </c>
      <c r="O423" s="711">
        <v>17876</v>
      </c>
      <c r="P423" s="701">
        <v>0.5</v>
      </c>
      <c r="Q423" s="712">
        <v>1787.6</v>
      </c>
    </row>
    <row r="424" spans="1:17" ht="14.4" customHeight="1" x14ac:dyDescent="0.3">
      <c r="A424" s="695" t="s">
        <v>556</v>
      </c>
      <c r="B424" s="696" t="s">
        <v>4538</v>
      </c>
      <c r="C424" s="696" t="s">
        <v>4118</v>
      </c>
      <c r="D424" s="696" t="s">
        <v>4261</v>
      </c>
      <c r="E424" s="696" t="s">
        <v>4262</v>
      </c>
      <c r="F424" s="711"/>
      <c r="G424" s="711"/>
      <c r="H424" s="711"/>
      <c r="I424" s="711"/>
      <c r="J424" s="711"/>
      <c r="K424" s="711"/>
      <c r="L424" s="711"/>
      <c r="M424" s="711"/>
      <c r="N424" s="711">
        <v>1</v>
      </c>
      <c r="O424" s="711">
        <v>72421.09</v>
      </c>
      <c r="P424" s="701"/>
      <c r="Q424" s="712">
        <v>72421.09</v>
      </c>
    </row>
    <row r="425" spans="1:17" ht="14.4" customHeight="1" x14ac:dyDescent="0.3">
      <c r="A425" s="695" t="s">
        <v>556</v>
      </c>
      <c r="B425" s="696" t="s">
        <v>4538</v>
      </c>
      <c r="C425" s="696" t="s">
        <v>4118</v>
      </c>
      <c r="D425" s="696" t="s">
        <v>4266</v>
      </c>
      <c r="E425" s="696" t="s">
        <v>4267</v>
      </c>
      <c r="F425" s="711">
        <v>1</v>
      </c>
      <c r="G425" s="711">
        <v>12500</v>
      </c>
      <c r="H425" s="711">
        <v>1</v>
      </c>
      <c r="I425" s="711">
        <v>12500</v>
      </c>
      <c r="J425" s="711"/>
      <c r="K425" s="711"/>
      <c r="L425" s="711"/>
      <c r="M425" s="711"/>
      <c r="N425" s="711">
        <v>1</v>
      </c>
      <c r="O425" s="711">
        <v>12500</v>
      </c>
      <c r="P425" s="701">
        <v>1</v>
      </c>
      <c r="Q425" s="712">
        <v>12500</v>
      </c>
    </row>
    <row r="426" spans="1:17" ht="14.4" customHeight="1" x14ac:dyDescent="0.3">
      <c r="A426" s="695" t="s">
        <v>556</v>
      </c>
      <c r="B426" s="696" t="s">
        <v>4538</v>
      </c>
      <c r="C426" s="696" t="s">
        <v>4118</v>
      </c>
      <c r="D426" s="696" t="s">
        <v>4268</v>
      </c>
      <c r="E426" s="696" t="s">
        <v>4269</v>
      </c>
      <c r="F426" s="711"/>
      <c r="G426" s="711"/>
      <c r="H426" s="711"/>
      <c r="I426" s="711"/>
      <c r="J426" s="711">
        <v>1</v>
      </c>
      <c r="K426" s="711">
        <v>57507</v>
      </c>
      <c r="L426" s="711"/>
      <c r="M426" s="711">
        <v>57507</v>
      </c>
      <c r="N426" s="711"/>
      <c r="O426" s="711"/>
      <c r="P426" s="701"/>
      <c r="Q426" s="712"/>
    </row>
    <row r="427" spans="1:17" ht="14.4" customHeight="1" x14ac:dyDescent="0.3">
      <c r="A427" s="695" t="s">
        <v>556</v>
      </c>
      <c r="B427" s="696" t="s">
        <v>4538</v>
      </c>
      <c r="C427" s="696" t="s">
        <v>4118</v>
      </c>
      <c r="D427" s="696" t="s">
        <v>4270</v>
      </c>
      <c r="E427" s="696" t="s">
        <v>4271</v>
      </c>
      <c r="F427" s="711">
        <v>1</v>
      </c>
      <c r="G427" s="711">
        <v>41638</v>
      </c>
      <c r="H427" s="711">
        <v>1</v>
      </c>
      <c r="I427" s="711">
        <v>41638</v>
      </c>
      <c r="J427" s="711"/>
      <c r="K427" s="711"/>
      <c r="L427" s="711"/>
      <c r="M427" s="711"/>
      <c r="N427" s="711"/>
      <c r="O427" s="711"/>
      <c r="P427" s="701"/>
      <c r="Q427" s="712"/>
    </row>
    <row r="428" spans="1:17" ht="14.4" customHeight="1" x14ac:dyDescent="0.3">
      <c r="A428" s="695" t="s">
        <v>556</v>
      </c>
      <c r="B428" s="696" t="s">
        <v>4538</v>
      </c>
      <c r="C428" s="696" t="s">
        <v>4118</v>
      </c>
      <c r="D428" s="696" t="s">
        <v>4272</v>
      </c>
      <c r="E428" s="696" t="s">
        <v>4273</v>
      </c>
      <c r="F428" s="711">
        <v>1</v>
      </c>
      <c r="G428" s="711">
        <v>13210</v>
      </c>
      <c r="H428" s="711">
        <v>1</v>
      </c>
      <c r="I428" s="711">
        <v>13210</v>
      </c>
      <c r="J428" s="711">
        <v>1</v>
      </c>
      <c r="K428" s="711">
        <v>13690.36</v>
      </c>
      <c r="L428" s="711">
        <v>1.0363633610900833</v>
      </c>
      <c r="M428" s="711">
        <v>13690.36</v>
      </c>
      <c r="N428" s="711">
        <v>3</v>
      </c>
      <c r="O428" s="711">
        <v>41071.08</v>
      </c>
      <c r="P428" s="701">
        <v>3.1090900832702499</v>
      </c>
      <c r="Q428" s="712">
        <v>13690.36</v>
      </c>
    </row>
    <row r="429" spans="1:17" ht="14.4" customHeight="1" x14ac:dyDescent="0.3">
      <c r="A429" s="695" t="s">
        <v>556</v>
      </c>
      <c r="B429" s="696" t="s">
        <v>4538</v>
      </c>
      <c r="C429" s="696" t="s">
        <v>4118</v>
      </c>
      <c r="D429" s="696" t="s">
        <v>4274</v>
      </c>
      <c r="E429" s="696" t="s">
        <v>4275</v>
      </c>
      <c r="F429" s="711">
        <v>1</v>
      </c>
      <c r="G429" s="711">
        <v>19400</v>
      </c>
      <c r="H429" s="711">
        <v>1</v>
      </c>
      <c r="I429" s="711">
        <v>19400</v>
      </c>
      <c r="J429" s="711">
        <v>2</v>
      </c>
      <c r="K429" s="711">
        <v>38800</v>
      </c>
      <c r="L429" s="711">
        <v>2</v>
      </c>
      <c r="M429" s="711">
        <v>19400</v>
      </c>
      <c r="N429" s="711">
        <v>1</v>
      </c>
      <c r="O429" s="711">
        <v>19400</v>
      </c>
      <c r="P429" s="701">
        <v>1</v>
      </c>
      <c r="Q429" s="712">
        <v>19400</v>
      </c>
    </row>
    <row r="430" spans="1:17" ht="14.4" customHeight="1" x14ac:dyDescent="0.3">
      <c r="A430" s="695" t="s">
        <v>556</v>
      </c>
      <c r="B430" s="696" t="s">
        <v>4538</v>
      </c>
      <c r="C430" s="696" t="s">
        <v>4118</v>
      </c>
      <c r="D430" s="696" t="s">
        <v>4591</v>
      </c>
      <c r="E430" s="696" t="s">
        <v>4592</v>
      </c>
      <c r="F430" s="711"/>
      <c r="G430" s="711"/>
      <c r="H430" s="711"/>
      <c r="I430" s="711"/>
      <c r="J430" s="711"/>
      <c r="K430" s="711"/>
      <c r="L430" s="711"/>
      <c r="M430" s="711"/>
      <c r="N430" s="711">
        <v>1</v>
      </c>
      <c r="O430" s="711">
        <v>8683.69</v>
      </c>
      <c r="P430" s="701"/>
      <c r="Q430" s="712">
        <v>8683.69</v>
      </c>
    </row>
    <row r="431" spans="1:17" ht="14.4" customHeight="1" x14ac:dyDescent="0.3">
      <c r="A431" s="695" t="s">
        <v>556</v>
      </c>
      <c r="B431" s="696" t="s">
        <v>4538</v>
      </c>
      <c r="C431" s="696" t="s">
        <v>4118</v>
      </c>
      <c r="D431" s="696" t="s">
        <v>4593</v>
      </c>
      <c r="E431" s="696" t="s">
        <v>3940</v>
      </c>
      <c r="F431" s="711"/>
      <c r="G431" s="711"/>
      <c r="H431" s="711"/>
      <c r="I431" s="711"/>
      <c r="J431" s="711">
        <v>1</v>
      </c>
      <c r="K431" s="711">
        <v>181500</v>
      </c>
      <c r="L431" s="711"/>
      <c r="M431" s="711">
        <v>181500</v>
      </c>
      <c r="N431" s="711"/>
      <c r="O431" s="711"/>
      <c r="P431" s="701"/>
      <c r="Q431" s="712"/>
    </row>
    <row r="432" spans="1:17" ht="14.4" customHeight="1" x14ac:dyDescent="0.3">
      <c r="A432" s="695" t="s">
        <v>556</v>
      </c>
      <c r="B432" s="696" t="s">
        <v>4538</v>
      </c>
      <c r="C432" s="696" t="s">
        <v>4118</v>
      </c>
      <c r="D432" s="696" t="s">
        <v>4594</v>
      </c>
      <c r="E432" s="696" t="s">
        <v>4595</v>
      </c>
      <c r="F432" s="711"/>
      <c r="G432" s="711"/>
      <c r="H432" s="711"/>
      <c r="I432" s="711"/>
      <c r="J432" s="711"/>
      <c r="K432" s="711"/>
      <c r="L432" s="711"/>
      <c r="M432" s="711"/>
      <c r="N432" s="711">
        <v>1</v>
      </c>
      <c r="O432" s="711">
        <v>1430.18</v>
      </c>
      <c r="P432" s="701"/>
      <c r="Q432" s="712">
        <v>1430.18</v>
      </c>
    </row>
    <row r="433" spans="1:17" ht="14.4" customHeight="1" x14ac:dyDescent="0.3">
      <c r="A433" s="695" t="s">
        <v>556</v>
      </c>
      <c r="B433" s="696" t="s">
        <v>4538</v>
      </c>
      <c r="C433" s="696" t="s">
        <v>3945</v>
      </c>
      <c r="D433" s="696" t="s">
        <v>4596</v>
      </c>
      <c r="E433" s="696" t="s">
        <v>4597</v>
      </c>
      <c r="F433" s="711">
        <v>265</v>
      </c>
      <c r="G433" s="711">
        <v>8468340</v>
      </c>
      <c r="H433" s="711">
        <v>1</v>
      </c>
      <c r="I433" s="711">
        <v>31956</v>
      </c>
      <c r="J433" s="711">
        <v>224</v>
      </c>
      <c r="K433" s="711">
        <v>7160236</v>
      </c>
      <c r="L433" s="711">
        <v>0.84553005665809355</v>
      </c>
      <c r="M433" s="711">
        <v>31965.339285714286</v>
      </c>
      <c r="N433" s="711">
        <v>275</v>
      </c>
      <c r="O433" s="711">
        <v>8790650</v>
      </c>
      <c r="P433" s="701">
        <v>1.0380605880255163</v>
      </c>
      <c r="Q433" s="712">
        <v>31966</v>
      </c>
    </row>
    <row r="434" spans="1:17" ht="14.4" customHeight="1" x14ac:dyDescent="0.3">
      <c r="A434" s="695" t="s">
        <v>556</v>
      </c>
      <c r="B434" s="696" t="s">
        <v>4538</v>
      </c>
      <c r="C434" s="696" t="s">
        <v>3945</v>
      </c>
      <c r="D434" s="696" t="s">
        <v>4598</v>
      </c>
      <c r="E434" s="696" t="s">
        <v>4599</v>
      </c>
      <c r="F434" s="711">
        <v>3</v>
      </c>
      <c r="G434" s="711">
        <v>35661</v>
      </c>
      <c r="H434" s="711">
        <v>1</v>
      </c>
      <c r="I434" s="711">
        <v>11887</v>
      </c>
      <c r="J434" s="711">
        <v>3</v>
      </c>
      <c r="K434" s="711">
        <v>35689</v>
      </c>
      <c r="L434" s="711">
        <v>1.000785171475842</v>
      </c>
      <c r="M434" s="711">
        <v>11896.333333333334</v>
      </c>
      <c r="N434" s="711">
        <v>9</v>
      </c>
      <c r="O434" s="711">
        <v>107073</v>
      </c>
      <c r="P434" s="701">
        <v>3.0025237654580632</v>
      </c>
      <c r="Q434" s="712">
        <v>11897</v>
      </c>
    </row>
    <row r="435" spans="1:17" ht="14.4" customHeight="1" x14ac:dyDescent="0.3">
      <c r="A435" s="695" t="s">
        <v>556</v>
      </c>
      <c r="B435" s="696" t="s">
        <v>4538</v>
      </c>
      <c r="C435" s="696" t="s">
        <v>3945</v>
      </c>
      <c r="D435" s="696" t="s">
        <v>3948</v>
      </c>
      <c r="E435" s="696" t="s">
        <v>3949</v>
      </c>
      <c r="F435" s="711">
        <v>31</v>
      </c>
      <c r="G435" s="711">
        <v>20795</v>
      </c>
      <c r="H435" s="711">
        <v>1</v>
      </c>
      <c r="I435" s="711">
        <v>670.80645161290317</v>
      </c>
      <c r="J435" s="711">
        <v>13</v>
      </c>
      <c r="K435" s="711">
        <v>8489</v>
      </c>
      <c r="L435" s="711">
        <v>0.40822313056023085</v>
      </c>
      <c r="M435" s="711">
        <v>653</v>
      </c>
      <c r="N435" s="711"/>
      <c r="O435" s="711"/>
      <c r="P435" s="701"/>
      <c r="Q435" s="712"/>
    </row>
    <row r="436" spans="1:17" ht="14.4" customHeight="1" x14ac:dyDescent="0.3">
      <c r="A436" s="695" t="s">
        <v>556</v>
      </c>
      <c r="B436" s="696" t="s">
        <v>4538</v>
      </c>
      <c r="C436" s="696" t="s">
        <v>3945</v>
      </c>
      <c r="D436" s="696" t="s">
        <v>4027</v>
      </c>
      <c r="E436" s="696" t="s">
        <v>4028</v>
      </c>
      <c r="F436" s="711"/>
      <c r="G436" s="711"/>
      <c r="H436" s="711"/>
      <c r="I436" s="711"/>
      <c r="J436" s="711">
        <v>4</v>
      </c>
      <c r="K436" s="711">
        <v>928</v>
      </c>
      <c r="L436" s="711"/>
      <c r="M436" s="711">
        <v>232</v>
      </c>
      <c r="N436" s="711"/>
      <c r="O436" s="711"/>
      <c r="P436" s="701"/>
      <c r="Q436" s="712"/>
    </row>
    <row r="437" spans="1:17" ht="14.4" customHeight="1" x14ac:dyDescent="0.3">
      <c r="A437" s="695" t="s">
        <v>556</v>
      </c>
      <c r="B437" s="696" t="s">
        <v>4538</v>
      </c>
      <c r="C437" s="696" t="s">
        <v>3945</v>
      </c>
      <c r="D437" s="696" t="s">
        <v>4600</v>
      </c>
      <c r="E437" s="696" t="s">
        <v>4601</v>
      </c>
      <c r="F437" s="711">
        <v>48</v>
      </c>
      <c r="G437" s="711">
        <v>447360</v>
      </c>
      <c r="H437" s="711">
        <v>1</v>
      </c>
      <c r="I437" s="711">
        <v>9320</v>
      </c>
      <c r="J437" s="711">
        <v>19</v>
      </c>
      <c r="K437" s="711">
        <v>177080</v>
      </c>
      <c r="L437" s="711">
        <v>0.39583333333333331</v>
      </c>
      <c r="M437" s="711">
        <v>9320</v>
      </c>
      <c r="N437" s="711">
        <v>27</v>
      </c>
      <c r="O437" s="711">
        <v>251640</v>
      </c>
      <c r="P437" s="701">
        <v>0.5625</v>
      </c>
      <c r="Q437" s="712">
        <v>9320</v>
      </c>
    </row>
    <row r="438" spans="1:17" ht="14.4" customHeight="1" x14ac:dyDescent="0.3">
      <c r="A438" s="695" t="s">
        <v>556</v>
      </c>
      <c r="B438" s="696" t="s">
        <v>4538</v>
      </c>
      <c r="C438" s="696" t="s">
        <v>3945</v>
      </c>
      <c r="D438" s="696" t="s">
        <v>4307</v>
      </c>
      <c r="E438" s="696" t="s">
        <v>4308</v>
      </c>
      <c r="F438" s="711">
        <v>0</v>
      </c>
      <c r="G438" s="711">
        <v>0</v>
      </c>
      <c r="H438" s="711"/>
      <c r="I438" s="711"/>
      <c r="J438" s="711">
        <v>0</v>
      </c>
      <c r="K438" s="711">
        <v>0</v>
      </c>
      <c r="L438" s="711"/>
      <c r="M438" s="711"/>
      <c r="N438" s="711">
        <v>0</v>
      </c>
      <c r="O438" s="711">
        <v>0</v>
      </c>
      <c r="P438" s="701"/>
      <c r="Q438" s="712"/>
    </row>
    <row r="439" spans="1:17" ht="14.4" customHeight="1" x14ac:dyDescent="0.3">
      <c r="A439" s="695" t="s">
        <v>556</v>
      </c>
      <c r="B439" s="696" t="s">
        <v>4538</v>
      </c>
      <c r="C439" s="696" t="s">
        <v>3945</v>
      </c>
      <c r="D439" s="696" t="s">
        <v>4309</v>
      </c>
      <c r="E439" s="696" t="s">
        <v>4310</v>
      </c>
      <c r="F439" s="711">
        <v>346</v>
      </c>
      <c r="G439" s="711">
        <v>0</v>
      </c>
      <c r="H439" s="711"/>
      <c r="I439" s="711">
        <v>0</v>
      </c>
      <c r="J439" s="711">
        <v>246</v>
      </c>
      <c r="K439" s="711">
        <v>0</v>
      </c>
      <c r="L439" s="711"/>
      <c r="M439" s="711">
        <v>0</v>
      </c>
      <c r="N439" s="711">
        <v>296</v>
      </c>
      <c r="O439" s="711">
        <v>0</v>
      </c>
      <c r="P439" s="701"/>
      <c r="Q439" s="712">
        <v>0</v>
      </c>
    </row>
    <row r="440" spans="1:17" ht="14.4" customHeight="1" x14ac:dyDescent="0.3">
      <c r="A440" s="695" t="s">
        <v>556</v>
      </c>
      <c r="B440" s="696" t="s">
        <v>4538</v>
      </c>
      <c r="C440" s="696" t="s">
        <v>3945</v>
      </c>
      <c r="D440" s="696" t="s">
        <v>4311</v>
      </c>
      <c r="E440" s="696" t="s">
        <v>4312</v>
      </c>
      <c r="F440" s="711">
        <v>21</v>
      </c>
      <c r="G440" s="711">
        <v>0</v>
      </c>
      <c r="H440" s="711"/>
      <c r="I440" s="711">
        <v>0</v>
      </c>
      <c r="J440" s="711"/>
      <c r="K440" s="711"/>
      <c r="L440" s="711"/>
      <c r="M440" s="711"/>
      <c r="N440" s="711"/>
      <c r="O440" s="711"/>
      <c r="P440" s="701"/>
      <c r="Q440" s="712"/>
    </row>
    <row r="441" spans="1:17" ht="14.4" customHeight="1" x14ac:dyDescent="0.3">
      <c r="A441" s="695" t="s">
        <v>556</v>
      </c>
      <c r="B441" s="696" t="s">
        <v>4538</v>
      </c>
      <c r="C441" s="696" t="s">
        <v>3945</v>
      </c>
      <c r="D441" s="696" t="s">
        <v>4602</v>
      </c>
      <c r="E441" s="696" t="s">
        <v>4603</v>
      </c>
      <c r="F441" s="711">
        <v>2</v>
      </c>
      <c r="G441" s="711">
        <v>0</v>
      </c>
      <c r="H441" s="711"/>
      <c r="I441" s="711">
        <v>0</v>
      </c>
      <c r="J441" s="711">
        <v>6</v>
      </c>
      <c r="K441" s="711">
        <v>0</v>
      </c>
      <c r="L441" s="711"/>
      <c r="M441" s="711">
        <v>0</v>
      </c>
      <c r="N441" s="711"/>
      <c r="O441" s="711"/>
      <c r="P441" s="701"/>
      <c r="Q441" s="712"/>
    </row>
    <row r="442" spans="1:17" ht="14.4" customHeight="1" x14ac:dyDescent="0.3">
      <c r="A442" s="695" t="s">
        <v>556</v>
      </c>
      <c r="B442" s="696" t="s">
        <v>4538</v>
      </c>
      <c r="C442" s="696" t="s">
        <v>3945</v>
      </c>
      <c r="D442" s="696" t="s">
        <v>4604</v>
      </c>
      <c r="E442" s="696" t="s">
        <v>4605</v>
      </c>
      <c r="F442" s="711"/>
      <c r="G442" s="711"/>
      <c r="H442" s="711"/>
      <c r="I442" s="711"/>
      <c r="J442" s="711">
        <v>1</v>
      </c>
      <c r="K442" s="711">
        <v>0</v>
      </c>
      <c r="L442" s="711"/>
      <c r="M442" s="711">
        <v>0</v>
      </c>
      <c r="N442" s="711"/>
      <c r="O442" s="711"/>
      <c r="P442" s="701"/>
      <c r="Q442" s="712"/>
    </row>
    <row r="443" spans="1:17" ht="14.4" customHeight="1" x14ac:dyDescent="0.3">
      <c r="A443" s="695" t="s">
        <v>556</v>
      </c>
      <c r="B443" s="696" t="s">
        <v>4538</v>
      </c>
      <c r="C443" s="696" t="s">
        <v>3945</v>
      </c>
      <c r="D443" s="696" t="s">
        <v>4388</v>
      </c>
      <c r="E443" s="696" t="s">
        <v>4389</v>
      </c>
      <c r="F443" s="711">
        <v>35</v>
      </c>
      <c r="G443" s="711">
        <v>0</v>
      </c>
      <c r="H443" s="711"/>
      <c r="I443" s="711">
        <v>0</v>
      </c>
      <c r="J443" s="711">
        <v>109</v>
      </c>
      <c r="K443" s="711">
        <v>0</v>
      </c>
      <c r="L443" s="711"/>
      <c r="M443" s="711">
        <v>0</v>
      </c>
      <c r="N443" s="711"/>
      <c r="O443" s="711"/>
      <c r="P443" s="701"/>
      <c r="Q443" s="712"/>
    </row>
    <row r="444" spans="1:17" ht="14.4" customHeight="1" x14ac:dyDescent="0.3">
      <c r="A444" s="695" t="s">
        <v>556</v>
      </c>
      <c r="B444" s="696" t="s">
        <v>4538</v>
      </c>
      <c r="C444" s="696" t="s">
        <v>3945</v>
      </c>
      <c r="D444" s="696" t="s">
        <v>4606</v>
      </c>
      <c r="E444" s="696" t="s">
        <v>4603</v>
      </c>
      <c r="F444" s="711">
        <v>2</v>
      </c>
      <c r="G444" s="711">
        <v>0</v>
      </c>
      <c r="H444" s="711"/>
      <c r="I444" s="711">
        <v>0</v>
      </c>
      <c r="J444" s="711">
        <v>3</v>
      </c>
      <c r="K444" s="711">
        <v>0</v>
      </c>
      <c r="L444" s="711"/>
      <c r="M444" s="711">
        <v>0</v>
      </c>
      <c r="N444" s="711">
        <v>3</v>
      </c>
      <c r="O444" s="711">
        <v>0</v>
      </c>
      <c r="P444" s="701"/>
      <c r="Q444" s="712">
        <v>0</v>
      </c>
    </row>
    <row r="445" spans="1:17" ht="14.4" customHeight="1" x14ac:dyDescent="0.3">
      <c r="A445" s="695" t="s">
        <v>556</v>
      </c>
      <c r="B445" s="696" t="s">
        <v>4538</v>
      </c>
      <c r="C445" s="696" t="s">
        <v>3945</v>
      </c>
      <c r="D445" s="696" t="s">
        <v>3970</v>
      </c>
      <c r="E445" s="696" t="s">
        <v>3971</v>
      </c>
      <c r="F445" s="711">
        <v>7</v>
      </c>
      <c r="G445" s="711">
        <v>2485</v>
      </c>
      <c r="H445" s="711">
        <v>1</v>
      </c>
      <c r="I445" s="711">
        <v>355</v>
      </c>
      <c r="J445" s="711">
        <v>3</v>
      </c>
      <c r="K445" s="711">
        <v>981</v>
      </c>
      <c r="L445" s="711">
        <v>0.39476861167002014</v>
      </c>
      <c r="M445" s="711">
        <v>327</v>
      </c>
      <c r="N445" s="711"/>
      <c r="O445" s="711"/>
      <c r="P445" s="701"/>
      <c r="Q445" s="712"/>
    </row>
    <row r="446" spans="1:17" ht="14.4" customHeight="1" x14ac:dyDescent="0.3">
      <c r="A446" s="695" t="s">
        <v>556</v>
      </c>
      <c r="B446" s="696" t="s">
        <v>4538</v>
      </c>
      <c r="C446" s="696" t="s">
        <v>3945</v>
      </c>
      <c r="D446" s="696" t="s">
        <v>4607</v>
      </c>
      <c r="E446" s="696" t="s">
        <v>4608</v>
      </c>
      <c r="F446" s="711"/>
      <c r="G446" s="711"/>
      <c r="H446" s="711"/>
      <c r="I446" s="711"/>
      <c r="J446" s="711">
        <v>1</v>
      </c>
      <c r="K446" s="711">
        <v>5476</v>
      </c>
      <c r="L446" s="711"/>
      <c r="M446" s="711">
        <v>5476</v>
      </c>
      <c r="N446" s="711"/>
      <c r="O446" s="711"/>
      <c r="P446" s="701"/>
      <c r="Q446" s="712"/>
    </row>
    <row r="447" spans="1:17" ht="14.4" customHeight="1" x14ac:dyDescent="0.3">
      <c r="A447" s="695" t="s">
        <v>556</v>
      </c>
      <c r="B447" s="696" t="s">
        <v>4538</v>
      </c>
      <c r="C447" s="696" t="s">
        <v>3945</v>
      </c>
      <c r="D447" s="696" t="s">
        <v>4609</v>
      </c>
      <c r="E447" s="696" t="s">
        <v>4610</v>
      </c>
      <c r="F447" s="711">
        <v>54</v>
      </c>
      <c r="G447" s="711">
        <v>1293624</v>
      </c>
      <c r="H447" s="711">
        <v>1</v>
      </c>
      <c r="I447" s="711">
        <v>23956</v>
      </c>
      <c r="J447" s="711">
        <v>58</v>
      </c>
      <c r="K447" s="711">
        <v>1389976</v>
      </c>
      <c r="L447" s="711">
        <v>1.0744822297669183</v>
      </c>
      <c r="M447" s="711">
        <v>23965.103448275862</v>
      </c>
      <c r="N447" s="711">
        <v>36</v>
      </c>
      <c r="O447" s="711">
        <v>862776</v>
      </c>
      <c r="P447" s="701">
        <v>0.66694495463906045</v>
      </c>
      <c r="Q447" s="712">
        <v>23966</v>
      </c>
    </row>
    <row r="448" spans="1:17" ht="14.4" customHeight="1" x14ac:dyDescent="0.3">
      <c r="A448" s="695" t="s">
        <v>556</v>
      </c>
      <c r="B448" s="696" t="s">
        <v>4538</v>
      </c>
      <c r="C448" s="696" t="s">
        <v>3945</v>
      </c>
      <c r="D448" s="696" t="s">
        <v>4611</v>
      </c>
      <c r="E448" s="696" t="s">
        <v>4612</v>
      </c>
      <c r="F448" s="711">
        <v>3</v>
      </c>
      <c r="G448" s="711">
        <v>19998</v>
      </c>
      <c r="H448" s="711">
        <v>1</v>
      </c>
      <c r="I448" s="711">
        <v>6666</v>
      </c>
      <c r="J448" s="711">
        <v>4</v>
      </c>
      <c r="K448" s="711">
        <v>26696</v>
      </c>
      <c r="L448" s="711">
        <v>1.3349334933493349</v>
      </c>
      <c r="M448" s="711">
        <v>6674</v>
      </c>
      <c r="N448" s="711"/>
      <c r="O448" s="711"/>
      <c r="P448" s="701"/>
      <c r="Q448" s="712"/>
    </row>
    <row r="449" spans="1:17" ht="14.4" customHeight="1" x14ac:dyDescent="0.3">
      <c r="A449" s="695" t="s">
        <v>556</v>
      </c>
      <c r="B449" s="696" t="s">
        <v>4538</v>
      </c>
      <c r="C449" s="696" t="s">
        <v>3945</v>
      </c>
      <c r="D449" s="696" t="s">
        <v>4613</v>
      </c>
      <c r="E449" s="696" t="s">
        <v>4603</v>
      </c>
      <c r="F449" s="711">
        <v>4</v>
      </c>
      <c r="G449" s="711">
        <v>0</v>
      </c>
      <c r="H449" s="711"/>
      <c r="I449" s="711">
        <v>0</v>
      </c>
      <c r="J449" s="711"/>
      <c r="K449" s="711"/>
      <c r="L449" s="711"/>
      <c r="M449" s="711"/>
      <c r="N449" s="711">
        <v>2</v>
      </c>
      <c r="O449" s="711">
        <v>0</v>
      </c>
      <c r="P449" s="701"/>
      <c r="Q449" s="712">
        <v>0</v>
      </c>
    </row>
    <row r="450" spans="1:17" ht="14.4" customHeight="1" x14ac:dyDescent="0.3">
      <c r="A450" s="695" t="s">
        <v>556</v>
      </c>
      <c r="B450" s="696" t="s">
        <v>4538</v>
      </c>
      <c r="C450" s="696" t="s">
        <v>3945</v>
      </c>
      <c r="D450" s="696" t="s">
        <v>4614</v>
      </c>
      <c r="E450" s="696" t="s">
        <v>4615</v>
      </c>
      <c r="F450" s="711">
        <v>133</v>
      </c>
      <c r="G450" s="711">
        <v>3718148</v>
      </c>
      <c r="H450" s="711">
        <v>1</v>
      </c>
      <c r="I450" s="711">
        <v>27956</v>
      </c>
      <c r="J450" s="711">
        <v>115</v>
      </c>
      <c r="K450" s="711">
        <v>3215986</v>
      </c>
      <c r="L450" s="711">
        <v>0.86494297698746792</v>
      </c>
      <c r="M450" s="711">
        <v>27965.095652173914</v>
      </c>
      <c r="N450" s="711">
        <v>132</v>
      </c>
      <c r="O450" s="711">
        <v>3691512</v>
      </c>
      <c r="P450" s="701">
        <v>0.99283621846144909</v>
      </c>
      <c r="Q450" s="712">
        <v>27966</v>
      </c>
    </row>
    <row r="451" spans="1:17" ht="14.4" customHeight="1" x14ac:dyDescent="0.3">
      <c r="A451" s="695" t="s">
        <v>556</v>
      </c>
      <c r="B451" s="696" t="s">
        <v>4538</v>
      </c>
      <c r="C451" s="696" t="s">
        <v>3945</v>
      </c>
      <c r="D451" s="696" t="s">
        <v>4005</v>
      </c>
      <c r="E451" s="696" t="s">
        <v>4006</v>
      </c>
      <c r="F451" s="711"/>
      <c r="G451" s="711"/>
      <c r="H451" s="711"/>
      <c r="I451" s="711"/>
      <c r="J451" s="711">
        <v>10</v>
      </c>
      <c r="K451" s="711">
        <v>3440</v>
      </c>
      <c r="L451" s="711"/>
      <c r="M451" s="711">
        <v>344</v>
      </c>
      <c r="N451" s="711"/>
      <c r="O451" s="711"/>
      <c r="P451" s="701"/>
      <c r="Q451" s="712"/>
    </row>
    <row r="452" spans="1:17" ht="14.4" customHeight="1" x14ac:dyDescent="0.3">
      <c r="A452" s="695" t="s">
        <v>556</v>
      </c>
      <c r="B452" s="696" t="s">
        <v>4538</v>
      </c>
      <c r="C452" s="696" t="s">
        <v>3945</v>
      </c>
      <c r="D452" s="696" t="s">
        <v>4425</v>
      </c>
      <c r="E452" s="696" t="s">
        <v>4426</v>
      </c>
      <c r="F452" s="711"/>
      <c r="G452" s="711"/>
      <c r="H452" s="711"/>
      <c r="I452" s="711"/>
      <c r="J452" s="711">
        <v>6</v>
      </c>
      <c r="K452" s="711">
        <v>2064</v>
      </c>
      <c r="L452" s="711"/>
      <c r="M452" s="711">
        <v>344</v>
      </c>
      <c r="N452" s="711">
        <v>15</v>
      </c>
      <c r="O452" s="711">
        <v>5160</v>
      </c>
      <c r="P452" s="701"/>
      <c r="Q452" s="712">
        <v>344</v>
      </c>
    </row>
    <row r="453" spans="1:17" ht="14.4" customHeight="1" x14ac:dyDescent="0.3">
      <c r="A453" s="695" t="s">
        <v>556</v>
      </c>
      <c r="B453" s="696" t="s">
        <v>4538</v>
      </c>
      <c r="C453" s="696" t="s">
        <v>3945</v>
      </c>
      <c r="D453" s="696" t="s">
        <v>4434</v>
      </c>
      <c r="E453" s="696" t="s">
        <v>4435</v>
      </c>
      <c r="F453" s="711">
        <v>1</v>
      </c>
      <c r="G453" s="711">
        <v>0</v>
      </c>
      <c r="H453" s="711"/>
      <c r="I453" s="711">
        <v>0</v>
      </c>
      <c r="J453" s="711"/>
      <c r="K453" s="711"/>
      <c r="L453" s="711"/>
      <c r="M453" s="711"/>
      <c r="N453" s="711"/>
      <c r="O453" s="711"/>
      <c r="P453" s="701"/>
      <c r="Q453" s="712"/>
    </row>
    <row r="454" spans="1:17" ht="14.4" customHeight="1" x14ac:dyDescent="0.3">
      <c r="A454" s="695" t="s">
        <v>556</v>
      </c>
      <c r="B454" s="696" t="s">
        <v>4538</v>
      </c>
      <c r="C454" s="696" t="s">
        <v>3945</v>
      </c>
      <c r="D454" s="696" t="s">
        <v>4029</v>
      </c>
      <c r="E454" s="696" t="s">
        <v>4030</v>
      </c>
      <c r="F454" s="711"/>
      <c r="G454" s="711"/>
      <c r="H454" s="711"/>
      <c r="I454" s="711"/>
      <c r="J454" s="711">
        <v>2</v>
      </c>
      <c r="K454" s="711">
        <v>464</v>
      </c>
      <c r="L454" s="711"/>
      <c r="M454" s="711">
        <v>232</v>
      </c>
      <c r="N454" s="711">
        <v>10</v>
      </c>
      <c r="O454" s="711">
        <v>2320</v>
      </c>
      <c r="P454" s="701"/>
      <c r="Q454" s="712">
        <v>232</v>
      </c>
    </row>
    <row r="455" spans="1:17" ht="14.4" customHeight="1" x14ac:dyDescent="0.3">
      <c r="A455" s="695" t="s">
        <v>556</v>
      </c>
      <c r="B455" s="696" t="s">
        <v>4538</v>
      </c>
      <c r="C455" s="696" t="s">
        <v>3945</v>
      </c>
      <c r="D455" s="696" t="s">
        <v>4616</v>
      </c>
      <c r="E455" s="696" t="s">
        <v>4603</v>
      </c>
      <c r="F455" s="711">
        <v>1</v>
      </c>
      <c r="G455" s="711">
        <v>0</v>
      </c>
      <c r="H455" s="711"/>
      <c r="I455" s="711">
        <v>0</v>
      </c>
      <c r="J455" s="711">
        <v>3</v>
      </c>
      <c r="K455" s="711">
        <v>0</v>
      </c>
      <c r="L455" s="711"/>
      <c r="M455" s="711">
        <v>0</v>
      </c>
      <c r="N455" s="711">
        <v>2</v>
      </c>
      <c r="O455" s="711">
        <v>0</v>
      </c>
      <c r="P455" s="701"/>
      <c r="Q455" s="712">
        <v>0</v>
      </c>
    </row>
    <row r="456" spans="1:17" ht="14.4" customHeight="1" x14ac:dyDescent="0.3">
      <c r="A456" s="695" t="s">
        <v>556</v>
      </c>
      <c r="B456" s="696" t="s">
        <v>4617</v>
      </c>
      <c r="C456" s="696" t="s">
        <v>3945</v>
      </c>
      <c r="D456" s="696" t="s">
        <v>4618</v>
      </c>
      <c r="E456" s="696" t="s">
        <v>4619</v>
      </c>
      <c r="F456" s="711">
        <v>1</v>
      </c>
      <c r="G456" s="711">
        <v>3966</v>
      </c>
      <c r="H456" s="711">
        <v>1</v>
      </c>
      <c r="I456" s="711">
        <v>3966</v>
      </c>
      <c r="J456" s="711"/>
      <c r="K456" s="711"/>
      <c r="L456" s="711"/>
      <c r="M456" s="711"/>
      <c r="N456" s="711"/>
      <c r="O456" s="711"/>
      <c r="P456" s="701"/>
      <c r="Q456" s="712"/>
    </row>
    <row r="457" spans="1:17" ht="14.4" customHeight="1" x14ac:dyDescent="0.3">
      <c r="A457" s="695" t="s">
        <v>556</v>
      </c>
      <c r="B457" s="696" t="s">
        <v>4617</v>
      </c>
      <c r="C457" s="696" t="s">
        <v>3945</v>
      </c>
      <c r="D457" s="696" t="s">
        <v>3966</v>
      </c>
      <c r="E457" s="696" t="s">
        <v>3967</v>
      </c>
      <c r="F457" s="711"/>
      <c r="G457" s="711"/>
      <c r="H457" s="711"/>
      <c r="I457" s="711"/>
      <c r="J457" s="711">
        <v>1</v>
      </c>
      <c r="K457" s="711">
        <v>81</v>
      </c>
      <c r="L457" s="711"/>
      <c r="M457" s="711">
        <v>81</v>
      </c>
      <c r="N457" s="711"/>
      <c r="O457" s="711"/>
      <c r="P457" s="701"/>
      <c r="Q457" s="712"/>
    </row>
    <row r="458" spans="1:17" ht="14.4" customHeight="1" x14ac:dyDescent="0.3">
      <c r="A458" s="695" t="s">
        <v>556</v>
      </c>
      <c r="B458" s="696" t="s">
        <v>4617</v>
      </c>
      <c r="C458" s="696" t="s">
        <v>3945</v>
      </c>
      <c r="D458" s="696" t="s">
        <v>4410</v>
      </c>
      <c r="E458" s="696" t="s">
        <v>4411</v>
      </c>
      <c r="F458" s="711"/>
      <c r="G458" s="711"/>
      <c r="H458" s="711"/>
      <c r="I458" s="711"/>
      <c r="J458" s="711"/>
      <c r="K458" s="711"/>
      <c r="L458" s="711"/>
      <c r="M458" s="711"/>
      <c r="N458" s="711">
        <v>1</v>
      </c>
      <c r="O458" s="711">
        <v>845</v>
      </c>
      <c r="P458" s="701"/>
      <c r="Q458" s="712">
        <v>845</v>
      </c>
    </row>
    <row r="459" spans="1:17" ht="14.4" customHeight="1" x14ac:dyDescent="0.3">
      <c r="A459" s="695" t="s">
        <v>556</v>
      </c>
      <c r="B459" s="696" t="s">
        <v>4617</v>
      </c>
      <c r="C459" s="696" t="s">
        <v>3945</v>
      </c>
      <c r="D459" s="696" t="s">
        <v>4620</v>
      </c>
      <c r="E459" s="696" t="s">
        <v>4621</v>
      </c>
      <c r="F459" s="711"/>
      <c r="G459" s="711"/>
      <c r="H459" s="711"/>
      <c r="I459" s="711"/>
      <c r="J459" s="711">
        <v>1</v>
      </c>
      <c r="K459" s="711">
        <v>1529</v>
      </c>
      <c r="L459" s="711"/>
      <c r="M459" s="711">
        <v>1529</v>
      </c>
      <c r="N459" s="711"/>
      <c r="O459" s="711"/>
      <c r="P459" s="701"/>
      <c r="Q459" s="712"/>
    </row>
    <row r="460" spans="1:17" ht="14.4" customHeight="1" x14ac:dyDescent="0.3">
      <c r="A460" s="695" t="s">
        <v>556</v>
      </c>
      <c r="B460" s="696" t="s">
        <v>4617</v>
      </c>
      <c r="C460" s="696" t="s">
        <v>3945</v>
      </c>
      <c r="D460" s="696" t="s">
        <v>4622</v>
      </c>
      <c r="E460" s="696" t="s">
        <v>4623</v>
      </c>
      <c r="F460" s="711">
        <v>1</v>
      </c>
      <c r="G460" s="711">
        <v>349</v>
      </c>
      <c r="H460" s="711">
        <v>1</v>
      </c>
      <c r="I460" s="711">
        <v>349</v>
      </c>
      <c r="J460" s="711"/>
      <c r="K460" s="711"/>
      <c r="L460" s="711"/>
      <c r="M460" s="711"/>
      <c r="N460" s="711"/>
      <c r="O460" s="711"/>
      <c r="P460" s="701"/>
      <c r="Q460" s="712"/>
    </row>
    <row r="461" spans="1:17" ht="14.4" customHeight="1" x14ac:dyDescent="0.3">
      <c r="A461" s="695" t="s">
        <v>556</v>
      </c>
      <c r="B461" s="696" t="s">
        <v>4617</v>
      </c>
      <c r="C461" s="696" t="s">
        <v>3945</v>
      </c>
      <c r="D461" s="696" t="s">
        <v>4624</v>
      </c>
      <c r="E461" s="696" t="s">
        <v>4625</v>
      </c>
      <c r="F461" s="711">
        <v>1</v>
      </c>
      <c r="G461" s="711">
        <v>1647</v>
      </c>
      <c r="H461" s="711">
        <v>1</v>
      </c>
      <c r="I461" s="711">
        <v>1647</v>
      </c>
      <c r="J461" s="711"/>
      <c r="K461" s="711"/>
      <c r="L461" s="711"/>
      <c r="M461" s="711"/>
      <c r="N461" s="711"/>
      <c r="O461" s="711"/>
      <c r="P461" s="701"/>
      <c r="Q461" s="712"/>
    </row>
    <row r="462" spans="1:17" ht="14.4" customHeight="1" x14ac:dyDescent="0.3">
      <c r="A462" s="695" t="s">
        <v>556</v>
      </c>
      <c r="B462" s="696" t="s">
        <v>4617</v>
      </c>
      <c r="C462" s="696" t="s">
        <v>3945</v>
      </c>
      <c r="D462" s="696" t="s">
        <v>4626</v>
      </c>
      <c r="E462" s="696" t="s">
        <v>4627</v>
      </c>
      <c r="F462" s="711"/>
      <c r="G462" s="711"/>
      <c r="H462" s="711"/>
      <c r="I462" s="711"/>
      <c r="J462" s="711">
        <v>1</v>
      </c>
      <c r="K462" s="711">
        <v>686</v>
      </c>
      <c r="L462" s="711"/>
      <c r="M462" s="711">
        <v>686</v>
      </c>
      <c r="N462" s="711"/>
      <c r="O462" s="711"/>
      <c r="P462" s="701"/>
      <c r="Q462" s="712"/>
    </row>
    <row r="463" spans="1:17" ht="14.4" customHeight="1" x14ac:dyDescent="0.3">
      <c r="A463" s="695" t="s">
        <v>556</v>
      </c>
      <c r="B463" s="696" t="s">
        <v>4617</v>
      </c>
      <c r="C463" s="696" t="s">
        <v>3945</v>
      </c>
      <c r="D463" s="696" t="s">
        <v>4628</v>
      </c>
      <c r="E463" s="696" t="s">
        <v>4629</v>
      </c>
      <c r="F463" s="711"/>
      <c r="G463" s="711"/>
      <c r="H463" s="711"/>
      <c r="I463" s="711"/>
      <c r="J463" s="711">
        <v>1</v>
      </c>
      <c r="K463" s="711">
        <v>1796</v>
      </c>
      <c r="L463" s="711"/>
      <c r="M463" s="711">
        <v>1796</v>
      </c>
      <c r="N463" s="711"/>
      <c r="O463" s="711"/>
      <c r="P463" s="701"/>
      <c r="Q463" s="712"/>
    </row>
    <row r="464" spans="1:17" ht="14.4" customHeight="1" x14ac:dyDescent="0.3">
      <c r="A464" s="695" t="s">
        <v>556</v>
      </c>
      <c r="B464" s="696" t="s">
        <v>4617</v>
      </c>
      <c r="C464" s="696" t="s">
        <v>3945</v>
      </c>
      <c r="D464" s="696" t="s">
        <v>4630</v>
      </c>
      <c r="E464" s="696" t="s">
        <v>4631</v>
      </c>
      <c r="F464" s="711"/>
      <c r="G464" s="711"/>
      <c r="H464" s="711"/>
      <c r="I464" s="711"/>
      <c r="J464" s="711"/>
      <c r="K464" s="711"/>
      <c r="L464" s="711"/>
      <c r="M464" s="711"/>
      <c r="N464" s="711">
        <v>1</v>
      </c>
      <c r="O464" s="711">
        <v>1981</v>
      </c>
      <c r="P464" s="701"/>
      <c r="Q464" s="712">
        <v>1981</v>
      </c>
    </row>
    <row r="465" spans="1:17" ht="14.4" customHeight="1" x14ac:dyDescent="0.3">
      <c r="A465" s="695" t="s">
        <v>556</v>
      </c>
      <c r="B465" s="696" t="s">
        <v>4632</v>
      </c>
      <c r="C465" s="696" t="s">
        <v>3945</v>
      </c>
      <c r="D465" s="696" t="s">
        <v>4297</v>
      </c>
      <c r="E465" s="696" t="s">
        <v>4298</v>
      </c>
      <c r="F465" s="711"/>
      <c r="G465" s="711"/>
      <c r="H465" s="711"/>
      <c r="I465" s="711"/>
      <c r="J465" s="711">
        <v>76</v>
      </c>
      <c r="K465" s="711">
        <v>17632</v>
      </c>
      <c r="L465" s="711"/>
      <c r="M465" s="711">
        <v>232</v>
      </c>
      <c r="N465" s="711">
        <v>145</v>
      </c>
      <c r="O465" s="711">
        <v>33640</v>
      </c>
      <c r="P465" s="701"/>
      <c r="Q465" s="712">
        <v>232</v>
      </c>
    </row>
    <row r="466" spans="1:17" ht="14.4" customHeight="1" x14ac:dyDescent="0.3">
      <c r="A466" s="695" t="s">
        <v>556</v>
      </c>
      <c r="B466" s="696" t="s">
        <v>4632</v>
      </c>
      <c r="C466" s="696" t="s">
        <v>3945</v>
      </c>
      <c r="D466" s="696" t="s">
        <v>4299</v>
      </c>
      <c r="E466" s="696" t="s">
        <v>4300</v>
      </c>
      <c r="F466" s="711"/>
      <c r="G466" s="711"/>
      <c r="H466" s="711"/>
      <c r="I466" s="711"/>
      <c r="J466" s="711">
        <v>63</v>
      </c>
      <c r="K466" s="711">
        <v>7308</v>
      </c>
      <c r="L466" s="711"/>
      <c r="M466" s="711">
        <v>116</v>
      </c>
      <c r="N466" s="711">
        <v>136</v>
      </c>
      <c r="O466" s="711">
        <v>15776</v>
      </c>
      <c r="P466" s="701"/>
      <c r="Q466" s="712">
        <v>116</v>
      </c>
    </row>
    <row r="467" spans="1:17" ht="14.4" customHeight="1" x14ac:dyDescent="0.3">
      <c r="A467" s="695" t="s">
        <v>556</v>
      </c>
      <c r="B467" s="696" t="s">
        <v>4632</v>
      </c>
      <c r="C467" s="696" t="s">
        <v>3945</v>
      </c>
      <c r="D467" s="696" t="s">
        <v>4301</v>
      </c>
      <c r="E467" s="696" t="s">
        <v>4302</v>
      </c>
      <c r="F467" s="711"/>
      <c r="G467" s="711"/>
      <c r="H467" s="711"/>
      <c r="I467" s="711"/>
      <c r="J467" s="711">
        <v>43</v>
      </c>
      <c r="K467" s="711">
        <v>38485</v>
      </c>
      <c r="L467" s="711"/>
      <c r="M467" s="711">
        <v>895</v>
      </c>
      <c r="N467" s="711">
        <v>80</v>
      </c>
      <c r="O467" s="711">
        <v>71600</v>
      </c>
      <c r="P467" s="701"/>
      <c r="Q467" s="712">
        <v>895</v>
      </c>
    </row>
    <row r="468" spans="1:17" ht="14.4" customHeight="1" x14ac:dyDescent="0.3">
      <c r="A468" s="695" t="s">
        <v>556</v>
      </c>
      <c r="B468" s="696" t="s">
        <v>4632</v>
      </c>
      <c r="C468" s="696" t="s">
        <v>3945</v>
      </c>
      <c r="D468" s="696" t="s">
        <v>4376</v>
      </c>
      <c r="E468" s="696" t="s">
        <v>4377</v>
      </c>
      <c r="F468" s="711"/>
      <c r="G468" s="711"/>
      <c r="H468" s="711"/>
      <c r="I468" s="711"/>
      <c r="J468" s="711">
        <v>871</v>
      </c>
      <c r="K468" s="711">
        <v>71422</v>
      </c>
      <c r="L468" s="711"/>
      <c r="M468" s="711">
        <v>82</v>
      </c>
      <c r="N468" s="711">
        <v>1690</v>
      </c>
      <c r="O468" s="711">
        <v>138580</v>
      </c>
      <c r="P468" s="701"/>
      <c r="Q468" s="712">
        <v>82</v>
      </c>
    </row>
    <row r="469" spans="1:17" ht="14.4" customHeight="1" x14ac:dyDescent="0.3">
      <c r="A469" s="695" t="s">
        <v>556</v>
      </c>
      <c r="B469" s="696" t="s">
        <v>4632</v>
      </c>
      <c r="C469" s="696" t="s">
        <v>3945</v>
      </c>
      <c r="D469" s="696" t="s">
        <v>4390</v>
      </c>
      <c r="E469" s="696" t="s">
        <v>4391</v>
      </c>
      <c r="F469" s="711"/>
      <c r="G469" s="711"/>
      <c r="H469" s="711"/>
      <c r="I469" s="711"/>
      <c r="J469" s="711">
        <v>871</v>
      </c>
      <c r="K469" s="711">
        <v>456404</v>
      </c>
      <c r="L469" s="711"/>
      <c r="M469" s="711">
        <v>524</v>
      </c>
      <c r="N469" s="711">
        <v>1690</v>
      </c>
      <c r="O469" s="711">
        <v>885560</v>
      </c>
      <c r="P469" s="701"/>
      <c r="Q469" s="712">
        <v>524</v>
      </c>
    </row>
    <row r="470" spans="1:17" ht="14.4" customHeight="1" x14ac:dyDescent="0.3">
      <c r="A470" s="695" t="s">
        <v>556</v>
      </c>
      <c r="B470" s="696" t="s">
        <v>4632</v>
      </c>
      <c r="C470" s="696" t="s">
        <v>3945</v>
      </c>
      <c r="D470" s="696" t="s">
        <v>4398</v>
      </c>
      <c r="E470" s="696" t="s">
        <v>4399</v>
      </c>
      <c r="F470" s="711"/>
      <c r="G470" s="711"/>
      <c r="H470" s="711"/>
      <c r="I470" s="711"/>
      <c r="J470" s="711">
        <v>78</v>
      </c>
      <c r="K470" s="711">
        <v>13416</v>
      </c>
      <c r="L470" s="711"/>
      <c r="M470" s="711">
        <v>172</v>
      </c>
      <c r="N470" s="711">
        <v>140</v>
      </c>
      <c r="O470" s="711">
        <v>24080</v>
      </c>
      <c r="P470" s="701"/>
      <c r="Q470" s="712">
        <v>172</v>
      </c>
    </row>
    <row r="471" spans="1:17" ht="14.4" customHeight="1" x14ac:dyDescent="0.3">
      <c r="A471" s="695" t="s">
        <v>556</v>
      </c>
      <c r="B471" s="696" t="s">
        <v>4632</v>
      </c>
      <c r="C471" s="696" t="s">
        <v>3945</v>
      </c>
      <c r="D471" s="696" t="s">
        <v>4408</v>
      </c>
      <c r="E471" s="696" t="s">
        <v>4409</v>
      </c>
      <c r="F471" s="711"/>
      <c r="G471" s="711"/>
      <c r="H471" s="711"/>
      <c r="I471" s="711"/>
      <c r="J471" s="711">
        <v>8</v>
      </c>
      <c r="K471" s="711">
        <v>2680</v>
      </c>
      <c r="L471" s="711"/>
      <c r="M471" s="711">
        <v>335</v>
      </c>
      <c r="N471" s="711">
        <v>7</v>
      </c>
      <c r="O471" s="711">
        <v>2345</v>
      </c>
      <c r="P471" s="701"/>
      <c r="Q471" s="712">
        <v>335</v>
      </c>
    </row>
    <row r="472" spans="1:17" ht="14.4" customHeight="1" x14ac:dyDescent="0.3">
      <c r="A472" s="695" t="s">
        <v>556</v>
      </c>
      <c r="B472" s="696" t="s">
        <v>4632</v>
      </c>
      <c r="C472" s="696" t="s">
        <v>3945</v>
      </c>
      <c r="D472" s="696" t="s">
        <v>4412</v>
      </c>
      <c r="E472" s="696" t="s">
        <v>4413</v>
      </c>
      <c r="F472" s="711"/>
      <c r="G472" s="711"/>
      <c r="H472" s="711"/>
      <c r="I472" s="711"/>
      <c r="J472" s="711">
        <v>71</v>
      </c>
      <c r="K472" s="711">
        <v>27477</v>
      </c>
      <c r="L472" s="711"/>
      <c r="M472" s="711">
        <v>387</v>
      </c>
      <c r="N472" s="711">
        <v>175</v>
      </c>
      <c r="O472" s="711">
        <v>67725</v>
      </c>
      <c r="P472" s="701"/>
      <c r="Q472" s="712">
        <v>387</v>
      </c>
    </row>
    <row r="473" spans="1:17" ht="14.4" customHeight="1" x14ac:dyDescent="0.3">
      <c r="A473" s="695" t="s">
        <v>556</v>
      </c>
      <c r="B473" s="696" t="s">
        <v>4632</v>
      </c>
      <c r="C473" s="696" t="s">
        <v>3945</v>
      </c>
      <c r="D473" s="696" t="s">
        <v>4414</v>
      </c>
      <c r="E473" s="696" t="s">
        <v>4415</v>
      </c>
      <c r="F473" s="711"/>
      <c r="G473" s="711"/>
      <c r="H473" s="711"/>
      <c r="I473" s="711"/>
      <c r="J473" s="711">
        <v>18</v>
      </c>
      <c r="K473" s="711">
        <v>15480</v>
      </c>
      <c r="L473" s="711"/>
      <c r="M473" s="711">
        <v>860</v>
      </c>
      <c r="N473" s="711">
        <v>26</v>
      </c>
      <c r="O473" s="711">
        <v>22360</v>
      </c>
      <c r="P473" s="701"/>
      <c r="Q473" s="712">
        <v>860</v>
      </c>
    </row>
    <row r="474" spans="1:17" ht="14.4" customHeight="1" x14ac:dyDescent="0.3">
      <c r="A474" s="695" t="s">
        <v>556</v>
      </c>
      <c r="B474" s="696" t="s">
        <v>4632</v>
      </c>
      <c r="C474" s="696" t="s">
        <v>3945</v>
      </c>
      <c r="D474" s="696" t="s">
        <v>4422</v>
      </c>
      <c r="E474" s="696" t="s">
        <v>4415</v>
      </c>
      <c r="F474" s="711"/>
      <c r="G474" s="711"/>
      <c r="H474" s="711"/>
      <c r="I474" s="711"/>
      <c r="J474" s="711">
        <v>853</v>
      </c>
      <c r="K474" s="711">
        <v>804379</v>
      </c>
      <c r="L474" s="711"/>
      <c r="M474" s="711">
        <v>943</v>
      </c>
      <c r="N474" s="711">
        <v>1664</v>
      </c>
      <c r="O474" s="711">
        <v>1569152</v>
      </c>
      <c r="P474" s="701"/>
      <c r="Q474" s="712">
        <v>943</v>
      </c>
    </row>
    <row r="475" spans="1:17" ht="14.4" customHeight="1" x14ac:dyDescent="0.3">
      <c r="A475" s="695" t="s">
        <v>556</v>
      </c>
      <c r="B475" s="696" t="s">
        <v>4632</v>
      </c>
      <c r="C475" s="696" t="s">
        <v>3945</v>
      </c>
      <c r="D475" s="696" t="s">
        <v>4438</v>
      </c>
      <c r="E475" s="696" t="s">
        <v>4439</v>
      </c>
      <c r="F475" s="711"/>
      <c r="G475" s="711"/>
      <c r="H475" s="711"/>
      <c r="I475" s="711"/>
      <c r="J475" s="711">
        <v>3</v>
      </c>
      <c r="K475" s="711">
        <v>5037</v>
      </c>
      <c r="L475" s="711"/>
      <c r="M475" s="711">
        <v>1679</v>
      </c>
      <c r="N475" s="711">
        <v>8</v>
      </c>
      <c r="O475" s="711">
        <v>13432</v>
      </c>
      <c r="P475" s="701"/>
      <c r="Q475" s="712">
        <v>1679</v>
      </c>
    </row>
    <row r="476" spans="1:17" ht="14.4" customHeight="1" x14ac:dyDescent="0.3">
      <c r="A476" s="695" t="s">
        <v>556</v>
      </c>
      <c r="B476" s="696" t="s">
        <v>4632</v>
      </c>
      <c r="C476" s="696" t="s">
        <v>3945</v>
      </c>
      <c r="D476" s="696" t="s">
        <v>4455</v>
      </c>
      <c r="E476" s="696" t="s">
        <v>4456</v>
      </c>
      <c r="F476" s="711"/>
      <c r="G476" s="711"/>
      <c r="H476" s="711"/>
      <c r="I476" s="711"/>
      <c r="J476" s="711">
        <v>1</v>
      </c>
      <c r="K476" s="711">
        <v>606</v>
      </c>
      <c r="L476" s="711"/>
      <c r="M476" s="711">
        <v>606</v>
      </c>
      <c r="N476" s="711"/>
      <c r="O476" s="711"/>
      <c r="P476" s="701"/>
      <c r="Q476" s="712"/>
    </row>
    <row r="477" spans="1:17" ht="14.4" customHeight="1" thickBot="1" x14ac:dyDescent="0.35">
      <c r="A477" s="703" t="s">
        <v>4633</v>
      </c>
      <c r="B477" s="704" t="s">
        <v>3944</v>
      </c>
      <c r="C477" s="704" t="s">
        <v>3945</v>
      </c>
      <c r="D477" s="704" t="s">
        <v>3956</v>
      </c>
      <c r="E477" s="704" t="s">
        <v>3957</v>
      </c>
      <c r="F477" s="713"/>
      <c r="G477" s="713"/>
      <c r="H477" s="713"/>
      <c r="I477" s="713"/>
      <c r="J477" s="713"/>
      <c r="K477" s="713"/>
      <c r="L477" s="713"/>
      <c r="M477" s="713"/>
      <c r="N477" s="713">
        <v>1</v>
      </c>
      <c r="O477" s="713">
        <v>980</v>
      </c>
      <c r="P477" s="709"/>
      <c r="Q477" s="714">
        <v>980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1145.7439999999999</v>
      </c>
      <c r="C5" s="114">
        <v>1008.49</v>
      </c>
      <c r="D5" s="114">
        <v>1071.925</v>
      </c>
      <c r="E5" s="131">
        <v>0.93557112234495665</v>
      </c>
      <c r="F5" s="132">
        <v>117</v>
      </c>
      <c r="G5" s="114">
        <v>90</v>
      </c>
      <c r="H5" s="114">
        <v>106</v>
      </c>
      <c r="I5" s="133">
        <v>0.90598290598290598</v>
      </c>
      <c r="J5" s="123"/>
      <c r="K5" s="123"/>
      <c r="L5" s="7">
        <f>D5-B5</f>
        <v>-73.81899999999996</v>
      </c>
      <c r="M5" s="8">
        <f>H5-F5</f>
        <v>-11</v>
      </c>
    </row>
    <row r="6" spans="1:13" ht="14.4" hidden="1" customHeight="1" outlineLevel="1" x14ac:dyDescent="0.3">
      <c r="A6" s="119" t="s">
        <v>170</v>
      </c>
      <c r="B6" s="122">
        <v>149.20599999999999</v>
      </c>
      <c r="C6" s="113">
        <v>126.636</v>
      </c>
      <c r="D6" s="113">
        <v>138.58799999999999</v>
      </c>
      <c r="E6" s="134">
        <v>0.92883664195809823</v>
      </c>
      <c r="F6" s="135">
        <v>15</v>
      </c>
      <c r="G6" s="113">
        <v>13</v>
      </c>
      <c r="H6" s="113">
        <v>18</v>
      </c>
      <c r="I6" s="136">
        <v>1.2</v>
      </c>
      <c r="J6" s="123"/>
      <c r="K6" s="123"/>
      <c r="L6" s="5">
        <f t="shared" ref="L6:L11" si="0">D6-B6</f>
        <v>-10.617999999999995</v>
      </c>
      <c r="M6" s="6">
        <f t="shared" ref="M6:M13" si="1">H6-F6</f>
        <v>3</v>
      </c>
    </row>
    <row r="7" spans="1:13" ht="14.4" hidden="1" customHeight="1" outlineLevel="1" x14ac:dyDescent="0.3">
      <c r="A7" s="119" t="s">
        <v>171</v>
      </c>
      <c r="B7" s="122">
        <v>254.71</v>
      </c>
      <c r="C7" s="113">
        <v>258.61700000000002</v>
      </c>
      <c r="D7" s="113">
        <v>262.108</v>
      </c>
      <c r="E7" s="134">
        <v>1.0290447960425582</v>
      </c>
      <c r="F7" s="135">
        <v>25</v>
      </c>
      <c r="G7" s="113">
        <v>29</v>
      </c>
      <c r="H7" s="113">
        <v>25</v>
      </c>
      <c r="I7" s="136">
        <v>1</v>
      </c>
      <c r="J7" s="123"/>
      <c r="K7" s="123"/>
      <c r="L7" s="5">
        <f t="shared" si="0"/>
        <v>7.3979999999999961</v>
      </c>
      <c r="M7" s="6">
        <f t="shared" si="1"/>
        <v>0</v>
      </c>
    </row>
    <row r="8" spans="1:13" ht="14.4" hidden="1" customHeight="1" outlineLevel="1" x14ac:dyDescent="0.3">
      <c r="A8" s="119" t="s">
        <v>172</v>
      </c>
      <c r="B8" s="122">
        <v>53.587000000000003</v>
      </c>
      <c r="C8" s="113">
        <v>9.9320000000000004</v>
      </c>
      <c r="D8" s="113">
        <v>0.82599999999999996</v>
      </c>
      <c r="E8" s="134">
        <v>1.5414186276522289E-2</v>
      </c>
      <c r="F8" s="135">
        <v>6</v>
      </c>
      <c r="G8" s="113">
        <v>2</v>
      </c>
      <c r="H8" s="113">
        <v>2</v>
      </c>
      <c r="I8" s="136">
        <v>0.33333333333333331</v>
      </c>
      <c r="J8" s="123"/>
      <c r="K8" s="123"/>
      <c r="L8" s="5">
        <f t="shared" si="0"/>
        <v>-52.761000000000003</v>
      </c>
      <c r="M8" s="6">
        <f t="shared" si="1"/>
        <v>-4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558</v>
      </c>
      <c r="F9" s="135">
        <v>0</v>
      </c>
      <c r="G9" s="113">
        <v>0</v>
      </c>
      <c r="H9" s="113">
        <v>0</v>
      </c>
      <c r="I9" s="136" t="s">
        <v>558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51.81</v>
      </c>
      <c r="C10" s="113">
        <v>144.886</v>
      </c>
      <c r="D10" s="113">
        <v>85.475999999999999</v>
      </c>
      <c r="E10" s="134">
        <v>1.6497973364215401</v>
      </c>
      <c r="F10" s="135">
        <v>7</v>
      </c>
      <c r="G10" s="113">
        <v>12</v>
      </c>
      <c r="H10" s="113">
        <v>10</v>
      </c>
      <c r="I10" s="136">
        <v>1.4285714285714286</v>
      </c>
      <c r="J10" s="123"/>
      <c r="K10" s="123"/>
      <c r="L10" s="5">
        <f t="shared" si="0"/>
        <v>33.665999999999997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134.04400000000001</v>
      </c>
      <c r="C11" s="113">
        <v>128.785</v>
      </c>
      <c r="D11" s="113">
        <v>62.58</v>
      </c>
      <c r="E11" s="134">
        <v>0.46686162752529015</v>
      </c>
      <c r="F11" s="135">
        <v>8</v>
      </c>
      <c r="G11" s="113">
        <v>7</v>
      </c>
      <c r="H11" s="113">
        <v>7</v>
      </c>
      <c r="I11" s="136">
        <v>0.875</v>
      </c>
      <c r="J11" s="123"/>
      <c r="K11" s="123"/>
      <c r="L11" s="5">
        <f t="shared" si="0"/>
        <v>-71.464000000000013</v>
      </c>
      <c r="M11" s="6">
        <f t="shared" si="1"/>
        <v>-1</v>
      </c>
    </row>
    <row r="12" spans="1:13" ht="14.4" hidden="1" customHeight="1" outlineLevel="1" thickBot="1" x14ac:dyDescent="0.35">
      <c r="A12" s="247" t="s">
        <v>234</v>
      </c>
      <c r="B12" s="248">
        <v>23.093</v>
      </c>
      <c r="C12" s="249">
        <v>12.701000000000001</v>
      </c>
      <c r="D12" s="249">
        <v>1.01</v>
      </c>
      <c r="E12" s="250"/>
      <c r="F12" s="251">
        <v>2</v>
      </c>
      <c r="G12" s="249">
        <v>1</v>
      </c>
      <c r="H12" s="249">
        <v>2</v>
      </c>
      <c r="I12" s="252"/>
      <c r="J12" s="123"/>
      <c r="K12" s="123"/>
      <c r="L12" s="253">
        <f>D12-B12</f>
        <v>-22.082999999999998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1812.194</v>
      </c>
      <c r="C13" s="116">
        <f>SUM(C5:C12)</f>
        <v>1690.047</v>
      </c>
      <c r="D13" s="116">
        <f>SUM(D5:D12)</f>
        <v>1622.5129999999997</v>
      </c>
      <c r="E13" s="137">
        <f>IF(OR(D13=0,B13=0),0,D13/B13)</f>
        <v>0.8953307427350492</v>
      </c>
      <c r="F13" s="138">
        <f>SUM(F5:F12)</f>
        <v>180</v>
      </c>
      <c r="G13" s="116">
        <f>SUM(G5:G12)</f>
        <v>154</v>
      </c>
      <c r="H13" s="116">
        <f>SUM(H5:H12)</f>
        <v>170</v>
      </c>
      <c r="I13" s="139">
        <f>IF(OR(H13=0,F13=0),0,H13/F13)</f>
        <v>0.94444444444444442</v>
      </c>
      <c r="J13" s="123"/>
      <c r="K13" s="123"/>
      <c r="L13" s="129">
        <f>D13-B13</f>
        <v>-189.68100000000027</v>
      </c>
      <c r="M13" s="140">
        <f t="shared" si="1"/>
        <v>-10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1104.3720000000001</v>
      </c>
      <c r="C18" s="114">
        <v>909.46900000000005</v>
      </c>
      <c r="D18" s="114">
        <v>1035.798</v>
      </c>
      <c r="E18" s="131">
        <v>0.93790679227651541</v>
      </c>
      <c r="F18" s="121">
        <v>114</v>
      </c>
      <c r="G18" s="114">
        <v>86</v>
      </c>
      <c r="H18" s="114">
        <v>104</v>
      </c>
      <c r="I18" s="133">
        <v>0.91228070175438591</v>
      </c>
      <c r="J18" s="541">
        <f>0.97*0.976</f>
        <v>0.94672000000000001</v>
      </c>
      <c r="K18" s="542"/>
      <c r="L18" s="147">
        <f>D18-B18</f>
        <v>-68.574000000000069</v>
      </c>
      <c r="M18" s="148">
        <f>H18-F18</f>
        <v>-10</v>
      </c>
    </row>
    <row r="19" spans="1:13" ht="14.4" hidden="1" customHeight="1" outlineLevel="1" x14ac:dyDescent="0.3">
      <c r="A19" s="119" t="s">
        <v>170</v>
      </c>
      <c r="B19" s="122">
        <v>149.20599999999999</v>
      </c>
      <c r="C19" s="113">
        <v>126.636</v>
      </c>
      <c r="D19" s="113">
        <v>125.38</v>
      </c>
      <c r="E19" s="134">
        <v>0.84031473265150203</v>
      </c>
      <c r="F19" s="122">
        <v>15</v>
      </c>
      <c r="G19" s="113">
        <v>13</v>
      </c>
      <c r="H19" s="113">
        <v>17</v>
      </c>
      <c r="I19" s="136">
        <v>1.1333333333333333</v>
      </c>
      <c r="J19" s="541">
        <f>0.97*1.096</f>
        <v>1.0631200000000001</v>
      </c>
      <c r="K19" s="542"/>
      <c r="L19" s="149">
        <f t="shared" ref="L19:L26" si="2">D19-B19</f>
        <v>-23.825999999999993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171</v>
      </c>
      <c r="B20" s="122">
        <v>254.71</v>
      </c>
      <c r="C20" s="113">
        <v>226.084</v>
      </c>
      <c r="D20" s="113">
        <v>230.178</v>
      </c>
      <c r="E20" s="134">
        <v>0.90368654548309835</v>
      </c>
      <c r="F20" s="122">
        <v>25</v>
      </c>
      <c r="G20" s="113">
        <v>28</v>
      </c>
      <c r="H20" s="113">
        <v>24</v>
      </c>
      <c r="I20" s="136">
        <v>0.96</v>
      </c>
      <c r="J20" s="541">
        <f>0.97*1.047</f>
        <v>1.01559</v>
      </c>
      <c r="K20" s="542"/>
      <c r="L20" s="149">
        <f t="shared" si="2"/>
        <v>-24.532000000000011</v>
      </c>
      <c r="M20" s="150">
        <f t="shared" si="3"/>
        <v>-1</v>
      </c>
    </row>
    <row r="21" spans="1:13" ht="14.4" hidden="1" customHeight="1" outlineLevel="1" x14ac:dyDescent="0.3">
      <c r="A21" s="119" t="s">
        <v>172</v>
      </c>
      <c r="B21" s="122">
        <v>53.587000000000003</v>
      </c>
      <c r="C21" s="113">
        <v>9.9320000000000004</v>
      </c>
      <c r="D21" s="113">
        <v>0.82599999999999996</v>
      </c>
      <c r="E21" s="134">
        <v>1.5414186276522289E-2</v>
      </c>
      <c r="F21" s="122">
        <v>6</v>
      </c>
      <c r="G21" s="113">
        <v>2</v>
      </c>
      <c r="H21" s="113">
        <v>2</v>
      </c>
      <c r="I21" s="136">
        <v>0.33333333333333331</v>
      </c>
      <c r="J21" s="541">
        <f>0.97*1.091</f>
        <v>1.05827</v>
      </c>
      <c r="K21" s="542"/>
      <c r="L21" s="149">
        <f t="shared" si="2"/>
        <v>-52.761000000000003</v>
      </c>
      <c r="M21" s="150">
        <f t="shared" si="3"/>
        <v>-4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558</v>
      </c>
      <c r="F22" s="122">
        <v>0</v>
      </c>
      <c r="G22" s="113">
        <v>0</v>
      </c>
      <c r="H22" s="113">
        <v>0</v>
      </c>
      <c r="I22" s="136" t="s">
        <v>558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51.81</v>
      </c>
      <c r="C23" s="113">
        <v>144.886</v>
      </c>
      <c r="D23" s="113">
        <v>81.278999999999996</v>
      </c>
      <c r="E23" s="134">
        <v>1.5687898089171972</v>
      </c>
      <c r="F23" s="122">
        <v>7</v>
      </c>
      <c r="G23" s="113">
        <v>12</v>
      </c>
      <c r="H23" s="113">
        <v>9</v>
      </c>
      <c r="I23" s="136">
        <v>1.2857142857142858</v>
      </c>
      <c r="J23" s="541">
        <f>0.97*1.096</f>
        <v>1.0631200000000001</v>
      </c>
      <c r="K23" s="542"/>
      <c r="L23" s="149">
        <f t="shared" si="2"/>
        <v>29.468999999999994</v>
      </c>
      <c r="M23" s="150">
        <f t="shared" si="3"/>
        <v>2</v>
      </c>
    </row>
    <row r="24" spans="1:13" ht="14.4" hidden="1" customHeight="1" outlineLevel="1" x14ac:dyDescent="0.3">
      <c r="A24" s="119" t="s">
        <v>175</v>
      </c>
      <c r="B24" s="122">
        <v>134.04400000000001</v>
      </c>
      <c r="C24" s="113">
        <v>128.785</v>
      </c>
      <c r="D24" s="113">
        <v>62.58</v>
      </c>
      <c r="E24" s="134">
        <v>0.46686162752529015</v>
      </c>
      <c r="F24" s="122">
        <v>8</v>
      </c>
      <c r="G24" s="113">
        <v>7</v>
      </c>
      <c r="H24" s="113">
        <v>7</v>
      </c>
      <c r="I24" s="136">
        <v>0.875</v>
      </c>
      <c r="J24" s="541">
        <f>0.97*0.989</f>
        <v>0.95933000000000002</v>
      </c>
      <c r="K24" s="542"/>
      <c r="L24" s="149">
        <f t="shared" si="2"/>
        <v>-71.464000000000013</v>
      </c>
      <c r="M24" s="150">
        <f t="shared" si="3"/>
        <v>-1</v>
      </c>
    </row>
    <row r="25" spans="1:13" ht="14.4" hidden="1" customHeight="1" outlineLevel="1" thickBot="1" x14ac:dyDescent="0.35">
      <c r="A25" s="247" t="s">
        <v>234</v>
      </c>
      <c r="B25" s="248">
        <v>23.093</v>
      </c>
      <c r="C25" s="249">
        <v>12.701000000000001</v>
      </c>
      <c r="D25" s="249">
        <v>1.01</v>
      </c>
      <c r="E25" s="250"/>
      <c r="F25" s="248">
        <v>2</v>
      </c>
      <c r="G25" s="249">
        <v>1</v>
      </c>
      <c r="H25" s="249">
        <v>2</v>
      </c>
      <c r="I25" s="252"/>
      <c r="J25" s="368"/>
      <c r="K25" s="369"/>
      <c r="L25" s="255">
        <f>D25-B25</f>
        <v>-22.082999999999998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1770.8220000000001</v>
      </c>
      <c r="C26" s="153">
        <f>SUM(C18:C25)</f>
        <v>1558.4930000000002</v>
      </c>
      <c r="D26" s="153">
        <f>SUM(D18:D25)</f>
        <v>1537.0509999999997</v>
      </c>
      <c r="E26" s="154">
        <f>IF(OR(D26=0,B26=0),0,D26/B26)</f>
        <v>0.86798729629516669</v>
      </c>
      <c r="F26" s="152">
        <f>SUM(F18:F25)</f>
        <v>177</v>
      </c>
      <c r="G26" s="153">
        <f>SUM(G18:G25)</f>
        <v>149</v>
      </c>
      <c r="H26" s="153">
        <f>SUM(H18:H25)</f>
        <v>165</v>
      </c>
      <c r="I26" s="155">
        <f>IF(OR(H26=0,F26=0),0,H26/F26)</f>
        <v>0.93220338983050843</v>
      </c>
      <c r="J26" s="123"/>
      <c r="K26" s="123"/>
      <c r="L26" s="145">
        <f t="shared" si="2"/>
        <v>-233.77100000000041</v>
      </c>
      <c r="M26" s="156">
        <f t="shared" si="3"/>
        <v>-12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41.372</v>
      </c>
      <c r="C31" s="114">
        <v>99.021000000000001</v>
      </c>
      <c r="D31" s="114">
        <v>36.127000000000002</v>
      </c>
      <c r="E31" s="131">
        <v>0.87322343614038489</v>
      </c>
      <c r="F31" s="132">
        <v>3</v>
      </c>
      <c r="G31" s="114">
        <v>4</v>
      </c>
      <c r="H31" s="114">
        <v>2</v>
      </c>
      <c r="I31" s="133">
        <v>0.66666666666666663</v>
      </c>
      <c r="J31" s="158"/>
      <c r="K31" s="158"/>
      <c r="L31" s="147">
        <f t="shared" ref="L31:L39" si="4">D31-B31</f>
        <v>-5.2449999999999974</v>
      </c>
      <c r="M31" s="148">
        <f t="shared" ref="M31:M39" si="5">H31-F31</f>
        <v>-1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13.208</v>
      </c>
      <c r="E32" s="134" t="s">
        <v>558</v>
      </c>
      <c r="F32" s="135">
        <v>0</v>
      </c>
      <c r="G32" s="113">
        <v>0</v>
      </c>
      <c r="H32" s="113">
        <v>1</v>
      </c>
      <c r="I32" s="136" t="s">
        <v>558</v>
      </c>
      <c r="J32" s="158"/>
      <c r="K32" s="158"/>
      <c r="L32" s="149">
        <f t="shared" si="4"/>
        <v>13.208</v>
      </c>
      <c r="M32" s="150">
        <f t="shared" si="5"/>
        <v>1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32.533000000000001</v>
      </c>
      <c r="D33" s="113">
        <v>31.93</v>
      </c>
      <c r="E33" s="134" t="s">
        <v>558</v>
      </c>
      <c r="F33" s="135">
        <v>0</v>
      </c>
      <c r="G33" s="113">
        <v>1</v>
      </c>
      <c r="H33" s="113">
        <v>1</v>
      </c>
      <c r="I33" s="136" t="s">
        <v>558</v>
      </c>
      <c r="J33" s="158"/>
      <c r="K33" s="158"/>
      <c r="L33" s="149">
        <f t="shared" si="4"/>
        <v>31.93</v>
      </c>
      <c r="M33" s="150">
        <f t="shared" si="5"/>
        <v>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558</v>
      </c>
      <c r="F34" s="135">
        <v>0</v>
      </c>
      <c r="G34" s="113">
        <v>0</v>
      </c>
      <c r="H34" s="113">
        <v>0</v>
      </c>
      <c r="I34" s="136" t="s">
        <v>558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558</v>
      </c>
      <c r="F35" s="135">
        <v>0</v>
      </c>
      <c r="G35" s="113">
        <v>0</v>
      </c>
      <c r="H35" s="113">
        <v>0</v>
      </c>
      <c r="I35" s="136" t="s">
        <v>558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4.1970000000000001</v>
      </c>
      <c r="E36" s="134" t="s">
        <v>558</v>
      </c>
      <c r="F36" s="135">
        <v>0</v>
      </c>
      <c r="G36" s="113">
        <v>0</v>
      </c>
      <c r="H36" s="113">
        <v>1</v>
      </c>
      <c r="I36" s="136" t="s">
        <v>558</v>
      </c>
      <c r="J36" s="158"/>
      <c r="K36" s="158"/>
      <c r="L36" s="149">
        <f t="shared" si="4"/>
        <v>4.1970000000000001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558</v>
      </c>
      <c r="F37" s="135">
        <v>0</v>
      </c>
      <c r="G37" s="113">
        <v>0</v>
      </c>
      <c r="H37" s="113">
        <v>0</v>
      </c>
      <c r="I37" s="136" t="s">
        <v>558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41.372</v>
      </c>
      <c r="C39" s="166">
        <f>SUM(C31:C38)</f>
        <v>131.554</v>
      </c>
      <c r="D39" s="166">
        <f>SUM(D31:D38)</f>
        <v>85.462000000000003</v>
      </c>
      <c r="E39" s="167">
        <f>IF(OR(D39=0,B39=0),0,D39/B39)</f>
        <v>2.065696606400464</v>
      </c>
      <c r="F39" s="168">
        <f>SUM(F31:F38)</f>
        <v>3</v>
      </c>
      <c r="G39" s="166">
        <f>SUM(G31:G38)</f>
        <v>5</v>
      </c>
      <c r="H39" s="166">
        <f>SUM(H31:H38)</f>
        <v>5</v>
      </c>
      <c r="I39" s="169">
        <f>IF(OR(H39=0,F39=0),0,H39/F39)</f>
        <v>1.6666666666666667</v>
      </c>
      <c r="J39" s="158"/>
      <c r="K39" s="158"/>
      <c r="L39" s="163">
        <f t="shared" si="4"/>
        <v>44.09</v>
      </c>
      <c r="M39" s="170">
        <f t="shared" si="5"/>
        <v>2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626.28</v>
      </c>
      <c r="C33" s="206">
        <v>550</v>
      </c>
      <c r="D33" s="84">
        <f>IF(C33="","",C33-B33)</f>
        <v>-76.279999999999973</v>
      </c>
      <c r="E33" s="85">
        <f>IF(C33="","",C33/B33)</f>
        <v>0.87820144344382711</v>
      </c>
      <c r="F33" s="86">
        <v>51.29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1334.43</v>
      </c>
      <c r="C34" s="207">
        <v>1263</v>
      </c>
      <c r="D34" s="87">
        <f t="shared" ref="D34:D45" si="0">IF(C34="","",C34-B34)</f>
        <v>-71.430000000000064</v>
      </c>
      <c r="E34" s="88">
        <f t="shared" ref="E34:E45" si="1">IF(C34="","",C34/B34)</f>
        <v>0.94647152716890348</v>
      </c>
      <c r="F34" s="89">
        <v>166.02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2171.5</v>
      </c>
      <c r="C35" s="207">
        <v>2031</v>
      </c>
      <c r="D35" s="87">
        <f t="shared" si="0"/>
        <v>-140.5</v>
      </c>
      <c r="E35" s="88">
        <f t="shared" si="1"/>
        <v>0.93529818098088879</v>
      </c>
      <c r="F35" s="89">
        <v>246.75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4738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1" t="s">
        <v>4635</v>
      </c>
      <c r="B5" s="814">
        <v>1</v>
      </c>
      <c r="C5" s="815">
        <v>8.6300000000000008</v>
      </c>
      <c r="D5" s="816">
        <v>6</v>
      </c>
      <c r="E5" s="817"/>
      <c r="F5" s="818"/>
      <c r="G5" s="819"/>
      <c r="H5" s="820"/>
      <c r="I5" s="818"/>
      <c r="J5" s="819"/>
      <c r="K5" s="821">
        <v>8.6300000000000008</v>
      </c>
      <c r="L5" s="820">
        <v>6</v>
      </c>
      <c r="M5" s="820">
        <v>56</v>
      </c>
      <c r="N5" s="822">
        <v>18.63</v>
      </c>
      <c r="O5" s="820" t="s">
        <v>4636</v>
      </c>
      <c r="P5" s="823" t="s">
        <v>4637</v>
      </c>
      <c r="Q5" s="824">
        <f>H5-B5</f>
        <v>-1</v>
      </c>
      <c r="R5" s="824">
        <f>I5-C5</f>
        <v>-8.6300000000000008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5" t="str">
        <f>IF(H5=0,"",T5/S5)</f>
        <v/>
      </c>
      <c r="W5" s="826"/>
    </row>
    <row r="6" spans="1:23" ht="14.4" customHeight="1" x14ac:dyDescent="0.3">
      <c r="A6" s="842" t="s">
        <v>4638</v>
      </c>
      <c r="B6" s="795">
        <v>1</v>
      </c>
      <c r="C6" s="797">
        <v>64.540000000000006</v>
      </c>
      <c r="D6" s="798">
        <v>53</v>
      </c>
      <c r="E6" s="784">
        <v>1</v>
      </c>
      <c r="F6" s="785">
        <v>58.08</v>
      </c>
      <c r="G6" s="786">
        <v>61</v>
      </c>
      <c r="H6" s="779"/>
      <c r="I6" s="777"/>
      <c r="J6" s="778"/>
      <c r="K6" s="780">
        <v>64.540000000000006</v>
      </c>
      <c r="L6" s="779">
        <v>26</v>
      </c>
      <c r="M6" s="779">
        <v>233</v>
      </c>
      <c r="N6" s="781">
        <v>77.569999999999993</v>
      </c>
      <c r="O6" s="779" t="s">
        <v>4636</v>
      </c>
      <c r="P6" s="794" t="s">
        <v>4639</v>
      </c>
      <c r="Q6" s="782">
        <f t="shared" ref="Q6:R55" si="0">H6-B6</f>
        <v>-1</v>
      </c>
      <c r="R6" s="782">
        <f t="shared" si="0"/>
        <v>-64.540000000000006</v>
      </c>
      <c r="S6" s="795" t="str">
        <f t="shared" ref="S6:S55" si="1">IF(H6=0,"",H6*N6)</f>
        <v/>
      </c>
      <c r="T6" s="795" t="str">
        <f t="shared" ref="T6:T55" si="2">IF(H6=0,"",H6*J6)</f>
        <v/>
      </c>
      <c r="U6" s="795" t="str">
        <f t="shared" ref="U6:U55" si="3">IF(H6=0,"",T6-S6)</f>
        <v/>
      </c>
      <c r="V6" s="796" t="str">
        <f t="shared" ref="V6:V55" si="4">IF(H6=0,"",T6/S6)</f>
        <v/>
      </c>
      <c r="W6" s="783"/>
    </row>
    <row r="7" spans="1:23" ht="14.4" customHeight="1" x14ac:dyDescent="0.3">
      <c r="A7" s="842" t="s">
        <v>4640</v>
      </c>
      <c r="B7" s="795">
        <v>2</v>
      </c>
      <c r="C7" s="797">
        <v>80.02</v>
      </c>
      <c r="D7" s="798">
        <v>25</v>
      </c>
      <c r="E7" s="784">
        <v>3</v>
      </c>
      <c r="F7" s="785">
        <v>121.56</v>
      </c>
      <c r="G7" s="786">
        <v>43.7</v>
      </c>
      <c r="H7" s="779">
        <v>2</v>
      </c>
      <c r="I7" s="777">
        <v>80.02</v>
      </c>
      <c r="J7" s="787">
        <v>53.5</v>
      </c>
      <c r="K7" s="780">
        <v>40.01</v>
      </c>
      <c r="L7" s="779">
        <v>17</v>
      </c>
      <c r="M7" s="779">
        <v>154</v>
      </c>
      <c r="N7" s="781">
        <v>51.21</v>
      </c>
      <c r="O7" s="779" t="s">
        <v>4636</v>
      </c>
      <c r="P7" s="794" t="s">
        <v>4641</v>
      </c>
      <c r="Q7" s="782">
        <f t="shared" si="0"/>
        <v>0</v>
      </c>
      <c r="R7" s="782">
        <f t="shared" si="0"/>
        <v>0</v>
      </c>
      <c r="S7" s="795">
        <f t="shared" si="1"/>
        <v>102.42</v>
      </c>
      <c r="T7" s="795">
        <f t="shared" si="2"/>
        <v>107</v>
      </c>
      <c r="U7" s="795">
        <f t="shared" si="3"/>
        <v>4.5799999999999983</v>
      </c>
      <c r="V7" s="796">
        <f t="shared" si="4"/>
        <v>1.0447178285491114</v>
      </c>
      <c r="W7" s="783">
        <v>25</v>
      </c>
    </row>
    <row r="8" spans="1:23" ht="14.4" customHeight="1" x14ac:dyDescent="0.3">
      <c r="A8" s="842" t="s">
        <v>4642</v>
      </c>
      <c r="B8" s="774"/>
      <c r="C8" s="775"/>
      <c r="D8" s="776"/>
      <c r="E8" s="793"/>
      <c r="F8" s="777"/>
      <c r="G8" s="778"/>
      <c r="H8" s="779">
        <v>1</v>
      </c>
      <c r="I8" s="777">
        <v>20.07</v>
      </c>
      <c r="J8" s="778">
        <v>17</v>
      </c>
      <c r="K8" s="780">
        <v>20.07</v>
      </c>
      <c r="L8" s="779">
        <v>9</v>
      </c>
      <c r="M8" s="779">
        <v>79</v>
      </c>
      <c r="N8" s="781">
        <v>26.18</v>
      </c>
      <c r="O8" s="779" t="s">
        <v>4636</v>
      </c>
      <c r="P8" s="794" t="s">
        <v>4643</v>
      </c>
      <c r="Q8" s="782">
        <f t="shared" si="0"/>
        <v>1</v>
      </c>
      <c r="R8" s="782">
        <f t="shared" si="0"/>
        <v>20.07</v>
      </c>
      <c r="S8" s="795">
        <f t="shared" si="1"/>
        <v>26.18</v>
      </c>
      <c r="T8" s="795">
        <f t="shared" si="2"/>
        <v>17</v>
      </c>
      <c r="U8" s="795">
        <f t="shared" si="3"/>
        <v>-9.18</v>
      </c>
      <c r="V8" s="796">
        <f t="shared" si="4"/>
        <v>0.64935064935064934</v>
      </c>
      <c r="W8" s="783"/>
    </row>
    <row r="9" spans="1:23" ht="14.4" customHeight="1" x14ac:dyDescent="0.3">
      <c r="A9" s="843" t="s">
        <v>4644</v>
      </c>
      <c r="B9" s="827">
        <v>3</v>
      </c>
      <c r="C9" s="828">
        <v>70.87</v>
      </c>
      <c r="D9" s="788">
        <v>33.700000000000003</v>
      </c>
      <c r="E9" s="829"/>
      <c r="F9" s="830"/>
      <c r="G9" s="789"/>
      <c r="H9" s="831">
        <v>1</v>
      </c>
      <c r="I9" s="830">
        <v>23.62</v>
      </c>
      <c r="J9" s="789">
        <v>13</v>
      </c>
      <c r="K9" s="832">
        <v>23.62</v>
      </c>
      <c r="L9" s="831">
        <v>11</v>
      </c>
      <c r="M9" s="831">
        <v>99</v>
      </c>
      <c r="N9" s="833">
        <v>32.9</v>
      </c>
      <c r="O9" s="831" t="s">
        <v>4636</v>
      </c>
      <c r="P9" s="834" t="s">
        <v>4645</v>
      </c>
      <c r="Q9" s="835">
        <f t="shared" si="0"/>
        <v>-2</v>
      </c>
      <c r="R9" s="835">
        <f t="shared" si="0"/>
        <v>-47.25</v>
      </c>
      <c r="S9" s="836">
        <f t="shared" si="1"/>
        <v>32.9</v>
      </c>
      <c r="T9" s="836">
        <f t="shared" si="2"/>
        <v>13</v>
      </c>
      <c r="U9" s="836">
        <f t="shared" si="3"/>
        <v>-19.899999999999999</v>
      </c>
      <c r="V9" s="837">
        <f t="shared" si="4"/>
        <v>0.39513677811550152</v>
      </c>
      <c r="W9" s="790"/>
    </row>
    <row r="10" spans="1:23" ht="14.4" customHeight="1" x14ac:dyDescent="0.3">
      <c r="A10" s="842" t="s">
        <v>4646</v>
      </c>
      <c r="B10" s="795"/>
      <c r="C10" s="797"/>
      <c r="D10" s="798"/>
      <c r="E10" s="784">
        <v>1</v>
      </c>
      <c r="F10" s="785">
        <v>13.36</v>
      </c>
      <c r="G10" s="786">
        <v>12</v>
      </c>
      <c r="H10" s="779"/>
      <c r="I10" s="777"/>
      <c r="J10" s="778"/>
      <c r="K10" s="780">
        <v>13.53</v>
      </c>
      <c r="L10" s="779">
        <v>8</v>
      </c>
      <c r="M10" s="779">
        <v>70</v>
      </c>
      <c r="N10" s="781">
        <v>23.48</v>
      </c>
      <c r="O10" s="779" t="s">
        <v>4636</v>
      </c>
      <c r="P10" s="794" t="s">
        <v>4647</v>
      </c>
      <c r="Q10" s="782">
        <f t="shared" si="0"/>
        <v>0</v>
      </c>
      <c r="R10" s="782">
        <f t="shared" si="0"/>
        <v>0</v>
      </c>
      <c r="S10" s="795" t="str">
        <f t="shared" si="1"/>
        <v/>
      </c>
      <c r="T10" s="795" t="str">
        <f t="shared" si="2"/>
        <v/>
      </c>
      <c r="U10" s="795" t="str">
        <f t="shared" si="3"/>
        <v/>
      </c>
      <c r="V10" s="796" t="str">
        <f t="shared" si="4"/>
        <v/>
      </c>
      <c r="W10" s="783"/>
    </row>
    <row r="11" spans="1:23" ht="14.4" customHeight="1" x14ac:dyDescent="0.3">
      <c r="A11" s="842" t="s">
        <v>4648</v>
      </c>
      <c r="B11" s="774">
        <v>1</v>
      </c>
      <c r="C11" s="775">
        <v>1.4</v>
      </c>
      <c r="D11" s="776">
        <v>3</v>
      </c>
      <c r="E11" s="793"/>
      <c r="F11" s="777"/>
      <c r="G11" s="778"/>
      <c r="H11" s="779"/>
      <c r="I11" s="777"/>
      <c r="J11" s="778"/>
      <c r="K11" s="780">
        <v>1.84</v>
      </c>
      <c r="L11" s="779">
        <v>4</v>
      </c>
      <c r="M11" s="779">
        <v>32</v>
      </c>
      <c r="N11" s="781">
        <v>10.8</v>
      </c>
      <c r="O11" s="779" t="s">
        <v>4636</v>
      </c>
      <c r="P11" s="794" t="s">
        <v>4649</v>
      </c>
      <c r="Q11" s="782">
        <f t="shared" si="0"/>
        <v>-1</v>
      </c>
      <c r="R11" s="782">
        <f t="shared" si="0"/>
        <v>-1.4</v>
      </c>
      <c r="S11" s="795" t="str">
        <f t="shared" si="1"/>
        <v/>
      </c>
      <c r="T11" s="795" t="str">
        <f t="shared" si="2"/>
        <v/>
      </c>
      <c r="U11" s="795" t="str">
        <f t="shared" si="3"/>
        <v/>
      </c>
      <c r="V11" s="796" t="str">
        <f t="shared" si="4"/>
        <v/>
      </c>
      <c r="W11" s="783"/>
    </row>
    <row r="12" spans="1:23" ht="14.4" customHeight="1" x14ac:dyDescent="0.3">
      <c r="A12" s="842" t="s">
        <v>4650</v>
      </c>
      <c r="B12" s="795"/>
      <c r="C12" s="797"/>
      <c r="D12" s="798"/>
      <c r="E12" s="784">
        <v>1</v>
      </c>
      <c r="F12" s="785">
        <v>0.45</v>
      </c>
      <c r="G12" s="786">
        <v>5</v>
      </c>
      <c r="H12" s="779"/>
      <c r="I12" s="777"/>
      <c r="J12" s="778"/>
      <c r="K12" s="780">
        <v>0.38</v>
      </c>
      <c r="L12" s="779">
        <v>2</v>
      </c>
      <c r="M12" s="779">
        <v>18</v>
      </c>
      <c r="N12" s="781">
        <v>5.96</v>
      </c>
      <c r="O12" s="779" t="s">
        <v>4636</v>
      </c>
      <c r="P12" s="794" t="s">
        <v>4651</v>
      </c>
      <c r="Q12" s="782">
        <f t="shared" si="0"/>
        <v>0</v>
      </c>
      <c r="R12" s="782">
        <f t="shared" si="0"/>
        <v>0</v>
      </c>
      <c r="S12" s="795" t="str">
        <f t="shared" si="1"/>
        <v/>
      </c>
      <c r="T12" s="795" t="str">
        <f t="shared" si="2"/>
        <v/>
      </c>
      <c r="U12" s="795" t="str">
        <f t="shared" si="3"/>
        <v/>
      </c>
      <c r="V12" s="796" t="str">
        <f t="shared" si="4"/>
        <v/>
      </c>
      <c r="W12" s="783"/>
    </row>
    <row r="13" spans="1:23" ht="14.4" customHeight="1" x14ac:dyDescent="0.3">
      <c r="A13" s="842" t="s">
        <v>4652</v>
      </c>
      <c r="B13" s="795"/>
      <c r="C13" s="797"/>
      <c r="D13" s="798"/>
      <c r="E13" s="793"/>
      <c r="F13" s="777"/>
      <c r="G13" s="778"/>
      <c r="H13" s="784">
        <v>1</v>
      </c>
      <c r="I13" s="785">
        <v>1.59</v>
      </c>
      <c r="J13" s="786">
        <v>1</v>
      </c>
      <c r="K13" s="780">
        <v>0.45</v>
      </c>
      <c r="L13" s="779">
        <v>1</v>
      </c>
      <c r="M13" s="779">
        <v>8</v>
      </c>
      <c r="N13" s="781">
        <v>2.5299999999999998</v>
      </c>
      <c r="O13" s="779" t="s">
        <v>4636</v>
      </c>
      <c r="P13" s="794" t="s">
        <v>4653</v>
      </c>
      <c r="Q13" s="782">
        <f t="shared" si="0"/>
        <v>1</v>
      </c>
      <c r="R13" s="782">
        <f t="shared" si="0"/>
        <v>1.59</v>
      </c>
      <c r="S13" s="795">
        <f t="shared" si="1"/>
        <v>2.5299999999999998</v>
      </c>
      <c r="T13" s="795">
        <f t="shared" si="2"/>
        <v>1</v>
      </c>
      <c r="U13" s="795">
        <f t="shared" si="3"/>
        <v>-1.5299999999999998</v>
      </c>
      <c r="V13" s="796">
        <f t="shared" si="4"/>
        <v>0.39525691699604748</v>
      </c>
      <c r="W13" s="783"/>
    </row>
    <row r="14" spans="1:23" ht="14.4" customHeight="1" x14ac:dyDescent="0.3">
      <c r="A14" s="842" t="s">
        <v>4654</v>
      </c>
      <c r="B14" s="795"/>
      <c r="C14" s="797"/>
      <c r="D14" s="798"/>
      <c r="E14" s="784">
        <v>3</v>
      </c>
      <c r="F14" s="785">
        <v>94.38</v>
      </c>
      <c r="G14" s="786">
        <v>14.7</v>
      </c>
      <c r="H14" s="779">
        <v>2</v>
      </c>
      <c r="I14" s="777">
        <v>63.86</v>
      </c>
      <c r="J14" s="787">
        <v>13.5</v>
      </c>
      <c r="K14" s="780">
        <v>31.93</v>
      </c>
      <c r="L14" s="779">
        <v>2</v>
      </c>
      <c r="M14" s="779">
        <v>22</v>
      </c>
      <c r="N14" s="781">
        <v>7.3</v>
      </c>
      <c r="O14" s="779" t="s">
        <v>3945</v>
      </c>
      <c r="P14" s="794" t="s">
        <v>4655</v>
      </c>
      <c r="Q14" s="782">
        <f t="shared" si="0"/>
        <v>2</v>
      </c>
      <c r="R14" s="782">
        <f t="shared" si="0"/>
        <v>63.86</v>
      </c>
      <c r="S14" s="795">
        <f t="shared" si="1"/>
        <v>14.6</v>
      </c>
      <c r="T14" s="795">
        <f t="shared" si="2"/>
        <v>27</v>
      </c>
      <c r="U14" s="795">
        <f t="shared" si="3"/>
        <v>12.4</v>
      </c>
      <c r="V14" s="796">
        <f t="shared" si="4"/>
        <v>1.8493150684931507</v>
      </c>
      <c r="W14" s="783">
        <v>13</v>
      </c>
    </row>
    <row r="15" spans="1:23" ht="14.4" customHeight="1" x14ac:dyDescent="0.3">
      <c r="A15" s="843" t="s">
        <v>4656</v>
      </c>
      <c r="B15" s="836">
        <v>1</v>
      </c>
      <c r="C15" s="838">
        <v>32.979999999999997</v>
      </c>
      <c r="D15" s="799">
        <v>23</v>
      </c>
      <c r="E15" s="839">
        <v>1</v>
      </c>
      <c r="F15" s="840">
        <v>32.53</v>
      </c>
      <c r="G15" s="791">
        <v>9</v>
      </c>
      <c r="H15" s="831">
        <v>1</v>
      </c>
      <c r="I15" s="830">
        <v>13.21</v>
      </c>
      <c r="J15" s="789">
        <v>7</v>
      </c>
      <c r="K15" s="832">
        <v>32.979999999999997</v>
      </c>
      <c r="L15" s="831">
        <v>4</v>
      </c>
      <c r="M15" s="831">
        <v>36</v>
      </c>
      <c r="N15" s="833">
        <v>11.96</v>
      </c>
      <c r="O15" s="831" t="s">
        <v>3945</v>
      </c>
      <c r="P15" s="834" t="s">
        <v>4657</v>
      </c>
      <c r="Q15" s="835">
        <f t="shared" si="0"/>
        <v>0</v>
      </c>
      <c r="R15" s="835">
        <f t="shared" si="0"/>
        <v>-19.769999999999996</v>
      </c>
      <c r="S15" s="836">
        <f t="shared" si="1"/>
        <v>11.96</v>
      </c>
      <c r="T15" s="836">
        <f t="shared" si="2"/>
        <v>7</v>
      </c>
      <c r="U15" s="836">
        <f t="shared" si="3"/>
        <v>-4.9600000000000009</v>
      </c>
      <c r="V15" s="837">
        <f t="shared" si="4"/>
        <v>0.58528428093645479</v>
      </c>
      <c r="W15" s="790"/>
    </row>
    <row r="16" spans="1:23" ht="14.4" customHeight="1" x14ac:dyDescent="0.3">
      <c r="A16" s="842" t="s">
        <v>4658</v>
      </c>
      <c r="B16" s="795">
        <v>1</v>
      </c>
      <c r="C16" s="797">
        <v>13.44</v>
      </c>
      <c r="D16" s="798">
        <v>20</v>
      </c>
      <c r="E16" s="793">
        <v>2</v>
      </c>
      <c r="F16" s="777">
        <v>30.58</v>
      </c>
      <c r="G16" s="778">
        <v>28</v>
      </c>
      <c r="H16" s="784">
        <v>1</v>
      </c>
      <c r="I16" s="785">
        <v>13.44</v>
      </c>
      <c r="J16" s="786">
        <v>16</v>
      </c>
      <c r="K16" s="780">
        <v>13.44</v>
      </c>
      <c r="L16" s="779">
        <v>6</v>
      </c>
      <c r="M16" s="779">
        <v>50</v>
      </c>
      <c r="N16" s="781">
        <v>16.55</v>
      </c>
      <c r="O16" s="779" t="s">
        <v>4636</v>
      </c>
      <c r="P16" s="794" t="s">
        <v>4659</v>
      </c>
      <c r="Q16" s="782">
        <f t="shared" si="0"/>
        <v>0</v>
      </c>
      <c r="R16" s="782">
        <f t="shared" si="0"/>
        <v>0</v>
      </c>
      <c r="S16" s="795">
        <f t="shared" si="1"/>
        <v>16.55</v>
      </c>
      <c r="T16" s="795">
        <f t="shared" si="2"/>
        <v>16</v>
      </c>
      <c r="U16" s="795">
        <f t="shared" si="3"/>
        <v>-0.55000000000000071</v>
      </c>
      <c r="V16" s="796">
        <f t="shared" si="4"/>
        <v>0.9667673716012084</v>
      </c>
      <c r="W16" s="783"/>
    </row>
    <row r="17" spans="1:23" ht="14.4" customHeight="1" x14ac:dyDescent="0.3">
      <c r="A17" s="843" t="s">
        <v>4660</v>
      </c>
      <c r="B17" s="836">
        <v>6</v>
      </c>
      <c r="C17" s="838">
        <v>85.62</v>
      </c>
      <c r="D17" s="799">
        <v>23</v>
      </c>
      <c r="E17" s="829">
        <v>3</v>
      </c>
      <c r="F17" s="830">
        <v>41.55</v>
      </c>
      <c r="G17" s="789">
        <v>23</v>
      </c>
      <c r="H17" s="839">
        <v>7</v>
      </c>
      <c r="I17" s="840">
        <v>99.89</v>
      </c>
      <c r="J17" s="792">
        <v>24.3</v>
      </c>
      <c r="K17" s="832">
        <v>14.27</v>
      </c>
      <c r="L17" s="831">
        <v>7</v>
      </c>
      <c r="M17" s="831">
        <v>60</v>
      </c>
      <c r="N17" s="833">
        <v>20.05</v>
      </c>
      <c r="O17" s="831" t="s">
        <v>4636</v>
      </c>
      <c r="P17" s="834" t="s">
        <v>4661</v>
      </c>
      <c r="Q17" s="835">
        <f t="shared" si="0"/>
        <v>1</v>
      </c>
      <c r="R17" s="835">
        <f t="shared" si="0"/>
        <v>14.269999999999996</v>
      </c>
      <c r="S17" s="836">
        <f t="shared" si="1"/>
        <v>140.35</v>
      </c>
      <c r="T17" s="836">
        <f t="shared" si="2"/>
        <v>170.1</v>
      </c>
      <c r="U17" s="836">
        <f t="shared" si="3"/>
        <v>29.75</v>
      </c>
      <c r="V17" s="837">
        <f t="shared" si="4"/>
        <v>1.2119700748129676</v>
      </c>
      <c r="W17" s="790">
        <v>36</v>
      </c>
    </row>
    <row r="18" spans="1:23" ht="14.4" customHeight="1" x14ac:dyDescent="0.3">
      <c r="A18" s="843" t="s">
        <v>4662</v>
      </c>
      <c r="B18" s="836">
        <v>1</v>
      </c>
      <c r="C18" s="838">
        <v>18.75</v>
      </c>
      <c r="D18" s="799">
        <v>61</v>
      </c>
      <c r="E18" s="829">
        <v>1</v>
      </c>
      <c r="F18" s="830">
        <v>11.56</v>
      </c>
      <c r="G18" s="789">
        <v>4</v>
      </c>
      <c r="H18" s="839"/>
      <c r="I18" s="840"/>
      <c r="J18" s="791"/>
      <c r="K18" s="832">
        <v>18.75</v>
      </c>
      <c r="L18" s="831">
        <v>9</v>
      </c>
      <c r="M18" s="831">
        <v>81</v>
      </c>
      <c r="N18" s="833">
        <v>27.07</v>
      </c>
      <c r="O18" s="831" t="s">
        <v>4636</v>
      </c>
      <c r="P18" s="834" t="s">
        <v>4663</v>
      </c>
      <c r="Q18" s="835">
        <f t="shared" si="0"/>
        <v>-1</v>
      </c>
      <c r="R18" s="835">
        <f t="shared" si="0"/>
        <v>-18.75</v>
      </c>
      <c r="S18" s="836" t="str">
        <f t="shared" si="1"/>
        <v/>
      </c>
      <c r="T18" s="836" t="str">
        <f t="shared" si="2"/>
        <v/>
      </c>
      <c r="U18" s="836" t="str">
        <f t="shared" si="3"/>
        <v/>
      </c>
      <c r="V18" s="837" t="str">
        <f t="shared" si="4"/>
        <v/>
      </c>
      <c r="W18" s="790"/>
    </row>
    <row r="19" spans="1:23" ht="14.4" customHeight="1" x14ac:dyDescent="0.3">
      <c r="A19" s="842" t="s">
        <v>4664</v>
      </c>
      <c r="B19" s="795">
        <v>9</v>
      </c>
      <c r="C19" s="797">
        <v>97.65</v>
      </c>
      <c r="D19" s="798">
        <v>11.4</v>
      </c>
      <c r="E19" s="793">
        <v>15</v>
      </c>
      <c r="F19" s="777">
        <v>190.51</v>
      </c>
      <c r="G19" s="778">
        <v>10.7</v>
      </c>
      <c r="H19" s="784">
        <v>18</v>
      </c>
      <c r="I19" s="785">
        <v>195.31</v>
      </c>
      <c r="J19" s="786">
        <v>10.9</v>
      </c>
      <c r="K19" s="780">
        <v>10.85</v>
      </c>
      <c r="L19" s="779">
        <v>4</v>
      </c>
      <c r="M19" s="779">
        <v>37</v>
      </c>
      <c r="N19" s="781">
        <v>12.29</v>
      </c>
      <c r="O19" s="779" t="s">
        <v>4636</v>
      </c>
      <c r="P19" s="794" t="s">
        <v>4665</v>
      </c>
      <c r="Q19" s="782">
        <f t="shared" si="0"/>
        <v>9</v>
      </c>
      <c r="R19" s="782">
        <f t="shared" si="0"/>
        <v>97.66</v>
      </c>
      <c r="S19" s="795">
        <f t="shared" si="1"/>
        <v>221.21999999999997</v>
      </c>
      <c r="T19" s="795">
        <f t="shared" si="2"/>
        <v>196.20000000000002</v>
      </c>
      <c r="U19" s="795">
        <f t="shared" si="3"/>
        <v>-25.019999999999953</v>
      </c>
      <c r="V19" s="796">
        <f t="shared" si="4"/>
        <v>0.88689991863303519</v>
      </c>
      <c r="W19" s="783">
        <v>14</v>
      </c>
    </row>
    <row r="20" spans="1:23" ht="14.4" customHeight="1" x14ac:dyDescent="0.3">
      <c r="A20" s="843" t="s">
        <v>4666</v>
      </c>
      <c r="B20" s="836">
        <v>18</v>
      </c>
      <c r="C20" s="838">
        <v>212.36</v>
      </c>
      <c r="D20" s="799">
        <v>13.4</v>
      </c>
      <c r="E20" s="829">
        <v>11</v>
      </c>
      <c r="F20" s="830">
        <v>145.5</v>
      </c>
      <c r="G20" s="789">
        <v>12.5</v>
      </c>
      <c r="H20" s="839">
        <v>19</v>
      </c>
      <c r="I20" s="840">
        <v>224.16</v>
      </c>
      <c r="J20" s="791">
        <v>13.4</v>
      </c>
      <c r="K20" s="832">
        <v>11.8</v>
      </c>
      <c r="L20" s="831">
        <v>5</v>
      </c>
      <c r="M20" s="831">
        <v>43</v>
      </c>
      <c r="N20" s="833">
        <v>14.19</v>
      </c>
      <c r="O20" s="831" t="s">
        <v>4636</v>
      </c>
      <c r="P20" s="834" t="s">
        <v>4667</v>
      </c>
      <c r="Q20" s="835">
        <f t="shared" si="0"/>
        <v>1</v>
      </c>
      <c r="R20" s="835">
        <f t="shared" si="0"/>
        <v>11.799999999999983</v>
      </c>
      <c r="S20" s="836">
        <f t="shared" si="1"/>
        <v>269.61</v>
      </c>
      <c r="T20" s="836">
        <f t="shared" si="2"/>
        <v>254.6</v>
      </c>
      <c r="U20" s="836">
        <f t="shared" si="3"/>
        <v>-15.010000000000019</v>
      </c>
      <c r="V20" s="837">
        <f t="shared" si="4"/>
        <v>0.94432699083861871</v>
      </c>
      <c r="W20" s="790">
        <v>24</v>
      </c>
    </row>
    <row r="21" spans="1:23" ht="14.4" customHeight="1" x14ac:dyDescent="0.3">
      <c r="A21" s="843" t="s">
        <v>4668</v>
      </c>
      <c r="B21" s="836">
        <v>8</v>
      </c>
      <c r="C21" s="838">
        <v>133.41</v>
      </c>
      <c r="D21" s="799">
        <v>18.600000000000001</v>
      </c>
      <c r="E21" s="829">
        <v>3</v>
      </c>
      <c r="F21" s="830">
        <v>49.78</v>
      </c>
      <c r="G21" s="789">
        <v>14.3</v>
      </c>
      <c r="H21" s="839">
        <v>4</v>
      </c>
      <c r="I21" s="840">
        <v>66.709999999999994</v>
      </c>
      <c r="J21" s="791">
        <v>12.8</v>
      </c>
      <c r="K21" s="832">
        <v>16.68</v>
      </c>
      <c r="L21" s="831">
        <v>7</v>
      </c>
      <c r="M21" s="831">
        <v>65</v>
      </c>
      <c r="N21" s="833">
        <v>21.54</v>
      </c>
      <c r="O21" s="831" t="s">
        <v>4636</v>
      </c>
      <c r="P21" s="834" t="s">
        <v>4669</v>
      </c>
      <c r="Q21" s="835">
        <f t="shared" si="0"/>
        <v>-4</v>
      </c>
      <c r="R21" s="835">
        <f t="shared" si="0"/>
        <v>-66.7</v>
      </c>
      <c r="S21" s="836">
        <f t="shared" si="1"/>
        <v>86.16</v>
      </c>
      <c r="T21" s="836">
        <f t="shared" si="2"/>
        <v>51.2</v>
      </c>
      <c r="U21" s="836">
        <f t="shared" si="3"/>
        <v>-34.959999999999994</v>
      </c>
      <c r="V21" s="837">
        <f t="shared" si="4"/>
        <v>0.59424326833797592</v>
      </c>
      <c r="W21" s="790"/>
    </row>
    <row r="22" spans="1:23" ht="14.4" customHeight="1" x14ac:dyDescent="0.3">
      <c r="A22" s="842" t="s">
        <v>4670</v>
      </c>
      <c r="B22" s="774">
        <v>11</v>
      </c>
      <c r="C22" s="775">
        <v>102.97</v>
      </c>
      <c r="D22" s="776">
        <v>11.3</v>
      </c>
      <c r="E22" s="793">
        <v>17</v>
      </c>
      <c r="F22" s="777">
        <v>186.42</v>
      </c>
      <c r="G22" s="778">
        <v>13.5</v>
      </c>
      <c r="H22" s="779">
        <v>25</v>
      </c>
      <c r="I22" s="777">
        <v>232.47</v>
      </c>
      <c r="J22" s="778">
        <v>13.2</v>
      </c>
      <c r="K22" s="780">
        <v>9.36</v>
      </c>
      <c r="L22" s="779">
        <v>5</v>
      </c>
      <c r="M22" s="779">
        <v>41</v>
      </c>
      <c r="N22" s="781">
        <v>13.78</v>
      </c>
      <c r="O22" s="779" t="s">
        <v>4636</v>
      </c>
      <c r="P22" s="794" t="s">
        <v>4671</v>
      </c>
      <c r="Q22" s="782">
        <f t="shared" si="0"/>
        <v>14</v>
      </c>
      <c r="R22" s="782">
        <f t="shared" si="0"/>
        <v>129.5</v>
      </c>
      <c r="S22" s="795">
        <f t="shared" si="1"/>
        <v>344.5</v>
      </c>
      <c r="T22" s="795">
        <f t="shared" si="2"/>
        <v>330</v>
      </c>
      <c r="U22" s="795">
        <f t="shared" si="3"/>
        <v>-14.5</v>
      </c>
      <c r="V22" s="796">
        <f t="shared" si="4"/>
        <v>0.9579100145137881</v>
      </c>
      <c r="W22" s="783">
        <v>46</v>
      </c>
    </row>
    <row r="23" spans="1:23" ht="14.4" customHeight="1" x14ac:dyDescent="0.3">
      <c r="A23" s="843" t="s">
        <v>4672</v>
      </c>
      <c r="B23" s="827">
        <v>11</v>
      </c>
      <c r="C23" s="828">
        <v>107.76</v>
      </c>
      <c r="D23" s="788">
        <v>16.5</v>
      </c>
      <c r="E23" s="829">
        <v>3</v>
      </c>
      <c r="F23" s="830">
        <v>34.340000000000003</v>
      </c>
      <c r="G23" s="789">
        <v>15.3</v>
      </c>
      <c r="H23" s="831">
        <v>5</v>
      </c>
      <c r="I23" s="830">
        <v>49.04</v>
      </c>
      <c r="J23" s="792">
        <v>15.2</v>
      </c>
      <c r="K23" s="832">
        <v>9.81</v>
      </c>
      <c r="L23" s="831">
        <v>5</v>
      </c>
      <c r="M23" s="831">
        <v>45</v>
      </c>
      <c r="N23" s="833">
        <v>14.96</v>
      </c>
      <c r="O23" s="831" t="s">
        <v>4636</v>
      </c>
      <c r="P23" s="834" t="s">
        <v>4673</v>
      </c>
      <c r="Q23" s="835">
        <f t="shared" si="0"/>
        <v>-6</v>
      </c>
      <c r="R23" s="835">
        <f t="shared" si="0"/>
        <v>-58.720000000000006</v>
      </c>
      <c r="S23" s="836">
        <f t="shared" si="1"/>
        <v>74.800000000000011</v>
      </c>
      <c r="T23" s="836">
        <f t="shared" si="2"/>
        <v>76</v>
      </c>
      <c r="U23" s="836">
        <f t="shared" si="3"/>
        <v>1.1999999999999886</v>
      </c>
      <c r="V23" s="837">
        <f t="shared" si="4"/>
        <v>1.0160427807486629</v>
      </c>
      <c r="W23" s="790">
        <v>9</v>
      </c>
    </row>
    <row r="24" spans="1:23" ht="14.4" customHeight="1" x14ac:dyDescent="0.3">
      <c r="A24" s="843" t="s">
        <v>4674</v>
      </c>
      <c r="B24" s="827">
        <v>14</v>
      </c>
      <c r="C24" s="828">
        <v>184.29</v>
      </c>
      <c r="D24" s="788">
        <v>10.8</v>
      </c>
      <c r="E24" s="829">
        <v>1</v>
      </c>
      <c r="F24" s="830">
        <v>12.28</v>
      </c>
      <c r="G24" s="789">
        <v>24</v>
      </c>
      <c r="H24" s="831">
        <v>4</v>
      </c>
      <c r="I24" s="830">
        <v>54.22</v>
      </c>
      <c r="J24" s="789">
        <v>19</v>
      </c>
      <c r="K24" s="832">
        <v>13.28</v>
      </c>
      <c r="L24" s="831">
        <v>7</v>
      </c>
      <c r="M24" s="831">
        <v>64</v>
      </c>
      <c r="N24" s="833">
        <v>21.47</v>
      </c>
      <c r="O24" s="831" t="s">
        <v>4636</v>
      </c>
      <c r="P24" s="834" t="s">
        <v>4675</v>
      </c>
      <c r="Q24" s="835">
        <f t="shared" si="0"/>
        <v>-10</v>
      </c>
      <c r="R24" s="835">
        <f t="shared" si="0"/>
        <v>-130.07</v>
      </c>
      <c r="S24" s="836">
        <f t="shared" si="1"/>
        <v>85.88</v>
      </c>
      <c r="T24" s="836">
        <f t="shared" si="2"/>
        <v>76</v>
      </c>
      <c r="U24" s="836">
        <f t="shared" si="3"/>
        <v>-9.8799999999999955</v>
      </c>
      <c r="V24" s="837">
        <f t="shared" si="4"/>
        <v>0.88495575221238942</v>
      </c>
      <c r="W24" s="790">
        <v>3</v>
      </c>
    </row>
    <row r="25" spans="1:23" ht="14.4" customHeight="1" x14ac:dyDescent="0.3">
      <c r="A25" s="842" t="s">
        <v>4676</v>
      </c>
      <c r="B25" s="774">
        <v>38</v>
      </c>
      <c r="C25" s="775">
        <v>309.10000000000002</v>
      </c>
      <c r="D25" s="776">
        <v>9.6</v>
      </c>
      <c r="E25" s="793">
        <v>46</v>
      </c>
      <c r="F25" s="777">
        <v>438.78</v>
      </c>
      <c r="G25" s="778">
        <v>10.199999999999999</v>
      </c>
      <c r="H25" s="779">
        <v>40</v>
      </c>
      <c r="I25" s="777">
        <v>324.93</v>
      </c>
      <c r="J25" s="778">
        <v>9.6999999999999993</v>
      </c>
      <c r="K25" s="780">
        <v>8.15</v>
      </c>
      <c r="L25" s="779">
        <v>3</v>
      </c>
      <c r="M25" s="779">
        <v>31</v>
      </c>
      <c r="N25" s="781">
        <v>10.24</v>
      </c>
      <c r="O25" s="779" t="s">
        <v>4636</v>
      </c>
      <c r="P25" s="794" t="s">
        <v>4677</v>
      </c>
      <c r="Q25" s="782">
        <f t="shared" si="0"/>
        <v>2</v>
      </c>
      <c r="R25" s="782">
        <f t="shared" si="0"/>
        <v>15.829999999999984</v>
      </c>
      <c r="S25" s="795">
        <f t="shared" si="1"/>
        <v>409.6</v>
      </c>
      <c r="T25" s="795">
        <f t="shared" si="2"/>
        <v>388</v>
      </c>
      <c r="U25" s="795">
        <f t="shared" si="3"/>
        <v>-21.600000000000023</v>
      </c>
      <c r="V25" s="796">
        <f t="shared" si="4"/>
        <v>0.947265625</v>
      </c>
      <c r="W25" s="783">
        <v>18</v>
      </c>
    </row>
    <row r="26" spans="1:23" ht="14.4" customHeight="1" x14ac:dyDescent="0.3">
      <c r="A26" s="843" t="s">
        <v>4678</v>
      </c>
      <c r="B26" s="827">
        <v>17</v>
      </c>
      <c r="C26" s="828">
        <v>143.85</v>
      </c>
      <c r="D26" s="788">
        <v>10.8</v>
      </c>
      <c r="E26" s="829">
        <v>8</v>
      </c>
      <c r="F26" s="830">
        <v>86.52</v>
      </c>
      <c r="G26" s="789">
        <v>16.100000000000001</v>
      </c>
      <c r="H26" s="831">
        <v>7</v>
      </c>
      <c r="I26" s="830">
        <v>59.43</v>
      </c>
      <c r="J26" s="792">
        <v>13.1</v>
      </c>
      <c r="K26" s="832">
        <v>8.51</v>
      </c>
      <c r="L26" s="831">
        <v>4</v>
      </c>
      <c r="M26" s="831">
        <v>34</v>
      </c>
      <c r="N26" s="833">
        <v>11.42</v>
      </c>
      <c r="O26" s="831" t="s">
        <v>4636</v>
      </c>
      <c r="P26" s="834" t="s">
        <v>4679</v>
      </c>
      <c r="Q26" s="835">
        <f t="shared" si="0"/>
        <v>-10</v>
      </c>
      <c r="R26" s="835">
        <f t="shared" si="0"/>
        <v>-84.419999999999987</v>
      </c>
      <c r="S26" s="836">
        <f t="shared" si="1"/>
        <v>79.94</v>
      </c>
      <c r="T26" s="836">
        <f t="shared" si="2"/>
        <v>91.7</v>
      </c>
      <c r="U26" s="836">
        <f t="shared" si="3"/>
        <v>11.760000000000005</v>
      </c>
      <c r="V26" s="837">
        <f t="shared" si="4"/>
        <v>1.1471103327495622</v>
      </c>
      <c r="W26" s="790">
        <v>22</v>
      </c>
    </row>
    <row r="27" spans="1:23" ht="14.4" customHeight="1" x14ac:dyDescent="0.3">
      <c r="A27" s="843" t="s">
        <v>4680</v>
      </c>
      <c r="B27" s="827">
        <v>7</v>
      </c>
      <c r="C27" s="828">
        <v>66.849999999999994</v>
      </c>
      <c r="D27" s="788">
        <v>18</v>
      </c>
      <c r="E27" s="829">
        <v>5</v>
      </c>
      <c r="F27" s="830">
        <v>52.73</v>
      </c>
      <c r="G27" s="789">
        <v>15.6</v>
      </c>
      <c r="H27" s="831">
        <v>2</v>
      </c>
      <c r="I27" s="830">
        <v>20.97</v>
      </c>
      <c r="J27" s="789">
        <v>10.5</v>
      </c>
      <c r="K27" s="832">
        <v>10.49</v>
      </c>
      <c r="L27" s="831">
        <v>5</v>
      </c>
      <c r="M27" s="831">
        <v>47</v>
      </c>
      <c r="N27" s="833">
        <v>15.74</v>
      </c>
      <c r="O27" s="831" t="s">
        <v>4636</v>
      </c>
      <c r="P27" s="834" t="s">
        <v>4681</v>
      </c>
      <c r="Q27" s="835">
        <f t="shared" si="0"/>
        <v>-5</v>
      </c>
      <c r="R27" s="835">
        <f t="shared" si="0"/>
        <v>-45.879999999999995</v>
      </c>
      <c r="S27" s="836">
        <f t="shared" si="1"/>
        <v>31.48</v>
      </c>
      <c r="T27" s="836">
        <f t="shared" si="2"/>
        <v>21</v>
      </c>
      <c r="U27" s="836">
        <f t="shared" si="3"/>
        <v>-10.48</v>
      </c>
      <c r="V27" s="837">
        <f t="shared" si="4"/>
        <v>0.66709021601016516</v>
      </c>
      <c r="W27" s="790"/>
    </row>
    <row r="28" spans="1:23" ht="14.4" customHeight="1" x14ac:dyDescent="0.3">
      <c r="A28" s="842" t="s">
        <v>4682</v>
      </c>
      <c r="B28" s="774">
        <v>1</v>
      </c>
      <c r="C28" s="775">
        <v>4.8499999999999996</v>
      </c>
      <c r="D28" s="776">
        <v>26</v>
      </c>
      <c r="E28" s="793"/>
      <c r="F28" s="777"/>
      <c r="G28" s="778"/>
      <c r="H28" s="779"/>
      <c r="I28" s="777"/>
      <c r="J28" s="778"/>
      <c r="K28" s="780">
        <v>3.84</v>
      </c>
      <c r="L28" s="779">
        <v>2</v>
      </c>
      <c r="M28" s="779">
        <v>19</v>
      </c>
      <c r="N28" s="781">
        <v>6.42</v>
      </c>
      <c r="O28" s="779" t="s">
        <v>4636</v>
      </c>
      <c r="P28" s="794" t="s">
        <v>4683</v>
      </c>
      <c r="Q28" s="782">
        <f t="shared" si="0"/>
        <v>-1</v>
      </c>
      <c r="R28" s="782">
        <f t="shared" si="0"/>
        <v>-4.8499999999999996</v>
      </c>
      <c r="S28" s="795" t="str">
        <f t="shared" si="1"/>
        <v/>
      </c>
      <c r="T28" s="795" t="str">
        <f t="shared" si="2"/>
        <v/>
      </c>
      <c r="U28" s="795" t="str">
        <f t="shared" si="3"/>
        <v/>
      </c>
      <c r="V28" s="796" t="str">
        <f t="shared" si="4"/>
        <v/>
      </c>
      <c r="W28" s="783"/>
    </row>
    <row r="29" spans="1:23" ht="14.4" customHeight="1" x14ac:dyDescent="0.3">
      <c r="A29" s="842" t="s">
        <v>4684</v>
      </c>
      <c r="B29" s="795">
        <v>2</v>
      </c>
      <c r="C29" s="797">
        <v>8.39</v>
      </c>
      <c r="D29" s="798">
        <v>9</v>
      </c>
      <c r="E29" s="793">
        <v>1</v>
      </c>
      <c r="F29" s="777">
        <v>4.6399999999999997</v>
      </c>
      <c r="G29" s="778">
        <v>8</v>
      </c>
      <c r="H29" s="784">
        <v>2</v>
      </c>
      <c r="I29" s="785">
        <v>8.39</v>
      </c>
      <c r="J29" s="787">
        <v>10</v>
      </c>
      <c r="K29" s="780">
        <v>4.2</v>
      </c>
      <c r="L29" s="779">
        <v>3</v>
      </c>
      <c r="M29" s="779">
        <v>23</v>
      </c>
      <c r="N29" s="781">
        <v>7.66</v>
      </c>
      <c r="O29" s="779" t="s">
        <v>3945</v>
      </c>
      <c r="P29" s="794" t="s">
        <v>4685</v>
      </c>
      <c r="Q29" s="782">
        <f t="shared" si="0"/>
        <v>0</v>
      </c>
      <c r="R29" s="782">
        <f t="shared" si="0"/>
        <v>0</v>
      </c>
      <c r="S29" s="795">
        <f t="shared" si="1"/>
        <v>15.32</v>
      </c>
      <c r="T29" s="795">
        <f t="shared" si="2"/>
        <v>20</v>
      </c>
      <c r="U29" s="795">
        <f t="shared" si="3"/>
        <v>4.68</v>
      </c>
      <c r="V29" s="796">
        <f t="shared" si="4"/>
        <v>1.3054830287206267</v>
      </c>
      <c r="W29" s="783">
        <v>5</v>
      </c>
    </row>
    <row r="30" spans="1:23" ht="14.4" customHeight="1" x14ac:dyDescent="0.3">
      <c r="A30" s="842" t="s">
        <v>4686</v>
      </c>
      <c r="B30" s="795"/>
      <c r="C30" s="797"/>
      <c r="D30" s="798"/>
      <c r="E30" s="793"/>
      <c r="F30" s="777"/>
      <c r="G30" s="778"/>
      <c r="H30" s="784">
        <v>2</v>
      </c>
      <c r="I30" s="785">
        <v>14.25</v>
      </c>
      <c r="J30" s="786">
        <v>9.5</v>
      </c>
      <c r="K30" s="780">
        <v>8.08</v>
      </c>
      <c r="L30" s="779">
        <v>4</v>
      </c>
      <c r="M30" s="779">
        <v>40</v>
      </c>
      <c r="N30" s="781">
        <v>13.5</v>
      </c>
      <c r="O30" s="779" t="s">
        <v>4636</v>
      </c>
      <c r="P30" s="794" t="s">
        <v>4687</v>
      </c>
      <c r="Q30" s="782">
        <f t="shared" si="0"/>
        <v>2</v>
      </c>
      <c r="R30" s="782">
        <f t="shared" si="0"/>
        <v>14.25</v>
      </c>
      <c r="S30" s="795">
        <f t="shared" si="1"/>
        <v>27</v>
      </c>
      <c r="T30" s="795">
        <f t="shared" si="2"/>
        <v>19</v>
      </c>
      <c r="U30" s="795">
        <f t="shared" si="3"/>
        <v>-8</v>
      </c>
      <c r="V30" s="796">
        <f t="shared" si="4"/>
        <v>0.70370370370370372</v>
      </c>
      <c r="W30" s="783"/>
    </row>
    <row r="31" spans="1:23" ht="14.4" customHeight="1" x14ac:dyDescent="0.3">
      <c r="A31" s="843" t="s">
        <v>4688</v>
      </c>
      <c r="B31" s="836">
        <v>5</v>
      </c>
      <c r="C31" s="838">
        <v>43.72</v>
      </c>
      <c r="D31" s="799">
        <v>8.8000000000000007</v>
      </c>
      <c r="E31" s="829">
        <v>5</v>
      </c>
      <c r="F31" s="830">
        <v>55.14</v>
      </c>
      <c r="G31" s="789">
        <v>7.8</v>
      </c>
      <c r="H31" s="839">
        <v>2</v>
      </c>
      <c r="I31" s="840">
        <v>17.899999999999999</v>
      </c>
      <c r="J31" s="791">
        <v>7.5</v>
      </c>
      <c r="K31" s="832">
        <v>9.57</v>
      </c>
      <c r="L31" s="831">
        <v>5</v>
      </c>
      <c r="M31" s="831">
        <v>48</v>
      </c>
      <c r="N31" s="833">
        <v>15.85</v>
      </c>
      <c r="O31" s="831" t="s">
        <v>4636</v>
      </c>
      <c r="P31" s="834" t="s">
        <v>4689</v>
      </c>
      <c r="Q31" s="835">
        <f t="shared" si="0"/>
        <v>-3</v>
      </c>
      <c r="R31" s="835">
        <f t="shared" si="0"/>
        <v>-25.82</v>
      </c>
      <c r="S31" s="836">
        <f t="shared" si="1"/>
        <v>31.7</v>
      </c>
      <c r="T31" s="836">
        <f t="shared" si="2"/>
        <v>15</v>
      </c>
      <c r="U31" s="836">
        <f t="shared" si="3"/>
        <v>-16.7</v>
      </c>
      <c r="V31" s="837">
        <f t="shared" si="4"/>
        <v>0.47318611987381703</v>
      </c>
      <c r="W31" s="790"/>
    </row>
    <row r="32" spans="1:23" ht="14.4" customHeight="1" x14ac:dyDescent="0.3">
      <c r="A32" s="843" t="s">
        <v>4690</v>
      </c>
      <c r="B32" s="836"/>
      <c r="C32" s="838"/>
      <c r="D32" s="799"/>
      <c r="E32" s="829">
        <v>1</v>
      </c>
      <c r="F32" s="830">
        <v>13.27</v>
      </c>
      <c r="G32" s="789">
        <v>6</v>
      </c>
      <c r="H32" s="839">
        <v>2</v>
      </c>
      <c r="I32" s="840">
        <v>19.489999999999998</v>
      </c>
      <c r="J32" s="791">
        <v>13.5</v>
      </c>
      <c r="K32" s="832">
        <v>12.95</v>
      </c>
      <c r="L32" s="831">
        <v>6</v>
      </c>
      <c r="M32" s="831">
        <v>51</v>
      </c>
      <c r="N32" s="833">
        <v>17.16</v>
      </c>
      <c r="O32" s="831" t="s">
        <v>4636</v>
      </c>
      <c r="P32" s="834" t="s">
        <v>4691</v>
      </c>
      <c r="Q32" s="835">
        <f t="shared" si="0"/>
        <v>2</v>
      </c>
      <c r="R32" s="835">
        <f t="shared" si="0"/>
        <v>19.489999999999998</v>
      </c>
      <c r="S32" s="836">
        <f t="shared" si="1"/>
        <v>34.32</v>
      </c>
      <c r="T32" s="836">
        <f t="shared" si="2"/>
        <v>27</v>
      </c>
      <c r="U32" s="836">
        <f t="shared" si="3"/>
        <v>-7.32</v>
      </c>
      <c r="V32" s="837">
        <f t="shared" si="4"/>
        <v>0.78671328671328666</v>
      </c>
      <c r="W32" s="790">
        <v>8</v>
      </c>
    </row>
    <row r="33" spans="1:23" ht="14.4" customHeight="1" x14ac:dyDescent="0.3">
      <c r="A33" s="842" t="s">
        <v>4692</v>
      </c>
      <c r="B33" s="795"/>
      <c r="C33" s="797"/>
      <c r="D33" s="798"/>
      <c r="E33" s="793"/>
      <c r="F33" s="777"/>
      <c r="G33" s="778"/>
      <c r="H33" s="784">
        <v>1</v>
      </c>
      <c r="I33" s="785">
        <v>3.07</v>
      </c>
      <c r="J33" s="786">
        <v>3</v>
      </c>
      <c r="K33" s="780">
        <v>3.07</v>
      </c>
      <c r="L33" s="779">
        <v>1</v>
      </c>
      <c r="M33" s="779">
        <v>10</v>
      </c>
      <c r="N33" s="781">
        <v>3.27</v>
      </c>
      <c r="O33" s="779" t="s">
        <v>4636</v>
      </c>
      <c r="P33" s="794" t="s">
        <v>4693</v>
      </c>
      <c r="Q33" s="782">
        <f t="shared" si="0"/>
        <v>1</v>
      </c>
      <c r="R33" s="782">
        <f t="shared" si="0"/>
        <v>3.07</v>
      </c>
      <c r="S33" s="795">
        <f t="shared" si="1"/>
        <v>3.27</v>
      </c>
      <c r="T33" s="795">
        <f t="shared" si="2"/>
        <v>3</v>
      </c>
      <c r="U33" s="795">
        <f t="shared" si="3"/>
        <v>-0.27</v>
      </c>
      <c r="V33" s="796">
        <f t="shared" si="4"/>
        <v>0.9174311926605504</v>
      </c>
      <c r="W33" s="783"/>
    </row>
    <row r="34" spans="1:23" ht="14.4" customHeight="1" x14ac:dyDescent="0.3">
      <c r="A34" s="842" t="s">
        <v>4694</v>
      </c>
      <c r="B34" s="795"/>
      <c r="C34" s="797"/>
      <c r="D34" s="798"/>
      <c r="E34" s="793"/>
      <c r="F34" s="777"/>
      <c r="G34" s="778"/>
      <c r="H34" s="784">
        <v>1</v>
      </c>
      <c r="I34" s="785">
        <v>5.21</v>
      </c>
      <c r="J34" s="787">
        <v>7</v>
      </c>
      <c r="K34" s="780">
        <v>5.21</v>
      </c>
      <c r="L34" s="779">
        <v>2</v>
      </c>
      <c r="M34" s="779">
        <v>14</v>
      </c>
      <c r="N34" s="781">
        <v>4.6399999999999997</v>
      </c>
      <c r="O34" s="779" t="s">
        <v>4636</v>
      </c>
      <c r="P34" s="794" t="s">
        <v>4695</v>
      </c>
      <c r="Q34" s="782">
        <f t="shared" si="0"/>
        <v>1</v>
      </c>
      <c r="R34" s="782">
        <f t="shared" si="0"/>
        <v>5.21</v>
      </c>
      <c r="S34" s="795">
        <f t="shared" si="1"/>
        <v>4.6399999999999997</v>
      </c>
      <c r="T34" s="795">
        <f t="shared" si="2"/>
        <v>7</v>
      </c>
      <c r="U34" s="795">
        <f t="shared" si="3"/>
        <v>2.3600000000000003</v>
      </c>
      <c r="V34" s="796">
        <f t="shared" si="4"/>
        <v>1.5086206896551726</v>
      </c>
      <c r="W34" s="783">
        <v>2</v>
      </c>
    </row>
    <row r="35" spans="1:23" ht="14.4" customHeight="1" x14ac:dyDescent="0.3">
      <c r="A35" s="842" t="s">
        <v>4696</v>
      </c>
      <c r="B35" s="795"/>
      <c r="C35" s="797"/>
      <c r="D35" s="798"/>
      <c r="E35" s="793">
        <v>1</v>
      </c>
      <c r="F35" s="777">
        <v>1.32</v>
      </c>
      <c r="G35" s="778">
        <v>11</v>
      </c>
      <c r="H35" s="784">
        <v>1</v>
      </c>
      <c r="I35" s="785">
        <v>1.17</v>
      </c>
      <c r="J35" s="787">
        <v>8</v>
      </c>
      <c r="K35" s="780">
        <v>1.17</v>
      </c>
      <c r="L35" s="779">
        <v>2</v>
      </c>
      <c r="M35" s="779">
        <v>20</v>
      </c>
      <c r="N35" s="781">
        <v>6.7</v>
      </c>
      <c r="O35" s="779" t="s">
        <v>4636</v>
      </c>
      <c r="P35" s="794" t="s">
        <v>4697</v>
      </c>
      <c r="Q35" s="782">
        <f t="shared" si="0"/>
        <v>1</v>
      </c>
      <c r="R35" s="782">
        <f t="shared" si="0"/>
        <v>1.17</v>
      </c>
      <c r="S35" s="795">
        <f t="shared" si="1"/>
        <v>6.7</v>
      </c>
      <c r="T35" s="795">
        <f t="shared" si="2"/>
        <v>8</v>
      </c>
      <c r="U35" s="795">
        <f t="shared" si="3"/>
        <v>1.2999999999999998</v>
      </c>
      <c r="V35" s="796">
        <f t="shared" si="4"/>
        <v>1.1940298507462686</v>
      </c>
      <c r="W35" s="783">
        <v>1</v>
      </c>
    </row>
    <row r="36" spans="1:23" ht="14.4" customHeight="1" x14ac:dyDescent="0.3">
      <c r="A36" s="842" t="s">
        <v>4698</v>
      </c>
      <c r="B36" s="795"/>
      <c r="C36" s="797"/>
      <c r="D36" s="798"/>
      <c r="E36" s="793"/>
      <c r="F36" s="777"/>
      <c r="G36" s="778"/>
      <c r="H36" s="784">
        <v>1</v>
      </c>
      <c r="I36" s="785">
        <v>1.1100000000000001</v>
      </c>
      <c r="J36" s="787">
        <v>17</v>
      </c>
      <c r="K36" s="780">
        <v>0.75</v>
      </c>
      <c r="L36" s="779">
        <v>1</v>
      </c>
      <c r="M36" s="779">
        <v>13</v>
      </c>
      <c r="N36" s="781">
        <v>4.49</v>
      </c>
      <c r="O36" s="779" t="s">
        <v>4636</v>
      </c>
      <c r="P36" s="794" t="s">
        <v>4699</v>
      </c>
      <c r="Q36" s="782">
        <f t="shared" si="0"/>
        <v>1</v>
      </c>
      <c r="R36" s="782">
        <f t="shared" si="0"/>
        <v>1.1100000000000001</v>
      </c>
      <c r="S36" s="795">
        <f t="shared" si="1"/>
        <v>4.49</v>
      </c>
      <c r="T36" s="795">
        <f t="shared" si="2"/>
        <v>17</v>
      </c>
      <c r="U36" s="795">
        <f t="shared" si="3"/>
        <v>12.51</v>
      </c>
      <c r="V36" s="796">
        <f t="shared" si="4"/>
        <v>3.7861915367483294</v>
      </c>
      <c r="W36" s="783">
        <v>13</v>
      </c>
    </row>
    <row r="37" spans="1:23" ht="14.4" customHeight="1" x14ac:dyDescent="0.3">
      <c r="A37" s="842" t="s">
        <v>4700</v>
      </c>
      <c r="B37" s="795">
        <v>1</v>
      </c>
      <c r="C37" s="797">
        <v>0.69</v>
      </c>
      <c r="D37" s="798">
        <v>2</v>
      </c>
      <c r="E37" s="793">
        <v>1</v>
      </c>
      <c r="F37" s="777">
        <v>0.74</v>
      </c>
      <c r="G37" s="778">
        <v>2</v>
      </c>
      <c r="H37" s="784">
        <v>3</v>
      </c>
      <c r="I37" s="785">
        <v>2.0699999999999998</v>
      </c>
      <c r="J37" s="786">
        <v>2.2999999999999998</v>
      </c>
      <c r="K37" s="780">
        <v>0.69</v>
      </c>
      <c r="L37" s="779">
        <v>1</v>
      </c>
      <c r="M37" s="779">
        <v>11</v>
      </c>
      <c r="N37" s="781">
        <v>3.67</v>
      </c>
      <c r="O37" s="779" t="s">
        <v>4636</v>
      </c>
      <c r="P37" s="794" t="s">
        <v>4701</v>
      </c>
      <c r="Q37" s="782">
        <f t="shared" si="0"/>
        <v>2</v>
      </c>
      <c r="R37" s="782">
        <f t="shared" si="0"/>
        <v>1.38</v>
      </c>
      <c r="S37" s="795">
        <f t="shared" si="1"/>
        <v>11.01</v>
      </c>
      <c r="T37" s="795">
        <f t="shared" si="2"/>
        <v>6.8999999999999995</v>
      </c>
      <c r="U37" s="795">
        <f t="shared" si="3"/>
        <v>-4.1100000000000003</v>
      </c>
      <c r="V37" s="796">
        <f t="shared" si="4"/>
        <v>0.62670299727520429</v>
      </c>
      <c r="W37" s="783"/>
    </row>
    <row r="38" spans="1:23" ht="14.4" customHeight="1" x14ac:dyDescent="0.3">
      <c r="A38" s="843" t="s">
        <v>4702</v>
      </c>
      <c r="B38" s="836">
        <v>2</v>
      </c>
      <c r="C38" s="838">
        <v>1.97</v>
      </c>
      <c r="D38" s="799">
        <v>5.5</v>
      </c>
      <c r="E38" s="829">
        <v>1</v>
      </c>
      <c r="F38" s="830">
        <v>1.06</v>
      </c>
      <c r="G38" s="789">
        <v>2</v>
      </c>
      <c r="H38" s="839"/>
      <c r="I38" s="840"/>
      <c r="J38" s="791"/>
      <c r="K38" s="832">
        <v>0.99</v>
      </c>
      <c r="L38" s="831">
        <v>2</v>
      </c>
      <c r="M38" s="831">
        <v>18</v>
      </c>
      <c r="N38" s="833">
        <v>6.06</v>
      </c>
      <c r="O38" s="831" t="s">
        <v>4636</v>
      </c>
      <c r="P38" s="834" t="s">
        <v>4703</v>
      </c>
      <c r="Q38" s="835">
        <f t="shared" si="0"/>
        <v>-2</v>
      </c>
      <c r="R38" s="835">
        <f t="shared" si="0"/>
        <v>-1.97</v>
      </c>
      <c r="S38" s="836" t="str">
        <f t="shared" si="1"/>
        <v/>
      </c>
      <c r="T38" s="836" t="str">
        <f t="shared" si="2"/>
        <v/>
      </c>
      <c r="U38" s="836" t="str">
        <f t="shared" si="3"/>
        <v/>
      </c>
      <c r="V38" s="837" t="str">
        <f t="shared" si="4"/>
        <v/>
      </c>
      <c r="W38" s="790"/>
    </row>
    <row r="39" spans="1:23" ht="14.4" customHeight="1" x14ac:dyDescent="0.3">
      <c r="A39" s="842" t="s">
        <v>4704</v>
      </c>
      <c r="B39" s="774">
        <v>1</v>
      </c>
      <c r="C39" s="775">
        <v>0.81</v>
      </c>
      <c r="D39" s="776">
        <v>4</v>
      </c>
      <c r="E39" s="793"/>
      <c r="F39" s="777"/>
      <c r="G39" s="778"/>
      <c r="H39" s="779"/>
      <c r="I39" s="777"/>
      <c r="J39" s="778"/>
      <c r="K39" s="780">
        <v>0.81</v>
      </c>
      <c r="L39" s="779">
        <v>3</v>
      </c>
      <c r="M39" s="779">
        <v>23</v>
      </c>
      <c r="N39" s="781">
        <v>7.81</v>
      </c>
      <c r="O39" s="779" t="s">
        <v>4636</v>
      </c>
      <c r="P39" s="794" t="s">
        <v>4705</v>
      </c>
      <c r="Q39" s="782">
        <f t="shared" si="0"/>
        <v>-1</v>
      </c>
      <c r="R39" s="782">
        <f t="shared" si="0"/>
        <v>-0.81</v>
      </c>
      <c r="S39" s="795" t="str">
        <f t="shared" si="1"/>
        <v/>
      </c>
      <c r="T39" s="795" t="str">
        <f t="shared" si="2"/>
        <v/>
      </c>
      <c r="U39" s="795" t="str">
        <f t="shared" si="3"/>
        <v/>
      </c>
      <c r="V39" s="796" t="str">
        <f t="shared" si="4"/>
        <v/>
      </c>
      <c r="W39" s="783"/>
    </row>
    <row r="40" spans="1:23" ht="14.4" customHeight="1" x14ac:dyDescent="0.3">
      <c r="A40" s="843" t="s">
        <v>4706</v>
      </c>
      <c r="B40" s="827">
        <v>1</v>
      </c>
      <c r="C40" s="828">
        <v>1.41</v>
      </c>
      <c r="D40" s="788">
        <v>5</v>
      </c>
      <c r="E40" s="829"/>
      <c r="F40" s="830"/>
      <c r="G40" s="789"/>
      <c r="H40" s="831"/>
      <c r="I40" s="830"/>
      <c r="J40" s="789"/>
      <c r="K40" s="832">
        <v>1.41</v>
      </c>
      <c r="L40" s="831">
        <v>4</v>
      </c>
      <c r="M40" s="831">
        <v>33</v>
      </c>
      <c r="N40" s="833">
        <v>11.01</v>
      </c>
      <c r="O40" s="831" t="s">
        <v>4636</v>
      </c>
      <c r="P40" s="834" t="s">
        <v>4707</v>
      </c>
      <c r="Q40" s="835">
        <f t="shared" si="0"/>
        <v>-1</v>
      </c>
      <c r="R40" s="835">
        <f t="shared" si="0"/>
        <v>-1.41</v>
      </c>
      <c r="S40" s="836" t="str">
        <f t="shared" si="1"/>
        <v/>
      </c>
      <c r="T40" s="836" t="str">
        <f t="shared" si="2"/>
        <v/>
      </c>
      <c r="U40" s="836" t="str">
        <f t="shared" si="3"/>
        <v/>
      </c>
      <c r="V40" s="837" t="str">
        <f t="shared" si="4"/>
        <v/>
      </c>
      <c r="W40" s="790"/>
    </row>
    <row r="41" spans="1:23" ht="14.4" customHeight="1" x14ac:dyDescent="0.3">
      <c r="A41" s="842" t="s">
        <v>4708</v>
      </c>
      <c r="B41" s="795"/>
      <c r="C41" s="797"/>
      <c r="D41" s="798"/>
      <c r="E41" s="784">
        <v>1</v>
      </c>
      <c r="F41" s="785">
        <v>0.42</v>
      </c>
      <c r="G41" s="786">
        <v>2</v>
      </c>
      <c r="H41" s="779"/>
      <c r="I41" s="777"/>
      <c r="J41" s="778"/>
      <c r="K41" s="780">
        <v>0.65</v>
      </c>
      <c r="L41" s="779">
        <v>3</v>
      </c>
      <c r="M41" s="779">
        <v>27</v>
      </c>
      <c r="N41" s="781">
        <v>9.1300000000000008</v>
      </c>
      <c r="O41" s="779" t="s">
        <v>4636</v>
      </c>
      <c r="P41" s="794" t="s">
        <v>4709</v>
      </c>
      <c r="Q41" s="782">
        <f t="shared" si="0"/>
        <v>0</v>
      </c>
      <c r="R41" s="782">
        <f t="shared" si="0"/>
        <v>0</v>
      </c>
      <c r="S41" s="795" t="str">
        <f t="shared" si="1"/>
        <v/>
      </c>
      <c r="T41" s="795" t="str">
        <f t="shared" si="2"/>
        <v/>
      </c>
      <c r="U41" s="795" t="str">
        <f t="shared" si="3"/>
        <v/>
      </c>
      <c r="V41" s="796" t="str">
        <f t="shared" si="4"/>
        <v/>
      </c>
      <c r="W41" s="783"/>
    </row>
    <row r="42" spans="1:23" ht="14.4" customHeight="1" x14ac:dyDescent="0.3">
      <c r="A42" s="843" t="s">
        <v>4710</v>
      </c>
      <c r="B42" s="836">
        <v>1</v>
      </c>
      <c r="C42" s="838">
        <v>0.75</v>
      </c>
      <c r="D42" s="799">
        <v>3</v>
      </c>
      <c r="E42" s="839"/>
      <c r="F42" s="840"/>
      <c r="G42" s="791"/>
      <c r="H42" s="831"/>
      <c r="I42" s="830"/>
      <c r="J42" s="789"/>
      <c r="K42" s="832">
        <v>0.75</v>
      </c>
      <c r="L42" s="831">
        <v>3</v>
      </c>
      <c r="M42" s="831">
        <v>31</v>
      </c>
      <c r="N42" s="833">
        <v>10.33</v>
      </c>
      <c r="O42" s="831" t="s">
        <v>4636</v>
      </c>
      <c r="P42" s="834" t="s">
        <v>4711</v>
      </c>
      <c r="Q42" s="835">
        <f t="shared" si="0"/>
        <v>-1</v>
      </c>
      <c r="R42" s="835">
        <f t="shared" si="0"/>
        <v>-0.75</v>
      </c>
      <c r="S42" s="836" t="str">
        <f t="shared" si="1"/>
        <v/>
      </c>
      <c r="T42" s="836" t="str">
        <f t="shared" si="2"/>
        <v/>
      </c>
      <c r="U42" s="836" t="str">
        <f t="shared" si="3"/>
        <v/>
      </c>
      <c r="V42" s="837" t="str">
        <f t="shared" si="4"/>
        <v/>
      </c>
      <c r="W42" s="790"/>
    </row>
    <row r="43" spans="1:23" ht="14.4" customHeight="1" x14ac:dyDescent="0.3">
      <c r="A43" s="842" t="s">
        <v>4712</v>
      </c>
      <c r="B43" s="795"/>
      <c r="C43" s="797"/>
      <c r="D43" s="798"/>
      <c r="E43" s="793">
        <v>1</v>
      </c>
      <c r="F43" s="777">
        <v>0.46</v>
      </c>
      <c r="G43" s="778">
        <v>3</v>
      </c>
      <c r="H43" s="784">
        <v>2</v>
      </c>
      <c r="I43" s="785">
        <v>1.01</v>
      </c>
      <c r="J43" s="786">
        <v>5.5</v>
      </c>
      <c r="K43" s="780">
        <v>0.49</v>
      </c>
      <c r="L43" s="779">
        <v>2</v>
      </c>
      <c r="M43" s="779">
        <v>21</v>
      </c>
      <c r="N43" s="781">
        <v>6.99</v>
      </c>
      <c r="O43" s="779" t="s">
        <v>4636</v>
      </c>
      <c r="P43" s="794" t="s">
        <v>4713</v>
      </c>
      <c r="Q43" s="782">
        <f t="shared" si="0"/>
        <v>2</v>
      </c>
      <c r="R43" s="782">
        <f t="shared" si="0"/>
        <v>1.01</v>
      </c>
      <c r="S43" s="795">
        <f t="shared" si="1"/>
        <v>13.98</v>
      </c>
      <c r="T43" s="795">
        <f t="shared" si="2"/>
        <v>11</v>
      </c>
      <c r="U43" s="795">
        <f t="shared" si="3"/>
        <v>-2.9800000000000004</v>
      </c>
      <c r="V43" s="796">
        <f t="shared" si="4"/>
        <v>0.7868383404864091</v>
      </c>
      <c r="W43" s="783">
        <v>2</v>
      </c>
    </row>
    <row r="44" spans="1:23" ht="14.4" customHeight="1" x14ac:dyDescent="0.3">
      <c r="A44" s="842" t="s">
        <v>4714</v>
      </c>
      <c r="B44" s="795">
        <v>3</v>
      </c>
      <c r="C44" s="797">
        <v>1.24</v>
      </c>
      <c r="D44" s="798">
        <v>5</v>
      </c>
      <c r="E44" s="793">
        <v>2</v>
      </c>
      <c r="F44" s="777">
        <v>0.69</v>
      </c>
      <c r="G44" s="778">
        <v>2.5</v>
      </c>
      <c r="H44" s="784">
        <v>6</v>
      </c>
      <c r="I44" s="785">
        <v>2.7</v>
      </c>
      <c r="J44" s="786">
        <v>4.3</v>
      </c>
      <c r="K44" s="780">
        <v>0.41</v>
      </c>
      <c r="L44" s="779">
        <v>2</v>
      </c>
      <c r="M44" s="779">
        <v>17</v>
      </c>
      <c r="N44" s="781">
        <v>5.6</v>
      </c>
      <c r="O44" s="779" t="s">
        <v>4636</v>
      </c>
      <c r="P44" s="794" t="s">
        <v>4715</v>
      </c>
      <c r="Q44" s="782">
        <f t="shared" si="0"/>
        <v>3</v>
      </c>
      <c r="R44" s="782">
        <f t="shared" si="0"/>
        <v>1.4600000000000002</v>
      </c>
      <c r="S44" s="795">
        <f t="shared" si="1"/>
        <v>33.599999999999994</v>
      </c>
      <c r="T44" s="795">
        <f t="shared" si="2"/>
        <v>25.799999999999997</v>
      </c>
      <c r="U44" s="795">
        <f t="shared" si="3"/>
        <v>-7.7999999999999972</v>
      </c>
      <c r="V44" s="796">
        <f t="shared" si="4"/>
        <v>0.7678571428571429</v>
      </c>
      <c r="W44" s="783">
        <v>4</v>
      </c>
    </row>
    <row r="45" spans="1:23" ht="14.4" customHeight="1" x14ac:dyDescent="0.3">
      <c r="A45" s="843" t="s">
        <v>4716</v>
      </c>
      <c r="B45" s="836"/>
      <c r="C45" s="838"/>
      <c r="D45" s="799"/>
      <c r="E45" s="829">
        <v>1</v>
      </c>
      <c r="F45" s="830">
        <v>0.35</v>
      </c>
      <c r="G45" s="789">
        <v>2</v>
      </c>
      <c r="H45" s="839"/>
      <c r="I45" s="840"/>
      <c r="J45" s="791"/>
      <c r="K45" s="832">
        <v>0.56999999999999995</v>
      </c>
      <c r="L45" s="831">
        <v>3</v>
      </c>
      <c r="M45" s="831">
        <v>24</v>
      </c>
      <c r="N45" s="833">
        <v>7.84</v>
      </c>
      <c r="O45" s="831" t="s">
        <v>4636</v>
      </c>
      <c r="P45" s="834" t="s">
        <v>4717</v>
      </c>
      <c r="Q45" s="835">
        <f t="shared" si="0"/>
        <v>0</v>
      </c>
      <c r="R45" s="835">
        <f t="shared" si="0"/>
        <v>0</v>
      </c>
      <c r="S45" s="836" t="str">
        <f t="shared" si="1"/>
        <v/>
      </c>
      <c r="T45" s="836" t="str">
        <f t="shared" si="2"/>
        <v/>
      </c>
      <c r="U45" s="836" t="str">
        <f t="shared" si="3"/>
        <v/>
      </c>
      <c r="V45" s="837" t="str">
        <f t="shared" si="4"/>
        <v/>
      </c>
      <c r="W45" s="790"/>
    </row>
    <row r="46" spans="1:23" ht="14.4" customHeight="1" x14ac:dyDescent="0.3">
      <c r="A46" s="842" t="s">
        <v>4718</v>
      </c>
      <c r="B46" s="774">
        <v>3</v>
      </c>
      <c r="C46" s="775">
        <v>1.28</v>
      </c>
      <c r="D46" s="776">
        <v>2.7</v>
      </c>
      <c r="E46" s="793">
        <v>3</v>
      </c>
      <c r="F46" s="777">
        <v>1.21</v>
      </c>
      <c r="G46" s="778">
        <v>2</v>
      </c>
      <c r="H46" s="779">
        <v>1</v>
      </c>
      <c r="I46" s="777">
        <v>0.43</v>
      </c>
      <c r="J46" s="778">
        <v>2</v>
      </c>
      <c r="K46" s="780">
        <v>0.43</v>
      </c>
      <c r="L46" s="779">
        <v>2</v>
      </c>
      <c r="M46" s="779">
        <v>16</v>
      </c>
      <c r="N46" s="781">
        <v>5.25</v>
      </c>
      <c r="O46" s="779" t="s">
        <v>4636</v>
      </c>
      <c r="P46" s="794" t="s">
        <v>4719</v>
      </c>
      <c r="Q46" s="782">
        <f t="shared" si="0"/>
        <v>-2</v>
      </c>
      <c r="R46" s="782">
        <f t="shared" si="0"/>
        <v>-0.85000000000000009</v>
      </c>
      <c r="S46" s="795">
        <f t="shared" si="1"/>
        <v>5.25</v>
      </c>
      <c r="T46" s="795">
        <f t="shared" si="2"/>
        <v>2</v>
      </c>
      <c r="U46" s="795">
        <f t="shared" si="3"/>
        <v>-3.25</v>
      </c>
      <c r="V46" s="796">
        <f t="shared" si="4"/>
        <v>0.38095238095238093</v>
      </c>
      <c r="W46" s="783"/>
    </row>
    <row r="47" spans="1:23" ht="14.4" customHeight="1" x14ac:dyDescent="0.3">
      <c r="A47" s="843" t="s">
        <v>4720</v>
      </c>
      <c r="B47" s="827">
        <v>2</v>
      </c>
      <c r="C47" s="828">
        <v>1.08</v>
      </c>
      <c r="D47" s="788">
        <v>3</v>
      </c>
      <c r="E47" s="829">
        <v>1</v>
      </c>
      <c r="F47" s="830">
        <v>0.62</v>
      </c>
      <c r="G47" s="789">
        <v>8</v>
      </c>
      <c r="H47" s="831"/>
      <c r="I47" s="830"/>
      <c r="J47" s="789"/>
      <c r="K47" s="832">
        <v>0.64</v>
      </c>
      <c r="L47" s="831">
        <v>3</v>
      </c>
      <c r="M47" s="831">
        <v>25</v>
      </c>
      <c r="N47" s="833">
        <v>8.26</v>
      </c>
      <c r="O47" s="831" t="s">
        <v>4636</v>
      </c>
      <c r="P47" s="834" t="s">
        <v>4721</v>
      </c>
      <c r="Q47" s="835">
        <f t="shared" si="0"/>
        <v>-2</v>
      </c>
      <c r="R47" s="835">
        <f t="shared" si="0"/>
        <v>-1.08</v>
      </c>
      <c r="S47" s="836" t="str">
        <f t="shared" si="1"/>
        <v/>
      </c>
      <c r="T47" s="836" t="str">
        <f t="shared" si="2"/>
        <v/>
      </c>
      <c r="U47" s="836" t="str">
        <f t="shared" si="3"/>
        <v/>
      </c>
      <c r="V47" s="837" t="str">
        <f t="shared" si="4"/>
        <v/>
      </c>
      <c r="W47" s="790"/>
    </row>
    <row r="48" spans="1:23" ht="14.4" customHeight="1" x14ac:dyDescent="0.3">
      <c r="A48" s="842" t="s">
        <v>4722</v>
      </c>
      <c r="B48" s="795">
        <v>1</v>
      </c>
      <c r="C48" s="797">
        <v>0.41</v>
      </c>
      <c r="D48" s="798">
        <v>2</v>
      </c>
      <c r="E48" s="784">
        <v>5</v>
      </c>
      <c r="F48" s="785">
        <v>1.97</v>
      </c>
      <c r="G48" s="786">
        <v>2</v>
      </c>
      <c r="H48" s="779">
        <v>3</v>
      </c>
      <c r="I48" s="777">
        <v>1.24</v>
      </c>
      <c r="J48" s="778">
        <v>2</v>
      </c>
      <c r="K48" s="780">
        <v>0.41</v>
      </c>
      <c r="L48" s="779">
        <v>1</v>
      </c>
      <c r="M48" s="779">
        <v>13</v>
      </c>
      <c r="N48" s="781">
        <v>4.34</v>
      </c>
      <c r="O48" s="779" t="s">
        <v>4636</v>
      </c>
      <c r="P48" s="794" t="s">
        <v>4723</v>
      </c>
      <c r="Q48" s="782">
        <f t="shared" si="0"/>
        <v>2</v>
      </c>
      <c r="R48" s="782">
        <f t="shared" si="0"/>
        <v>0.83000000000000007</v>
      </c>
      <c r="S48" s="795">
        <f t="shared" si="1"/>
        <v>13.02</v>
      </c>
      <c r="T48" s="795">
        <f t="shared" si="2"/>
        <v>6</v>
      </c>
      <c r="U48" s="795">
        <f t="shared" si="3"/>
        <v>-7.02</v>
      </c>
      <c r="V48" s="796">
        <f t="shared" si="4"/>
        <v>0.46082949308755761</v>
      </c>
      <c r="W48" s="783"/>
    </row>
    <row r="49" spans="1:23" ht="14.4" customHeight="1" x14ac:dyDescent="0.3">
      <c r="A49" s="843" t="s">
        <v>4724</v>
      </c>
      <c r="B49" s="836">
        <v>1</v>
      </c>
      <c r="C49" s="838">
        <v>0.59</v>
      </c>
      <c r="D49" s="799">
        <v>2</v>
      </c>
      <c r="E49" s="839">
        <v>1</v>
      </c>
      <c r="F49" s="840">
        <v>0.56000000000000005</v>
      </c>
      <c r="G49" s="791">
        <v>2</v>
      </c>
      <c r="H49" s="831">
        <v>1</v>
      </c>
      <c r="I49" s="830">
        <v>0.59</v>
      </c>
      <c r="J49" s="792">
        <v>7</v>
      </c>
      <c r="K49" s="832">
        <v>0.59</v>
      </c>
      <c r="L49" s="831">
        <v>2</v>
      </c>
      <c r="M49" s="831">
        <v>20</v>
      </c>
      <c r="N49" s="833">
        <v>6.78</v>
      </c>
      <c r="O49" s="831" t="s">
        <v>4636</v>
      </c>
      <c r="P49" s="834" t="s">
        <v>4725</v>
      </c>
      <c r="Q49" s="835">
        <f t="shared" si="0"/>
        <v>0</v>
      </c>
      <c r="R49" s="835">
        <f t="shared" si="0"/>
        <v>0</v>
      </c>
      <c r="S49" s="836">
        <f t="shared" si="1"/>
        <v>6.78</v>
      </c>
      <c r="T49" s="836">
        <f t="shared" si="2"/>
        <v>7</v>
      </c>
      <c r="U49" s="836">
        <f t="shared" si="3"/>
        <v>0.21999999999999975</v>
      </c>
      <c r="V49" s="837">
        <f t="shared" si="4"/>
        <v>1.0324483775811208</v>
      </c>
      <c r="W49" s="790"/>
    </row>
    <row r="50" spans="1:23" ht="14.4" customHeight="1" x14ac:dyDescent="0.3">
      <c r="A50" s="842" t="s">
        <v>4726</v>
      </c>
      <c r="B50" s="774">
        <v>1</v>
      </c>
      <c r="C50" s="775">
        <v>0.41</v>
      </c>
      <c r="D50" s="776">
        <v>6</v>
      </c>
      <c r="E50" s="793">
        <v>1</v>
      </c>
      <c r="F50" s="777">
        <v>0.44</v>
      </c>
      <c r="G50" s="778">
        <v>2</v>
      </c>
      <c r="H50" s="779">
        <v>2</v>
      </c>
      <c r="I50" s="777">
        <v>0.93</v>
      </c>
      <c r="J50" s="787">
        <v>6</v>
      </c>
      <c r="K50" s="780">
        <v>0.41</v>
      </c>
      <c r="L50" s="779">
        <v>2</v>
      </c>
      <c r="M50" s="779">
        <v>15</v>
      </c>
      <c r="N50" s="781">
        <v>4.87</v>
      </c>
      <c r="O50" s="779" t="s">
        <v>4636</v>
      </c>
      <c r="P50" s="794" t="s">
        <v>4727</v>
      </c>
      <c r="Q50" s="782">
        <f t="shared" si="0"/>
        <v>1</v>
      </c>
      <c r="R50" s="782">
        <f t="shared" si="0"/>
        <v>0.52</v>
      </c>
      <c r="S50" s="795">
        <f t="shared" si="1"/>
        <v>9.74</v>
      </c>
      <c r="T50" s="795">
        <f t="shared" si="2"/>
        <v>12</v>
      </c>
      <c r="U50" s="795">
        <f t="shared" si="3"/>
        <v>2.2599999999999998</v>
      </c>
      <c r="V50" s="796">
        <f t="shared" si="4"/>
        <v>1.2320328542094456</v>
      </c>
      <c r="W50" s="783">
        <v>2</v>
      </c>
    </row>
    <row r="51" spans="1:23" ht="14.4" customHeight="1" x14ac:dyDescent="0.3">
      <c r="A51" s="843" t="s">
        <v>4728</v>
      </c>
      <c r="B51" s="827">
        <v>2</v>
      </c>
      <c r="C51" s="828">
        <v>1.1299999999999999</v>
      </c>
      <c r="D51" s="788">
        <v>4</v>
      </c>
      <c r="E51" s="829"/>
      <c r="F51" s="830"/>
      <c r="G51" s="789"/>
      <c r="H51" s="831"/>
      <c r="I51" s="830"/>
      <c r="J51" s="789"/>
      <c r="K51" s="832">
        <v>0.56999999999999995</v>
      </c>
      <c r="L51" s="831">
        <v>2</v>
      </c>
      <c r="M51" s="831">
        <v>21</v>
      </c>
      <c r="N51" s="833">
        <v>7.04</v>
      </c>
      <c r="O51" s="831" t="s">
        <v>4636</v>
      </c>
      <c r="P51" s="834" t="s">
        <v>4729</v>
      </c>
      <c r="Q51" s="835">
        <f t="shared" si="0"/>
        <v>-2</v>
      </c>
      <c r="R51" s="835">
        <f t="shared" si="0"/>
        <v>-1.1299999999999999</v>
      </c>
      <c r="S51" s="836" t="str">
        <f t="shared" si="1"/>
        <v/>
      </c>
      <c r="T51" s="836" t="str">
        <f t="shared" si="2"/>
        <v/>
      </c>
      <c r="U51" s="836" t="str">
        <f t="shared" si="3"/>
        <v/>
      </c>
      <c r="V51" s="837" t="str">
        <f t="shared" si="4"/>
        <v/>
      </c>
      <c r="W51" s="790"/>
    </row>
    <row r="52" spans="1:23" ht="14.4" customHeight="1" x14ac:dyDescent="0.3">
      <c r="A52" s="842" t="s">
        <v>4730</v>
      </c>
      <c r="B52" s="795">
        <v>1</v>
      </c>
      <c r="C52" s="797">
        <v>3.2</v>
      </c>
      <c r="D52" s="798">
        <v>41</v>
      </c>
      <c r="E52" s="784">
        <v>1</v>
      </c>
      <c r="F52" s="785">
        <v>1.46</v>
      </c>
      <c r="G52" s="786">
        <v>22</v>
      </c>
      <c r="H52" s="779"/>
      <c r="I52" s="777"/>
      <c r="J52" s="778"/>
      <c r="K52" s="780">
        <v>1.17</v>
      </c>
      <c r="L52" s="779">
        <v>4</v>
      </c>
      <c r="M52" s="779">
        <v>36</v>
      </c>
      <c r="N52" s="781">
        <v>11.9</v>
      </c>
      <c r="O52" s="779" t="s">
        <v>4636</v>
      </c>
      <c r="P52" s="794" t="s">
        <v>4731</v>
      </c>
      <c r="Q52" s="782">
        <f t="shared" si="0"/>
        <v>-1</v>
      </c>
      <c r="R52" s="782">
        <f t="shared" si="0"/>
        <v>-3.2</v>
      </c>
      <c r="S52" s="795" t="str">
        <f t="shared" si="1"/>
        <v/>
      </c>
      <c r="T52" s="795" t="str">
        <f t="shared" si="2"/>
        <v/>
      </c>
      <c r="U52" s="795" t="str">
        <f t="shared" si="3"/>
        <v/>
      </c>
      <c r="V52" s="796" t="str">
        <f t="shared" si="4"/>
        <v/>
      </c>
      <c r="W52" s="783"/>
    </row>
    <row r="53" spans="1:23" ht="14.4" customHeight="1" x14ac:dyDescent="0.3">
      <c r="A53" s="843" t="s">
        <v>4732</v>
      </c>
      <c r="B53" s="836"/>
      <c r="C53" s="838"/>
      <c r="D53" s="799"/>
      <c r="E53" s="839">
        <v>2</v>
      </c>
      <c r="F53" s="840">
        <v>4.75</v>
      </c>
      <c r="G53" s="791">
        <v>19.5</v>
      </c>
      <c r="H53" s="831"/>
      <c r="I53" s="830"/>
      <c r="J53" s="789"/>
      <c r="K53" s="832">
        <v>1.79</v>
      </c>
      <c r="L53" s="831">
        <v>6</v>
      </c>
      <c r="M53" s="831">
        <v>55</v>
      </c>
      <c r="N53" s="833">
        <v>18.45</v>
      </c>
      <c r="O53" s="831" t="s">
        <v>4636</v>
      </c>
      <c r="P53" s="834" t="s">
        <v>4733</v>
      </c>
      <c r="Q53" s="835">
        <f t="shared" si="0"/>
        <v>0</v>
      </c>
      <c r="R53" s="835">
        <f t="shared" si="0"/>
        <v>0</v>
      </c>
      <c r="S53" s="836" t="str">
        <f t="shared" si="1"/>
        <v/>
      </c>
      <c r="T53" s="836" t="str">
        <f t="shared" si="2"/>
        <v/>
      </c>
      <c r="U53" s="836" t="str">
        <f t="shared" si="3"/>
        <v/>
      </c>
      <c r="V53" s="837" t="str">
        <f t="shared" si="4"/>
        <v/>
      </c>
      <c r="W53" s="790"/>
    </row>
    <row r="54" spans="1:23" ht="14.4" customHeight="1" x14ac:dyDescent="0.3">
      <c r="A54" s="842" t="s">
        <v>4734</v>
      </c>
      <c r="B54" s="774">
        <v>1</v>
      </c>
      <c r="C54" s="775">
        <v>0.65</v>
      </c>
      <c r="D54" s="776">
        <v>4</v>
      </c>
      <c r="E54" s="793"/>
      <c r="F54" s="777"/>
      <c r="G54" s="778"/>
      <c r="H54" s="779"/>
      <c r="I54" s="777"/>
      <c r="J54" s="778"/>
      <c r="K54" s="780">
        <v>0.65</v>
      </c>
      <c r="L54" s="779">
        <v>3</v>
      </c>
      <c r="M54" s="779">
        <v>28</v>
      </c>
      <c r="N54" s="781">
        <v>9.4</v>
      </c>
      <c r="O54" s="779" t="s">
        <v>4636</v>
      </c>
      <c r="P54" s="794" t="s">
        <v>4735</v>
      </c>
      <c r="Q54" s="782">
        <f t="shared" si="0"/>
        <v>-1</v>
      </c>
      <c r="R54" s="782">
        <f t="shared" si="0"/>
        <v>-0.65</v>
      </c>
      <c r="S54" s="795" t="str">
        <f t="shared" si="1"/>
        <v/>
      </c>
      <c r="T54" s="795" t="str">
        <f t="shared" si="2"/>
        <v/>
      </c>
      <c r="U54" s="795" t="str">
        <f t="shared" si="3"/>
        <v/>
      </c>
      <c r="V54" s="796" t="str">
        <f t="shared" si="4"/>
        <v/>
      </c>
      <c r="W54" s="783"/>
    </row>
    <row r="55" spans="1:23" ht="14.4" customHeight="1" thickBot="1" x14ac:dyDescent="0.35">
      <c r="A55" s="844" t="s">
        <v>4736</v>
      </c>
      <c r="B55" s="845">
        <v>1</v>
      </c>
      <c r="C55" s="846">
        <v>5.08</v>
      </c>
      <c r="D55" s="847">
        <v>31</v>
      </c>
      <c r="E55" s="848"/>
      <c r="F55" s="849"/>
      <c r="G55" s="850"/>
      <c r="H55" s="851"/>
      <c r="I55" s="849"/>
      <c r="J55" s="850"/>
      <c r="K55" s="852">
        <v>2.04</v>
      </c>
      <c r="L55" s="851">
        <v>4</v>
      </c>
      <c r="M55" s="851">
        <v>39</v>
      </c>
      <c r="N55" s="853">
        <v>12.84</v>
      </c>
      <c r="O55" s="851" t="s">
        <v>4636</v>
      </c>
      <c r="P55" s="854" t="s">
        <v>4737</v>
      </c>
      <c r="Q55" s="855">
        <f t="shared" si="0"/>
        <v>-1</v>
      </c>
      <c r="R55" s="855">
        <f t="shared" si="0"/>
        <v>-5.08</v>
      </c>
      <c r="S55" s="856" t="str">
        <f t="shared" si="1"/>
        <v/>
      </c>
      <c r="T55" s="856" t="str">
        <f t="shared" si="2"/>
        <v/>
      </c>
      <c r="U55" s="856" t="str">
        <f t="shared" si="3"/>
        <v/>
      </c>
      <c r="V55" s="857" t="str">
        <f t="shared" si="4"/>
        <v/>
      </c>
      <c r="W55" s="85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6:Q1048576">
    <cfRule type="cellIs" dxfId="12" priority="9" stopIfTrue="1" operator="lessThan">
      <formula>0</formula>
    </cfRule>
  </conditionalFormatting>
  <conditionalFormatting sqref="U56:U1048576">
    <cfRule type="cellIs" dxfId="11" priority="8" stopIfTrue="1" operator="greaterThan">
      <formula>0</formula>
    </cfRule>
  </conditionalFormatting>
  <conditionalFormatting sqref="V56:V1048576">
    <cfRule type="cellIs" dxfId="10" priority="7" stopIfTrue="1" operator="greaterThan">
      <formula>1</formula>
    </cfRule>
  </conditionalFormatting>
  <conditionalFormatting sqref="V56:V1048576">
    <cfRule type="cellIs" dxfId="9" priority="4" stopIfTrue="1" operator="greaterThan">
      <formula>1</formula>
    </cfRule>
  </conditionalFormatting>
  <conditionalFormatting sqref="U56:U1048576">
    <cfRule type="cellIs" dxfId="8" priority="5" stopIfTrue="1" operator="greaterThan">
      <formula>0</formula>
    </cfRule>
  </conditionalFormatting>
  <conditionalFormatting sqref="Q56:Q1048576">
    <cfRule type="cellIs" dxfId="7" priority="6" stopIfTrue="1" operator="lessThan">
      <formula>0</formula>
    </cfRule>
  </conditionalFormatting>
  <conditionalFormatting sqref="V5:V55">
    <cfRule type="cellIs" dxfId="6" priority="1" stopIfTrue="1" operator="greaterThan">
      <formula>1</formula>
    </cfRule>
  </conditionalFormatting>
  <conditionalFormatting sqref="U5:U55">
    <cfRule type="cellIs" dxfId="5" priority="2" stopIfTrue="1" operator="greaterThan">
      <formula>0</formula>
    </cfRule>
  </conditionalFormatting>
  <conditionalFormatting sqref="Q5:Q5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1476437</v>
      </c>
      <c r="C3" s="355">
        <f t="shared" ref="C3:L3" si="0">SUBTOTAL(9,C6:C1048576)</f>
        <v>9</v>
      </c>
      <c r="D3" s="355">
        <f t="shared" si="0"/>
        <v>1226832</v>
      </c>
      <c r="E3" s="355">
        <f t="shared" si="0"/>
        <v>16.364446013053385</v>
      </c>
      <c r="F3" s="355">
        <f t="shared" si="0"/>
        <v>1212790</v>
      </c>
      <c r="G3" s="358">
        <f>IF(B3&lt;&gt;0,F3/B3,"")</f>
        <v>0.82143024050467439</v>
      </c>
      <c r="H3" s="354">
        <f t="shared" si="0"/>
        <v>14750.56</v>
      </c>
      <c r="I3" s="355">
        <f t="shared" si="0"/>
        <v>2</v>
      </c>
      <c r="J3" s="355">
        <f t="shared" si="0"/>
        <v>67150.01999999999</v>
      </c>
      <c r="K3" s="355">
        <f t="shared" si="0"/>
        <v>7.1694634585750361</v>
      </c>
      <c r="L3" s="355">
        <f t="shared" si="0"/>
        <v>48548.859999999993</v>
      </c>
      <c r="M3" s="356">
        <f>IF(H3&lt;&gt;0,L3/H3,"")</f>
        <v>3.2913231768827758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59"/>
      <c r="B5" s="860">
        <v>2012</v>
      </c>
      <c r="C5" s="861"/>
      <c r="D5" s="861">
        <v>2013</v>
      </c>
      <c r="E5" s="861"/>
      <c r="F5" s="861">
        <v>2014</v>
      </c>
      <c r="G5" s="754" t="s">
        <v>2</v>
      </c>
      <c r="H5" s="860">
        <v>2012</v>
      </c>
      <c r="I5" s="861"/>
      <c r="J5" s="861">
        <v>2013</v>
      </c>
      <c r="K5" s="861"/>
      <c r="L5" s="861">
        <v>2014</v>
      </c>
      <c r="M5" s="754" t="s">
        <v>2</v>
      </c>
    </row>
    <row r="6" spans="1:13" ht="14.4" customHeight="1" x14ac:dyDescent="0.3">
      <c r="A6" s="656" t="s">
        <v>4017</v>
      </c>
      <c r="B6" s="755"/>
      <c r="C6" s="625"/>
      <c r="D6" s="755">
        <v>126</v>
      </c>
      <c r="E6" s="625"/>
      <c r="F6" s="755"/>
      <c r="G6" s="646"/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4018</v>
      </c>
      <c r="B7" s="769"/>
      <c r="C7" s="696"/>
      <c r="D7" s="769">
        <v>1973</v>
      </c>
      <c r="E7" s="696"/>
      <c r="F7" s="769"/>
      <c r="G7" s="701"/>
      <c r="H7" s="769"/>
      <c r="I7" s="696"/>
      <c r="J7" s="769"/>
      <c r="K7" s="696"/>
      <c r="L7" s="769"/>
      <c r="M7" s="702"/>
    </row>
    <row r="8" spans="1:13" ht="14.4" customHeight="1" x14ac:dyDescent="0.3">
      <c r="A8" s="718" t="s">
        <v>4739</v>
      </c>
      <c r="B8" s="769">
        <v>2160</v>
      </c>
      <c r="C8" s="696">
        <v>1</v>
      </c>
      <c r="D8" s="769">
        <v>1539</v>
      </c>
      <c r="E8" s="696">
        <v>0.71250000000000002</v>
      </c>
      <c r="F8" s="769">
        <v>8656</v>
      </c>
      <c r="G8" s="701">
        <v>4.0074074074074071</v>
      </c>
      <c r="H8" s="769">
        <v>4779</v>
      </c>
      <c r="I8" s="696">
        <v>1</v>
      </c>
      <c r="J8" s="769">
        <v>3995</v>
      </c>
      <c r="K8" s="696">
        <v>0.83594894329357605</v>
      </c>
      <c r="L8" s="769">
        <v>8880</v>
      </c>
      <c r="M8" s="702">
        <v>1.8581293157564345</v>
      </c>
    </row>
    <row r="9" spans="1:13" ht="14.4" customHeight="1" x14ac:dyDescent="0.3">
      <c r="A9" s="718" t="s">
        <v>4740</v>
      </c>
      <c r="B9" s="769">
        <v>2472</v>
      </c>
      <c r="C9" s="696">
        <v>1</v>
      </c>
      <c r="D9" s="769"/>
      <c r="E9" s="696"/>
      <c r="F9" s="769"/>
      <c r="G9" s="701"/>
      <c r="H9" s="769"/>
      <c r="I9" s="696"/>
      <c r="J9" s="769"/>
      <c r="K9" s="696"/>
      <c r="L9" s="769"/>
      <c r="M9" s="702"/>
    </row>
    <row r="10" spans="1:13" ht="14.4" customHeight="1" x14ac:dyDescent="0.3">
      <c r="A10" s="718" t="s">
        <v>4741</v>
      </c>
      <c r="B10" s="769">
        <v>88434</v>
      </c>
      <c r="C10" s="696">
        <v>1</v>
      </c>
      <c r="D10" s="769">
        <v>71637</v>
      </c>
      <c r="E10" s="696">
        <v>0.81006174095935957</v>
      </c>
      <c r="F10" s="769">
        <v>94639</v>
      </c>
      <c r="G10" s="701">
        <v>1.070165321030373</v>
      </c>
      <c r="H10" s="769"/>
      <c r="I10" s="696"/>
      <c r="J10" s="769"/>
      <c r="K10" s="696"/>
      <c r="L10" s="769"/>
      <c r="M10" s="702"/>
    </row>
    <row r="11" spans="1:13" ht="14.4" customHeight="1" x14ac:dyDescent="0.3">
      <c r="A11" s="718" t="s">
        <v>4742</v>
      </c>
      <c r="B11" s="769">
        <v>846802</v>
      </c>
      <c r="C11" s="696">
        <v>1</v>
      </c>
      <c r="D11" s="769">
        <v>437199</v>
      </c>
      <c r="E11" s="696">
        <v>0.51629424588038286</v>
      </c>
      <c r="F11" s="769">
        <v>530936</v>
      </c>
      <c r="G11" s="701">
        <v>0.62698954419096786</v>
      </c>
      <c r="H11" s="769"/>
      <c r="I11" s="696"/>
      <c r="J11" s="769"/>
      <c r="K11" s="696"/>
      <c r="L11" s="769"/>
      <c r="M11" s="702"/>
    </row>
    <row r="12" spans="1:13" ht="14.4" customHeight="1" x14ac:dyDescent="0.3">
      <c r="A12" s="718" t="s">
        <v>4743</v>
      </c>
      <c r="B12" s="769">
        <v>178791</v>
      </c>
      <c r="C12" s="696">
        <v>1</v>
      </c>
      <c r="D12" s="769">
        <v>191655</v>
      </c>
      <c r="E12" s="696">
        <v>1.0719499303656224</v>
      </c>
      <c r="F12" s="769">
        <v>227423</v>
      </c>
      <c r="G12" s="701">
        <v>1.2720047429680466</v>
      </c>
      <c r="H12" s="769">
        <v>9971.56</v>
      </c>
      <c r="I12" s="696">
        <v>1</v>
      </c>
      <c r="J12" s="769">
        <v>63155.02</v>
      </c>
      <c r="K12" s="696">
        <v>6.3335145152814603</v>
      </c>
      <c r="L12" s="769">
        <v>39668.859999999993</v>
      </c>
      <c r="M12" s="702">
        <v>3.9782000008022811</v>
      </c>
    </row>
    <row r="13" spans="1:13" ht="14.4" customHeight="1" x14ac:dyDescent="0.3">
      <c r="A13" s="718" t="s">
        <v>4744</v>
      </c>
      <c r="B13" s="769">
        <v>140961</v>
      </c>
      <c r="C13" s="696">
        <v>1</v>
      </c>
      <c r="D13" s="769">
        <v>185172</v>
      </c>
      <c r="E13" s="696">
        <v>1.3136399429629473</v>
      </c>
      <c r="F13" s="769">
        <v>239793</v>
      </c>
      <c r="G13" s="701">
        <v>1.7011300998148424</v>
      </c>
      <c r="H13" s="769"/>
      <c r="I13" s="696"/>
      <c r="J13" s="769"/>
      <c r="K13" s="696"/>
      <c r="L13" s="769"/>
      <c r="M13" s="702"/>
    </row>
    <row r="14" spans="1:13" ht="14.4" customHeight="1" x14ac:dyDescent="0.3">
      <c r="A14" s="718" t="s">
        <v>4745</v>
      </c>
      <c r="B14" s="769">
        <v>16558</v>
      </c>
      <c r="C14" s="696">
        <v>1</v>
      </c>
      <c r="D14" s="769">
        <v>181266</v>
      </c>
      <c r="E14" s="696">
        <v>10.947336634859283</v>
      </c>
      <c r="F14" s="769">
        <v>24249</v>
      </c>
      <c r="G14" s="701">
        <v>1.4644884647904337</v>
      </c>
      <c r="H14" s="769"/>
      <c r="I14" s="696"/>
      <c r="J14" s="769"/>
      <c r="K14" s="696"/>
      <c r="L14" s="769"/>
      <c r="M14" s="702"/>
    </row>
    <row r="15" spans="1:13" ht="14.4" customHeight="1" x14ac:dyDescent="0.3">
      <c r="A15" s="718" t="s">
        <v>4746</v>
      </c>
      <c r="B15" s="769">
        <v>106647</v>
      </c>
      <c r="C15" s="696">
        <v>1</v>
      </c>
      <c r="D15" s="769">
        <v>88703</v>
      </c>
      <c r="E15" s="696">
        <v>0.83174397779590614</v>
      </c>
      <c r="F15" s="769">
        <v>87094</v>
      </c>
      <c r="G15" s="701">
        <v>0.8166568211013906</v>
      </c>
      <c r="H15" s="769"/>
      <c r="I15" s="696"/>
      <c r="J15" s="769"/>
      <c r="K15" s="696"/>
      <c r="L15" s="769"/>
      <c r="M15" s="702"/>
    </row>
    <row r="16" spans="1:13" ht="14.4" customHeight="1" x14ac:dyDescent="0.3">
      <c r="A16" s="718" t="s">
        <v>4747</v>
      </c>
      <c r="B16" s="769"/>
      <c r="C16" s="696"/>
      <c r="D16" s="769">
        <v>507</v>
      </c>
      <c r="E16" s="696"/>
      <c r="F16" s="769"/>
      <c r="G16" s="701"/>
      <c r="H16" s="769"/>
      <c r="I16" s="696"/>
      <c r="J16" s="769"/>
      <c r="K16" s="696"/>
      <c r="L16" s="769"/>
      <c r="M16" s="702"/>
    </row>
    <row r="17" spans="1:13" ht="14.4" customHeight="1" x14ac:dyDescent="0.3">
      <c r="A17" s="718" t="s">
        <v>4023</v>
      </c>
      <c r="B17" s="769">
        <v>93612</v>
      </c>
      <c r="C17" s="696">
        <v>1</v>
      </c>
      <c r="D17" s="769">
        <v>15064</v>
      </c>
      <c r="E17" s="696">
        <v>0.16091954022988506</v>
      </c>
      <c r="F17" s="769"/>
      <c r="G17" s="701"/>
      <c r="H17" s="769"/>
      <c r="I17" s="696"/>
      <c r="J17" s="769"/>
      <c r="K17" s="696"/>
      <c r="L17" s="769"/>
      <c r="M17" s="702"/>
    </row>
    <row r="18" spans="1:13" ht="14.4" customHeight="1" thickBot="1" x14ac:dyDescent="0.35">
      <c r="A18" s="757" t="s">
        <v>4748</v>
      </c>
      <c r="B18" s="756"/>
      <c r="C18" s="704"/>
      <c r="D18" s="756">
        <v>51991</v>
      </c>
      <c r="E18" s="704"/>
      <c r="F18" s="756"/>
      <c r="G18" s="709"/>
      <c r="H18" s="756"/>
      <c r="I18" s="704"/>
      <c r="J18" s="756"/>
      <c r="K18" s="704"/>
      <c r="L18" s="756"/>
      <c r="M18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2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5157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17762.919999999998</v>
      </c>
      <c r="G3" s="218">
        <f t="shared" si="0"/>
        <v>1491187.56</v>
      </c>
      <c r="H3" s="219"/>
      <c r="I3" s="219"/>
      <c r="J3" s="214">
        <f t="shared" si="0"/>
        <v>11837.86</v>
      </c>
      <c r="K3" s="218">
        <f t="shared" si="0"/>
        <v>1293982.02</v>
      </c>
      <c r="L3" s="219"/>
      <c r="M3" s="219"/>
      <c r="N3" s="214">
        <f t="shared" si="0"/>
        <v>14874.53</v>
      </c>
      <c r="O3" s="218">
        <f t="shared" si="0"/>
        <v>1261338.8600000001</v>
      </c>
      <c r="P3" s="181">
        <f>IF(G3=0,"",O3/G3)</f>
        <v>0.84586197862326595</v>
      </c>
      <c r="Q3" s="216">
        <f>IF(N3=0,"",O3/N3)</f>
        <v>84.798569097645441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8"/>
    </row>
    <row r="6" spans="1:17" ht="14.4" customHeight="1" x14ac:dyDescent="0.3">
      <c r="A6" s="624" t="s">
        <v>4037</v>
      </c>
      <c r="B6" s="625" t="s">
        <v>4749</v>
      </c>
      <c r="C6" s="625" t="s">
        <v>3945</v>
      </c>
      <c r="D6" s="625" t="s">
        <v>4750</v>
      </c>
      <c r="E6" s="625" t="s">
        <v>4751</v>
      </c>
      <c r="F6" s="628"/>
      <c r="G6" s="628"/>
      <c r="H6" s="628"/>
      <c r="I6" s="628"/>
      <c r="J6" s="628">
        <v>2</v>
      </c>
      <c r="K6" s="628">
        <v>126</v>
      </c>
      <c r="L6" s="628"/>
      <c r="M6" s="628">
        <v>63</v>
      </c>
      <c r="N6" s="628"/>
      <c r="O6" s="628"/>
      <c r="P6" s="646"/>
      <c r="Q6" s="629"/>
    </row>
    <row r="7" spans="1:17" ht="14.4" customHeight="1" x14ac:dyDescent="0.3">
      <c r="A7" s="695" t="s">
        <v>4038</v>
      </c>
      <c r="B7" s="696" t="s">
        <v>4752</v>
      </c>
      <c r="C7" s="696" t="s">
        <v>3945</v>
      </c>
      <c r="D7" s="696" t="s">
        <v>4753</v>
      </c>
      <c r="E7" s="696" t="s">
        <v>4754</v>
      </c>
      <c r="F7" s="711"/>
      <c r="G7" s="711"/>
      <c r="H7" s="711"/>
      <c r="I7" s="711"/>
      <c r="J7" s="711">
        <v>1</v>
      </c>
      <c r="K7" s="711">
        <v>664</v>
      </c>
      <c r="L7" s="711"/>
      <c r="M7" s="711">
        <v>664</v>
      </c>
      <c r="N7" s="711"/>
      <c r="O7" s="711"/>
      <c r="P7" s="701"/>
      <c r="Q7" s="712"/>
    </row>
    <row r="8" spans="1:17" ht="14.4" customHeight="1" x14ac:dyDescent="0.3">
      <c r="A8" s="695" t="s">
        <v>4038</v>
      </c>
      <c r="B8" s="696" t="s">
        <v>4752</v>
      </c>
      <c r="C8" s="696" t="s">
        <v>3945</v>
      </c>
      <c r="D8" s="696" t="s">
        <v>4755</v>
      </c>
      <c r="E8" s="696" t="s">
        <v>4756</v>
      </c>
      <c r="F8" s="711"/>
      <c r="G8" s="711"/>
      <c r="H8" s="711"/>
      <c r="I8" s="711"/>
      <c r="J8" s="711">
        <v>2</v>
      </c>
      <c r="K8" s="711">
        <v>914</v>
      </c>
      <c r="L8" s="711"/>
      <c r="M8" s="711">
        <v>457</v>
      </c>
      <c r="N8" s="711"/>
      <c r="O8" s="711"/>
      <c r="P8" s="701"/>
      <c r="Q8" s="712"/>
    </row>
    <row r="9" spans="1:17" ht="14.4" customHeight="1" x14ac:dyDescent="0.3">
      <c r="A9" s="695" t="s">
        <v>4038</v>
      </c>
      <c r="B9" s="696" t="s">
        <v>4752</v>
      </c>
      <c r="C9" s="696" t="s">
        <v>3945</v>
      </c>
      <c r="D9" s="696" t="s">
        <v>4757</v>
      </c>
      <c r="E9" s="696" t="s">
        <v>4758</v>
      </c>
      <c r="F9" s="711"/>
      <c r="G9" s="711"/>
      <c r="H9" s="711"/>
      <c r="I9" s="711"/>
      <c r="J9" s="711">
        <v>1</v>
      </c>
      <c r="K9" s="711">
        <v>237</v>
      </c>
      <c r="L9" s="711"/>
      <c r="M9" s="711">
        <v>237</v>
      </c>
      <c r="N9" s="711"/>
      <c r="O9" s="711"/>
      <c r="P9" s="701"/>
      <c r="Q9" s="712"/>
    </row>
    <row r="10" spans="1:17" ht="14.4" customHeight="1" x14ac:dyDescent="0.3">
      <c r="A10" s="695" t="s">
        <v>4038</v>
      </c>
      <c r="B10" s="696" t="s">
        <v>4752</v>
      </c>
      <c r="C10" s="696" t="s">
        <v>3945</v>
      </c>
      <c r="D10" s="696" t="s">
        <v>4759</v>
      </c>
      <c r="E10" s="696" t="s">
        <v>4760</v>
      </c>
      <c r="F10" s="711"/>
      <c r="G10" s="711"/>
      <c r="H10" s="711"/>
      <c r="I10" s="711"/>
      <c r="J10" s="711">
        <v>2</v>
      </c>
      <c r="K10" s="711">
        <v>158</v>
      </c>
      <c r="L10" s="711"/>
      <c r="M10" s="711">
        <v>79</v>
      </c>
      <c r="N10" s="711"/>
      <c r="O10" s="711"/>
      <c r="P10" s="701"/>
      <c r="Q10" s="712"/>
    </row>
    <row r="11" spans="1:17" ht="14.4" customHeight="1" x14ac:dyDescent="0.3">
      <c r="A11" s="695" t="s">
        <v>4761</v>
      </c>
      <c r="B11" s="696" t="s">
        <v>1056</v>
      </c>
      <c r="C11" s="696" t="s">
        <v>4114</v>
      </c>
      <c r="D11" s="696" t="s">
        <v>4762</v>
      </c>
      <c r="E11" s="696" t="s">
        <v>3940</v>
      </c>
      <c r="F11" s="711">
        <v>900</v>
      </c>
      <c r="G11" s="711">
        <v>4779</v>
      </c>
      <c r="H11" s="711">
        <v>1</v>
      </c>
      <c r="I11" s="711">
        <v>5.31</v>
      </c>
      <c r="J11" s="711"/>
      <c r="K11" s="711"/>
      <c r="L11" s="711"/>
      <c r="M11" s="711"/>
      <c r="N11" s="711">
        <v>1600</v>
      </c>
      <c r="O11" s="711">
        <v>8880</v>
      </c>
      <c r="P11" s="701">
        <v>1.8581293157564345</v>
      </c>
      <c r="Q11" s="712">
        <v>5.55</v>
      </c>
    </row>
    <row r="12" spans="1:17" ht="14.4" customHeight="1" x14ac:dyDescent="0.3">
      <c r="A12" s="695" t="s">
        <v>4761</v>
      </c>
      <c r="B12" s="696" t="s">
        <v>1056</v>
      </c>
      <c r="C12" s="696" t="s">
        <v>4114</v>
      </c>
      <c r="D12" s="696" t="s">
        <v>4763</v>
      </c>
      <c r="E12" s="696" t="s">
        <v>3940</v>
      </c>
      <c r="F12" s="711"/>
      <c r="G12" s="711"/>
      <c r="H12" s="711"/>
      <c r="I12" s="711"/>
      <c r="J12" s="711">
        <v>500</v>
      </c>
      <c r="K12" s="711">
        <v>3995</v>
      </c>
      <c r="L12" s="711"/>
      <c r="M12" s="711">
        <v>7.99</v>
      </c>
      <c r="N12" s="711"/>
      <c r="O12" s="711"/>
      <c r="P12" s="701"/>
      <c r="Q12" s="712"/>
    </row>
    <row r="13" spans="1:17" ht="14.4" customHeight="1" x14ac:dyDescent="0.3">
      <c r="A13" s="695" t="s">
        <v>4761</v>
      </c>
      <c r="B13" s="696" t="s">
        <v>1056</v>
      </c>
      <c r="C13" s="696" t="s">
        <v>3945</v>
      </c>
      <c r="D13" s="696" t="s">
        <v>4764</v>
      </c>
      <c r="E13" s="696" t="s">
        <v>4765</v>
      </c>
      <c r="F13" s="711"/>
      <c r="G13" s="711"/>
      <c r="H13" s="711"/>
      <c r="I13" s="711"/>
      <c r="J13" s="711">
        <v>1</v>
      </c>
      <c r="K13" s="711">
        <v>163</v>
      </c>
      <c r="L13" s="711"/>
      <c r="M13" s="711">
        <v>163</v>
      </c>
      <c r="N13" s="711"/>
      <c r="O13" s="711"/>
      <c r="P13" s="701"/>
      <c r="Q13" s="712"/>
    </row>
    <row r="14" spans="1:17" ht="14.4" customHeight="1" x14ac:dyDescent="0.3">
      <c r="A14" s="695" t="s">
        <v>4761</v>
      </c>
      <c r="B14" s="696" t="s">
        <v>1056</v>
      </c>
      <c r="C14" s="696" t="s">
        <v>3945</v>
      </c>
      <c r="D14" s="696" t="s">
        <v>4766</v>
      </c>
      <c r="E14" s="696" t="s">
        <v>4767</v>
      </c>
      <c r="F14" s="711"/>
      <c r="G14" s="711"/>
      <c r="H14" s="711"/>
      <c r="I14" s="711"/>
      <c r="J14" s="711">
        <v>1</v>
      </c>
      <c r="K14" s="711">
        <v>1376</v>
      </c>
      <c r="L14" s="711"/>
      <c r="M14" s="711">
        <v>1376</v>
      </c>
      <c r="N14" s="711"/>
      <c r="O14" s="711"/>
      <c r="P14" s="701"/>
      <c r="Q14" s="712"/>
    </row>
    <row r="15" spans="1:17" ht="14.4" customHeight="1" x14ac:dyDescent="0.3">
      <c r="A15" s="695" t="s">
        <v>4761</v>
      </c>
      <c r="B15" s="696" t="s">
        <v>1056</v>
      </c>
      <c r="C15" s="696" t="s">
        <v>3945</v>
      </c>
      <c r="D15" s="696" t="s">
        <v>4768</v>
      </c>
      <c r="E15" s="696" t="s">
        <v>4769</v>
      </c>
      <c r="F15" s="711">
        <v>1</v>
      </c>
      <c r="G15" s="711">
        <v>1751</v>
      </c>
      <c r="H15" s="711">
        <v>1</v>
      </c>
      <c r="I15" s="711">
        <v>1751</v>
      </c>
      <c r="J15" s="711"/>
      <c r="K15" s="711"/>
      <c r="L15" s="711"/>
      <c r="M15" s="711"/>
      <c r="N15" s="711">
        <v>4</v>
      </c>
      <c r="O15" s="711">
        <v>7016</v>
      </c>
      <c r="P15" s="701">
        <v>4.0068532267275838</v>
      </c>
      <c r="Q15" s="712">
        <v>1754</v>
      </c>
    </row>
    <row r="16" spans="1:17" ht="14.4" customHeight="1" x14ac:dyDescent="0.3">
      <c r="A16" s="695" t="s">
        <v>4761</v>
      </c>
      <c r="B16" s="696" t="s">
        <v>1056</v>
      </c>
      <c r="C16" s="696" t="s">
        <v>3945</v>
      </c>
      <c r="D16" s="696" t="s">
        <v>4770</v>
      </c>
      <c r="E16" s="696" t="s">
        <v>4771</v>
      </c>
      <c r="F16" s="711">
        <v>1</v>
      </c>
      <c r="G16" s="711">
        <v>409</v>
      </c>
      <c r="H16" s="711">
        <v>1</v>
      </c>
      <c r="I16" s="711">
        <v>409</v>
      </c>
      <c r="J16" s="711"/>
      <c r="K16" s="711"/>
      <c r="L16" s="711"/>
      <c r="M16" s="711"/>
      <c r="N16" s="711">
        <v>4</v>
      </c>
      <c r="O16" s="711">
        <v>1640</v>
      </c>
      <c r="P16" s="701">
        <v>4.0097799511002448</v>
      </c>
      <c r="Q16" s="712">
        <v>410</v>
      </c>
    </row>
    <row r="17" spans="1:17" ht="14.4" customHeight="1" x14ac:dyDescent="0.3">
      <c r="A17" s="695" t="s">
        <v>4772</v>
      </c>
      <c r="B17" s="696" t="s">
        <v>4773</v>
      </c>
      <c r="C17" s="696" t="s">
        <v>3945</v>
      </c>
      <c r="D17" s="696" t="s">
        <v>4774</v>
      </c>
      <c r="E17" s="696" t="s">
        <v>4775</v>
      </c>
      <c r="F17" s="711">
        <v>2</v>
      </c>
      <c r="G17" s="711">
        <v>2472</v>
      </c>
      <c r="H17" s="711">
        <v>1</v>
      </c>
      <c r="I17" s="711">
        <v>1236</v>
      </c>
      <c r="J17" s="711"/>
      <c r="K17" s="711"/>
      <c r="L17" s="711"/>
      <c r="M17" s="711"/>
      <c r="N17" s="711"/>
      <c r="O17" s="711"/>
      <c r="P17" s="701"/>
      <c r="Q17" s="712"/>
    </row>
    <row r="18" spans="1:17" ht="14.4" customHeight="1" x14ac:dyDescent="0.3">
      <c r="A18" s="695" t="s">
        <v>4776</v>
      </c>
      <c r="B18" s="696" t="s">
        <v>4777</v>
      </c>
      <c r="C18" s="696" t="s">
        <v>3945</v>
      </c>
      <c r="D18" s="696" t="s">
        <v>4778</v>
      </c>
      <c r="E18" s="696" t="s">
        <v>4779</v>
      </c>
      <c r="F18" s="711">
        <v>1</v>
      </c>
      <c r="G18" s="711">
        <v>350</v>
      </c>
      <c r="H18" s="711">
        <v>1</v>
      </c>
      <c r="I18" s="711">
        <v>350</v>
      </c>
      <c r="J18" s="711">
        <v>8</v>
      </c>
      <c r="K18" s="711">
        <v>2800</v>
      </c>
      <c r="L18" s="711">
        <v>8</v>
      </c>
      <c r="M18" s="711">
        <v>350</v>
      </c>
      <c r="N18" s="711">
        <v>14</v>
      </c>
      <c r="O18" s="711">
        <v>4900</v>
      </c>
      <c r="P18" s="701">
        <v>14</v>
      </c>
      <c r="Q18" s="712">
        <v>350</v>
      </c>
    </row>
    <row r="19" spans="1:17" ht="14.4" customHeight="1" x14ac:dyDescent="0.3">
      <c r="A19" s="695" t="s">
        <v>4776</v>
      </c>
      <c r="B19" s="696" t="s">
        <v>4777</v>
      </c>
      <c r="C19" s="696" t="s">
        <v>3945</v>
      </c>
      <c r="D19" s="696" t="s">
        <v>4780</v>
      </c>
      <c r="E19" s="696" t="s">
        <v>4781</v>
      </c>
      <c r="F19" s="711">
        <v>8</v>
      </c>
      <c r="G19" s="711">
        <v>512</v>
      </c>
      <c r="H19" s="711">
        <v>1</v>
      </c>
      <c r="I19" s="711">
        <v>64</v>
      </c>
      <c r="J19" s="711">
        <v>11</v>
      </c>
      <c r="K19" s="711">
        <v>715</v>
      </c>
      <c r="L19" s="711">
        <v>1.396484375</v>
      </c>
      <c r="M19" s="711">
        <v>65</v>
      </c>
      <c r="N19" s="711">
        <v>11</v>
      </c>
      <c r="O19" s="711">
        <v>715</v>
      </c>
      <c r="P19" s="701">
        <v>1.396484375</v>
      </c>
      <c r="Q19" s="712">
        <v>65</v>
      </c>
    </row>
    <row r="20" spans="1:17" ht="14.4" customHeight="1" x14ac:dyDescent="0.3">
      <c r="A20" s="695" t="s">
        <v>4776</v>
      </c>
      <c r="B20" s="696" t="s">
        <v>4777</v>
      </c>
      <c r="C20" s="696" t="s">
        <v>3945</v>
      </c>
      <c r="D20" s="696" t="s">
        <v>4782</v>
      </c>
      <c r="E20" s="696" t="s">
        <v>4783</v>
      </c>
      <c r="F20" s="711">
        <v>10</v>
      </c>
      <c r="G20" s="711">
        <v>230</v>
      </c>
      <c r="H20" s="711">
        <v>1</v>
      </c>
      <c r="I20" s="711">
        <v>23</v>
      </c>
      <c r="J20" s="711">
        <v>15</v>
      </c>
      <c r="K20" s="711">
        <v>345</v>
      </c>
      <c r="L20" s="711">
        <v>1.5</v>
      </c>
      <c r="M20" s="711">
        <v>23</v>
      </c>
      <c r="N20" s="711">
        <v>11</v>
      </c>
      <c r="O20" s="711">
        <v>253</v>
      </c>
      <c r="P20" s="701">
        <v>1.1000000000000001</v>
      </c>
      <c r="Q20" s="712">
        <v>23</v>
      </c>
    </row>
    <row r="21" spans="1:17" ht="14.4" customHeight="1" x14ac:dyDescent="0.3">
      <c r="A21" s="695" t="s">
        <v>4776</v>
      </c>
      <c r="B21" s="696" t="s">
        <v>4777</v>
      </c>
      <c r="C21" s="696" t="s">
        <v>3945</v>
      </c>
      <c r="D21" s="696" t="s">
        <v>4784</v>
      </c>
      <c r="E21" s="696" t="s">
        <v>4785</v>
      </c>
      <c r="F21" s="711">
        <v>12</v>
      </c>
      <c r="G21" s="711">
        <v>648</v>
      </c>
      <c r="H21" s="711">
        <v>1</v>
      </c>
      <c r="I21" s="711">
        <v>54</v>
      </c>
      <c r="J21" s="711">
        <v>8</v>
      </c>
      <c r="K21" s="711">
        <v>432</v>
      </c>
      <c r="L21" s="711">
        <v>0.66666666666666663</v>
      </c>
      <c r="M21" s="711">
        <v>54</v>
      </c>
      <c r="N21" s="711">
        <v>6</v>
      </c>
      <c r="O21" s="711">
        <v>324</v>
      </c>
      <c r="P21" s="701">
        <v>0.5</v>
      </c>
      <c r="Q21" s="712">
        <v>54</v>
      </c>
    </row>
    <row r="22" spans="1:17" ht="14.4" customHeight="1" x14ac:dyDescent="0.3">
      <c r="A22" s="695" t="s">
        <v>4776</v>
      </c>
      <c r="B22" s="696" t="s">
        <v>4777</v>
      </c>
      <c r="C22" s="696" t="s">
        <v>3945</v>
      </c>
      <c r="D22" s="696" t="s">
        <v>4786</v>
      </c>
      <c r="E22" s="696" t="s">
        <v>4787</v>
      </c>
      <c r="F22" s="711">
        <v>610</v>
      </c>
      <c r="G22" s="711">
        <v>46970</v>
      </c>
      <c r="H22" s="711">
        <v>1</v>
      </c>
      <c r="I22" s="711">
        <v>77</v>
      </c>
      <c r="J22" s="711">
        <v>416</v>
      </c>
      <c r="K22" s="711">
        <v>32032</v>
      </c>
      <c r="L22" s="711">
        <v>0.68196721311475406</v>
      </c>
      <c r="M22" s="711">
        <v>77</v>
      </c>
      <c r="N22" s="711">
        <v>620</v>
      </c>
      <c r="O22" s="711">
        <v>47740</v>
      </c>
      <c r="P22" s="701">
        <v>1.0163934426229508</v>
      </c>
      <c r="Q22" s="712">
        <v>77</v>
      </c>
    </row>
    <row r="23" spans="1:17" ht="14.4" customHeight="1" x14ac:dyDescent="0.3">
      <c r="A23" s="695" t="s">
        <v>4776</v>
      </c>
      <c r="B23" s="696" t="s">
        <v>4777</v>
      </c>
      <c r="C23" s="696" t="s">
        <v>3945</v>
      </c>
      <c r="D23" s="696" t="s">
        <v>4788</v>
      </c>
      <c r="E23" s="696" t="s">
        <v>4789</v>
      </c>
      <c r="F23" s="711">
        <v>11</v>
      </c>
      <c r="G23" s="711">
        <v>242</v>
      </c>
      <c r="H23" s="711">
        <v>1</v>
      </c>
      <c r="I23" s="711">
        <v>22</v>
      </c>
      <c r="J23" s="711">
        <v>23</v>
      </c>
      <c r="K23" s="711">
        <v>506</v>
      </c>
      <c r="L23" s="711">
        <v>2.0909090909090908</v>
      </c>
      <c r="M23" s="711">
        <v>22</v>
      </c>
      <c r="N23" s="711">
        <v>11</v>
      </c>
      <c r="O23" s="711">
        <v>242</v>
      </c>
      <c r="P23" s="701">
        <v>1</v>
      </c>
      <c r="Q23" s="712">
        <v>22</v>
      </c>
    </row>
    <row r="24" spans="1:17" ht="14.4" customHeight="1" x14ac:dyDescent="0.3">
      <c r="A24" s="695" t="s">
        <v>4776</v>
      </c>
      <c r="B24" s="696" t="s">
        <v>4777</v>
      </c>
      <c r="C24" s="696" t="s">
        <v>3945</v>
      </c>
      <c r="D24" s="696" t="s">
        <v>4790</v>
      </c>
      <c r="E24" s="696" t="s">
        <v>4791</v>
      </c>
      <c r="F24" s="711"/>
      <c r="G24" s="711"/>
      <c r="H24" s="711"/>
      <c r="I24" s="711"/>
      <c r="J24" s="711">
        <v>2</v>
      </c>
      <c r="K24" s="711">
        <v>1254</v>
      </c>
      <c r="L24" s="711"/>
      <c r="M24" s="711">
        <v>627</v>
      </c>
      <c r="N24" s="711"/>
      <c r="O24" s="711"/>
      <c r="P24" s="701"/>
      <c r="Q24" s="712"/>
    </row>
    <row r="25" spans="1:17" ht="14.4" customHeight="1" x14ac:dyDescent="0.3">
      <c r="A25" s="695" t="s">
        <v>4776</v>
      </c>
      <c r="B25" s="696" t="s">
        <v>4777</v>
      </c>
      <c r="C25" s="696" t="s">
        <v>3945</v>
      </c>
      <c r="D25" s="696" t="s">
        <v>4792</v>
      </c>
      <c r="E25" s="696" t="s">
        <v>4793</v>
      </c>
      <c r="F25" s="711">
        <v>4</v>
      </c>
      <c r="G25" s="711">
        <v>836</v>
      </c>
      <c r="H25" s="711">
        <v>1</v>
      </c>
      <c r="I25" s="711">
        <v>209</v>
      </c>
      <c r="J25" s="711">
        <v>4</v>
      </c>
      <c r="K25" s="711">
        <v>836</v>
      </c>
      <c r="L25" s="711">
        <v>1</v>
      </c>
      <c r="M25" s="711">
        <v>209</v>
      </c>
      <c r="N25" s="711"/>
      <c r="O25" s="711"/>
      <c r="P25" s="701"/>
      <c r="Q25" s="712"/>
    </row>
    <row r="26" spans="1:17" ht="14.4" customHeight="1" x14ac:dyDescent="0.3">
      <c r="A26" s="695" t="s">
        <v>4776</v>
      </c>
      <c r="B26" s="696" t="s">
        <v>4777</v>
      </c>
      <c r="C26" s="696" t="s">
        <v>3945</v>
      </c>
      <c r="D26" s="696" t="s">
        <v>4794</v>
      </c>
      <c r="E26" s="696" t="s">
        <v>4795</v>
      </c>
      <c r="F26" s="711">
        <v>2</v>
      </c>
      <c r="G26" s="711">
        <v>132</v>
      </c>
      <c r="H26" s="711">
        <v>1</v>
      </c>
      <c r="I26" s="711">
        <v>66</v>
      </c>
      <c r="J26" s="711">
        <v>11</v>
      </c>
      <c r="K26" s="711">
        <v>726</v>
      </c>
      <c r="L26" s="711">
        <v>5.5</v>
      </c>
      <c r="M26" s="711">
        <v>66</v>
      </c>
      <c r="N26" s="711">
        <v>2</v>
      </c>
      <c r="O26" s="711">
        <v>132</v>
      </c>
      <c r="P26" s="701">
        <v>1</v>
      </c>
      <c r="Q26" s="712">
        <v>66</v>
      </c>
    </row>
    <row r="27" spans="1:17" ht="14.4" customHeight="1" x14ac:dyDescent="0.3">
      <c r="A27" s="695" t="s">
        <v>4776</v>
      </c>
      <c r="B27" s="696" t="s">
        <v>4777</v>
      </c>
      <c r="C27" s="696" t="s">
        <v>3945</v>
      </c>
      <c r="D27" s="696" t="s">
        <v>4796</v>
      </c>
      <c r="E27" s="696" t="s">
        <v>4797</v>
      </c>
      <c r="F27" s="711">
        <v>1</v>
      </c>
      <c r="G27" s="711">
        <v>293</v>
      </c>
      <c r="H27" s="711">
        <v>1</v>
      </c>
      <c r="I27" s="711">
        <v>293</v>
      </c>
      <c r="J27" s="711"/>
      <c r="K27" s="711"/>
      <c r="L27" s="711"/>
      <c r="M27" s="711"/>
      <c r="N27" s="711"/>
      <c r="O27" s="711"/>
      <c r="P27" s="701"/>
      <c r="Q27" s="712"/>
    </row>
    <row r="28" spans="1:17" ht="14.4" customHeight="1" x14ac:dyDescent="0.3">
      <c r="A28" s="695" t="s">
        <v>4776</v>
      </c>
      <c r="B28" s="696" t="s">
        <v>4777</v>
      </c>
      <c r="C28" s="696" t="s">
        <v>3945</v>
      </c>
      <c r="D28" s="696" t="s">
        <v>4798</v>
      </c>
      <c r="E28" s="696" t="s">
        <v>4799</v>
      </c>
      <c r="F28" s="711">
        <v>1</v>
      </c>
      <c r="G28" s="711">
        <v>23</v>
      </c>
      <c r="H28" s="711">
        <v>1</v>
      </c>
      <c r="I28" s="711">
        <v>23</v>
      </c>
      <c r="J28" s="711">
        <v>6</v>
      </c>
      <c r="K28" s="711">
        <v>144</v>
      </c>
      <c r="L28" s="711">
        <v>6.2608695652173916</v>
      </c>
      <c r="M28" s="711">
        <v>24</v>
      </c>
      <c r="N28" s="711"/>
      <c r="O28" s="711"/>
      <c r="P28" s="701"/>
      <c r="Q28" s="712"/>
    </row>
    <row r="29" spans="1:17" ht="14.4" customHeight="1" x14ac:dyDescent="0.3">
      <c r="A29" s="695" t="s">
        <v>4776</v>
      </c>
      <c r="B29" s="696" t="s">
        <v>4777</v>
      </c>
      <c r="C29" s="696" t="s">
        <v>3945</v>
      </c>
      <c r="D29" s="696" t="s">
        <v>4800</v>
      </c>
      <c r="E29" s="696" t="s">
        <v>4801</v>
      </c>
      <c r="F29" s="711">
        <v>3</v>
      </c>
      <c r="G29" s="711">
        <v>540</v>
      </c>
      <c r="H29" s="711">
        <v>1</v>
      </c>
      <c r="I29" s="711">
        <v>180</v>
      </c>
      <c r="J29" s="711">
        <v>5</v>
      </c>
      <c r="K29" s="711">
        <v>900</v>
      </c>
      <c r="L29" s="711">
        <v>1.6666666666666667</v>
      </c>
      <c r="M29" s="711">
        <v>180</v>
      </c>
      <c r="N29" s="711">
        <v>7</v>
      </c>
      <c r="O29" s="711">
        <v>1260</v>
      </c>
      <c r="P29" s="701">
        <v>2.3333333333333335</v>
      </c>
      <c r="Q29" s="712">
        <v>180</v>
      </c>
    </row>
    <row r="30" spans="1:17" ht="14.4" customHeight="1" x14ac:dyDescent="0.3">
      <c r="A30" s="695" t="s">
        <v>4776</v>
      </c>
      <c r="B30" s="696" t="s">
        <v>4777</v>
      </c>
      <c r="C30" s="696" t="s">
        <v>3945</v>
      </c>
      <c r="D30" s="696" t="s">
        <v>4802</v>
      </c>
      <c r="E30" s="696" t="s">
        <v>4803</v>
      </c>
      <c r="F30" s="711">
        <v>2</v>
      </c>
      <c r="G30" s="711">
        <v>506</v>
      </c>
      <c r="H30" s="711">
        <v>1</v>
      </c>
      <c r="I30" s="711">
        <v>253</v>
      </c>
      <c r="J30" s="711">
        <v>1</v>
      </c>
      <c r="K30" s="711">
        <v>253</v>
      </c>
      <c r="L30" s="711">
        <v>0.5</v>
      </c>
      <c r="M30" s="711">
        <v>253</v>
      </c>
      <c r="N30" s="711">
        <v>7</v>
      </c>
      <c r="O30" s="711">
        <v>1771</v>
      </c>
      <c r="P30" s="701">
        <v>3.5</v>
      </c>
      <c r="Q30" s="712">
        <v>253</v>
      </c>
    </row>
    <row r="31" spans="1:17" ht="14.4" customHeight="1" x14ac:dyDescent="0.3">
      <c r="A31" s="695" t="s">
        <v>4776</v>
      </c>
      <c r="B31" s="696" t="s">
        <v>4777</v>
      </c>
      <c r="C31" s="696" t="s">
        <v>3945</v>
      </c>
      <c r="D31" s="696" t="s">
        <v>4804</v>
      </c>
      <c r="E31" s="696" t="s">
        <v>4805</v>
      </c>
      <c r="F31" s="711">
        <v>172</v>
      </c>
      <c r="G31" s="711">
        <v>37152</v>
      </c>
      <c r="H31" s="711">
        <v>1</v>
      </c>
      <c r="I31" s="711">
        <v>216</v>
      </c>
      <c r="J31" s="711">
        <v>139</v>
      </c>
      <c r="K31" s="711">
        <v>30024</v>
      </c>
      <c r="L31" s="711">
        <v>0.80813953488372092</v>
      </c>
      <c r="M31" s="711">
        <v>216</v>
      </c>
      <c r="N31" s="711">
        <v>172</v>
      </c>
      <c r="O31" s="711">
        <v>37152</v>
      </c>
      <c r="P31" s="701">
        <v>1</v>
      </c>
      <c r="Q31" s="712">
        <v>216</v>
      </c>
    </row>
    <row r="32" spans="1:17" ht="14.4" customHeight="1" x14ac:dyDescent="0.3">
      <c r="A32" s="695" t="s">
        <v>4776</v>
      </c>
      <c r="B32" s="696" t="s">
        <v>4777</v>
      </c>
      <c r="C32" s="696" t="s">
        <v>3945</v>
      </c>
      <c r="D32" s="696" t="s">
        <v>4806</v>
      </c>
      <c r="E32" s="696" t="s">
        <v>4807</v>
      </c>
      <c r="F32" s="711"/>
      <c r="G32" s="711"/>
      <c r="H32" s="711"/>
      <c r="I32" s="711"/>
      <c r="J32" s="711">
        <v>2</v>
      </c>
      <c r="K32" s="711">
        <v>70</v>
      </c>
      <c r="L32" s="711"/>
      <c r="M32" s="711">
        <v>35</v>
      </c>
      <c r="N32" s="711"/>
      <c r="O32" s="711"/>
      <c r="P32" s="701"/>
      <c r="Q32" s="712"/>
    </row>
    <row r="33" spans="1:17" ht="14.4" customHeight="1" x14ac:dyDescent="0.3">
      <c r="A33" s="695" t="s">
        <v>4776</v>
      </c>
      <c r="B33" s="696" t="s">
        <v>4777</v>
      </c>
      <c r="C33" s="696" t="s">
        <v>3945</v>
      </c>
      <c r="D33" s="696" t="s">
        <v>4808</v>
      </c>
      <c r="E33" s="696" t="s">
        <v>4809</v>
      </c>
      <c r="F33" s="711"/>
      <c r="G33" s="711"/>
      <c r="H33" s="711"/>
      <c r="I33" s="711"/>
      <c r="J33" s="711">
        <v>12</v>
      </c>
      <c r="K33" s="711">
        <v>600</v>
      </c>
      <c r="L33" s="711"/>
      <c r="M33" s="711">
        <v>50</v>
      </c>
      <c r="N33" s="711">
        <v>3</v>
      </c>
      <c r="O33" s="711">
        <v>150</v>
      </c>
      <c r="P33" s="701"/>
      <c r="Q33" s="712">
        <v>50</v>
      </c>
    </row>
    <row r="34" spans="1:17" ht="14.4" customHeight="1" x14ac:dyDescent="0.3">
      <c r="A34" s="695" t="s">
        <v>4810</v>
      </c>
      <c r="B34" s="696" t="s">
        <v>4811</v>
      </c>
      <c r="C34" s="696" t="s">
        <v>3945</v>
      </c>
      <c r="D34" s="696" t="s">
        <v>4812</v>
      </c>
      <c r="E34" s="696" t="s">
        <v>4813</v>
      </c>
      <c r="F34" s="711">
        <v>455</v>
      </c>
      <c r="G34" s="711">
        <v>12285</v>
      </c>
      <c r="H34" s="711">
        <v>1</v>
      </c>
      <c r="I34" s="711">
        <v>27</v>
      </c>
      <c r="J34" s="711">
        <v>318</v>
      </c>
      <c r="K34" s="711">
        <v>8586</v>
      </c>
      <c r="L34" s="711">
        <v>0.69890109890109886</v>
      </c>
      <c r="M34" s="711">
        <v>27</v>
      </c>
      <c r="N34" s="711">
        <v>422</v>
      </c>
      <c r="O34" s="711">
        <v>11394</v>
      </c>
      <c r="P34" s="701">
        <v>0.92747252747252751</v>
      </c>
      <c r="Q34" s="712">
        <v>27</v>
      </c>
    </row>
    <row r="35" spans="1:17" ht="14.4" customHeight="1" x14ac:dyDescent="0.3">
      <c r="A35" s="695" t="s">
        <v>4810</v>
      </c>
      <c r="B35" s="696" t="s">
        <v>4811</v>
      </c>
      <c r="C35" s="696" t="s">
        <v>3945</v>
      </c>
      <c r="D35" s="696" t="s">
        <v>4814</v>
      </c>
      <c r="E35" s="696" t="s">
        <v>4815</v>
      </c>
      <c r="F35" s="711">
        <v>7</v>
      </c>
      <c r="G35" s="711">
        <v>378</v>
      </c>
      <c r="H35" s="711">
        <v>1</v>
      </c>
      <c r="I35" s="711">
        <v>54</v>
      </c>
      <c r="J35" s="711">
        <v>10</v>
      </c>
      <c r="K35" s="711">
        <v>540</v>
      </c>
      <c r="L35" s="711">
        <v>1.4285714285714286</v>
      </c>
      <c r="M35" s="711">
        <v>54</v>
      </c>
      <c r="N35" s="711">
        <v>4</v>
      </c>
      <c r="O35" s="711">
        <v>216</v>
      </c>
      <c r="P35" s="701">
        <v>0.5714285714285714</v>
      </c>
      <c r="Q35" s="712">
        <v>54</v>
      </c>
    </row>
    <row r="36" spans="1:17" ht="14.4" customHeight="1" x14ac:dyDescent="0.3">
      <c r="A36" s="695" t="s">
        <v>4810</v>
      </c>
      <c r="B36" s="696" t="s">
        <v>4811</v>
      </c>
      <c r="C36" s="696" t="s">
        <v>3945</v>
      </c>
      <c r="D36" s="696" t="s">
        <v>4816</v>
      </c>
      <c r="E36" s="696" t="s">
        <v>4817</v>
      </c>
      <c r="F36" s="711">
        <v>422</v>
      </c>
      <c r="G36" s="711">
        <v>10128</v>
      </c>
      <c r="H36" s="711">
        <v>1</v>
      </c>
      <c r="I36" s="711">
        <v>24</v>
      </c>
      <c r="J36" s="711">
        <v>312</v>
      </c>
      <c r="K36" s="711">
        <v>7488</v>
      </c>
      <c r="L36" s="711">
        <v>0.73933649289099523</v>
      </c>
      <c r="M36" s="711">
        <v>24</v>
      </c>
      <c r="N36" s="711">
        <v>409</v>
      </c>
      <c r="O36" s="711">
        <v>9816</v>
      </c>
      <c r="P36" s="701">
        <v>0.96919431279620849</v>
      </c>
      <c r="Q36" s="712">
        <v>24</v>
      </c>
    </row>
    <row r="37" spans="1:17" ht="14.4" customHeight="1" x14ac:dyDescent="0.3">
      <c r="A37" s="695" t="s">
        <v>4810</v>
      </c>
      <c r="B37" s="696" t="s">
        <v>4811</v>
      </c>
      <c r="C37" s="696" t="s">
        <v>3945</v>
      </c>
      <c r="D37" s="696" t="s">
        <v>4818</v>
      </c>
      <c r="E37" s="696" t="s">
        <v>4819</v>
      </c>
      <c r="F37" s="711">
        <v>868</v>
      </c>
      <c r="G37" s="711">
        <v>23436</v>
      </c>
      <c r="H37" s="711">
        <v>1</v>
      </c>
      <c r="I37" s="711">
        <v>27</v>
      </c>
      <c r="J37" s="711">
        <v>665</v>
      </c>
      <c r="K37" s="711">
        <v>17955</v>
      </c>
      <c r="L37" s="711">
        <v>0.7661290322580645</v>
      </c>
      <c r="M37" s="711">
        <v>27</v>
      </c>
      <c r="N37" s="711">
        <v>820</v>
      </c>
      <c r="O37" s="711">
        <v>22140</v>
      </c>
      <c r="P37" s="701">
        <v>0.9447004608294931</v>
      </c>
      <c r="Q37" s="712">
        <v>27</v>
      </c>
    </row>
    <row r="38" spans="1:17" ht="14.4" customHeight="1" x14ac:dyDescent="0.3">
      <c r="A38" s="695" t="s">
        <v>4810</v>
      </c>
      <c r="B38" s="696" t="s">
        <v>4811</v>
      </c>
      <c r="C38" s="696" t="s">
        <v>3945</v>
      </c>
      <c r="D38" s="696" t="s">
        <v>4303</v>
      </c>
      <c r="E38" s="696" t="s">
        <v>4304</v>
      </c>
      <c r="F38" s="711">
        <v>1</v>
      </c>
      <c r="G38" s="711">
        <v>56</v>
      </c>
      <c r="H38" s="711">
        <v>1</v>
      </c>
      <c r="I38" s="711">
        <v>56</v>
      </c>
      <c r="J38" s="711">
        <v>6</v>
      </c>
      <c r="K38" s="711">
        <v>336</v>
      </c>
      <c r="L38" s="711">
        <v>6</v>
      </c>
      <c r="M38" s="711">
        <v>56</v>
      </c>
      <c r="N38" s="711"/>
      <c r="O38" s="711"/>
      <c r="P38" s="701"/>
      <c r="Q38" s="712"/>
    </row>
    <row r="39" spans="1:17" ht="14.4" customHeight="1" x14ac:dyDescent="0.3">
      <c r="A39" s="695" t="s">
        <v>4810</v>
      </c>
      <c r="B39" s="696" t="s">
        <v>4811</v>
      </c>
      <c r="C39" s="696" t="s">
        <v>3945</v>
      </c>
      <c r="D39" s="696" t="s">
        <v>4820</v>
      </c>
      <c r="E39" s="696" t="s">
        <v>4821</v>
      </c>
      <c r="F39" s="711">
        <v>91</v>
      </c>
      <c r="G39" s="711">
        <v>2457</v>
      </c>
      <c r="H39" s="711">
        <v>1</v>
      </c>
      <c r="I39" s="711">
        <v>27</v>
      </c>
      <c r="J39" s="711">
        <v>38</v>
      </c>
      <c r="K39" s="711">
        <v>1026</v>
      </c>
      <c r="L39" s="711">
        <v>0.4175824175824176</v>
      </c>
      <c r="M39" s="711">
        <v>27</v>
      </c>
      <c r="N39" s="711">
        <v>59</v>
      </c>
      <c r="O39" s="711">
        <v>1593</v>
      </c>
      <c r="P39" s="701">
        <v>0.64835164835164838</v>
      </c>
      <c r="Q39" s="712">
        <v>27</v>
      </c>
    </row>
    <row r="40" spans="1:17" ht="14.4" customHeight="1" x14ac:dyDescent="0.3">
      <c r="A40" s="695" t="s">
        <v>4810</v>
      </c>
      <c r="B40" s="696" t="s">
        <v>4811</v>
      </c>
      <c r="C40" s="696" t="s">
        <v>3945</v>
      </c>
      <c r="D40" s="696" t="s">
        <v>4822</v>
      </c>
      <c r="E40" s="696" t="s">
        <v>4823</v>
      </c>
      <c r="F40" s="711">
        <v>219</v>
      </c>
      <c r="G40" s="711">
        <v>4818</v>
      </c>
      <c r="H40" s="711">
        <v>1</v>
      </c>
      <c r="I40" s="711">
        <v>22</v>
      </c>
      <c r="J40" s="711">
        <v>135</v>
      </c>
      <c r="K40" s="711">
        <v>2970</v>
      </c>
      <c r="L40" s="711">
        <v>0.61643835616438358</v>
      </c>
      <c r="M40" s="711">
        <v>22</v>
      </c>
      <c r="N40" s="711">
        <v>165</v>
      </c>
      <c r="O40" s="711">
        <v>3630</v>
      </c>
      <c r="P40" s="701">
        <v>0.75342465753424659</v>
      </c>
      <c r="Q40" s="712">
        <v>22</v>
      </c>
    </row>
    <row r="41" spans="1:17" ht="14.4" customHeight="1" x14ac:dyDescent="0.3">
      <c r="A41" s="695" t="s">
        <v>4810</v>
      </c>
      <c r="B41" s="696" t="s">
        <v>4811</v>
      </c>
      <c r="C41" s="696" t="s">
        <v>3945</v>
      </c>
      <c r="D41" s="696" t="s">
        <v>4824</v>
      </c>
      <c r="E41" s="696" t="s">
        <v>4825</v>
      </c>
      <c r="F41" s="711">
        <v>3</v>
      </c>
      <c r="G41" s="711">
        <v>204</v>
      </c>
      <c r="H41" s="711">
        <v>1</v>
      </c>
      <c r="I41" s="711">
        <v>68</v>
      </c>
      <c r="J41" s="711">
        <v>3</v>
      </c>
      <c r="K41" s="711">
        <v>204</v>
      </c>
      <c r="L41" s="711">
        <v>1</v>
      </c>
      <c r="M41" s="711">
        <v>68</v>
      </c>
      <c r="N41" s="711">
        <v>2</v>
      </c>
      <c r="O41" s="711">
        <v>136</v>
      </c>
      <c r="P41" s="701">
        <v>0.66666666666666663</v>
      </c>
      <c r="Q41" s="712">
        <v>68</v>
      </c>
    </row>
    <row r="42" spans="1:17" ht="14.4" customHeight="1" x14ac:dyDescent="0.3">
      <c r="A42" s="695" t="s">
        <v>4810</v>
      </c>
      <c r="B42" s="696" t="s">
        <v>4811</v>
      </c>
      <c r="C42" s="696" t="s">
        <v>3945</v>
      </c>
      <c r="D42" s="696" t="s">
        <v>4826</v>
      </c>
      <c r="E42" s="696" t="s">
        <v>4827</v>
      </c>
      <c r="F42" s="711">
        <v>528</v>
      </c>
      <c r="G42" s="711">
        <v>32736</v>
      </c>
      <c r="H42" s="711">
        <v>1</v>
      </c>
      <c r="I42" s="711">
        <v>62</v>
      </c>
      <c r="J42" s="711">
        <v>377</v>
      </c>
      <c r="K42" s="711">
        <v>23374</v>
      </c>
      <c r="L42" s="711">
        <v>0.71401515151515149</v>
      </c>
      <c r="M42" s="711">
        <v>62</v>
      </c>
      <c r="N42" s="711">
        <v>482</v>
      </c>
      <c r="O42" s="711">
        <v>29884</v>
      </c>
      <c r="P42" s="701">
        <v>0.91287878787878785</v>
      </c>
      <c r="Q42" s="712">
        <v>62</v>
      </c>
    </row>
    <row r="43" spans="1:17" ht="14.4" customHeight="1" x14ac:dyDescent="0.3">
      <c r="A43" s="695" t="s">
        <v>4810</v>
      </c>
      <c r="B43" s="696" t="s">
        <v>4811</v>
      </c>
      <c r="C43" s="696" t="s">
        <v>3945</v>
      </c>
      <c r="D43" s="696" t="s">
        <v>4305</v>
      </c>
      <c r="E43" s="696" t="s">
        <v>4306</v>
      </c>
      <c r="F43" s="711">
        <v>1</v>
      </c>
      <c r="G43" s="711">
        <v>61</v>
      </c>
      <c r="H43" s="711">
        <v>1</v>
      </c>
      <c r="I43" s="711">
        <v>61</v>
      </c>
      <c r="J43" s="711"/>
      <c r="K43" s="711"/>
      <c r="L43" s="711"/>
      <c r="M43" s="711"/>
      <c r="N43" s="711">
        <v>1</v>
      </c>
      <c r="O43" s="711">
        <v>61</v>
      </c>
      <c r="P43" s="701">
        <v>1</v>
      </c>
      <c r="Q43" s="712">
        <v>61</v>
      </c>
    </row>
    <row r="44" spans="1:17" ht="14.4" customHeight="1" x14ac:dyDescent="0.3">
      <c r="A44" s="695" t="s">
        <v>4810</v>
      </c>
      <c r="B44" s="696" t="s">
        <v>4811</v>
      </c>
      <c r="C44" s="696" t="s">
        <v>3945</v>
      </c>
      <c r="D44" s="696" t="s">
        <v>4828</v>
      </c>
      <c r="E44" s="696" t="s">
        <v>4829</v>
      </c>
      <c r="F44" s="711">
        <v>1</v>
      </c>
      <c r="G44" s="711">
        <v>394</v>
      </c>
      <c r="H44" s="711">
        <v>1</v>
      </c>
      <c r="I44" s="711">
        <v>394</v>
      </c>
      <c r="J44" s="711"/>
      <c r="K44" s="711"/>
      <c r="L44" s="711"/>
      <c r="M44" s="711"/>
      <c r="N44" s="711"/>
      <c r="O44" s="711"/>
      <c r="P44" s="701"/>
      <c r="Q44" s="712"/>
    </row>
    <row r="45" spans="1:17" ht="14.4" customHeight="1" x14ac:dyDescent="0.3">
      <c r="A45" s="695" t="s">
        <v>4810</v>
      </c>
      <c r="B45" s="696" t="s">
        <v>4811</v>
      </c>
      <c r="C45" s="696" t="s">
        <v>3945</v>
      </c>
      <c r="D45" s="696" t="s">
        <v>4830</v>
      </c>
      <c r="E45" s="696" t="s">
        <v>4831</v>
      </c>
      <c r="F45" s="711">
        <v>175</v>
      </c>
      <c r="G45" s="711">
        <v>172725</v>
      </c>
      <c r="H45" s="711">
        <v>1</v>
      </c>
      <c r="I45" s="711">
        <v>987</v>
      </c>
      <c r="J45" s="711">
        <v>76</v>
      </c>
      <c r="K45" s="711">
        <v>75012</v>
      </c>
      <c r="L45" s="711">
        <v>0.43428571428571427</v>
      </c>
      <c r="M45" s="711">
        <v>987</v>
      </c>
      <c r="N45" s="711">
        <v>100</v>
      </c>
      <c r="O45" s="711">
        <v>98700</v>
      </c>
      <c r="P45" s="701">
        <v>0.5714285714285714</v>
      </c>
      <c r="Q45" s="712">
        <v>987</v>
      </c>
    </row>
    <row r="46" spans="1:17" ht="14.4" customHeight="1" x14ac:dyDescent="0.3">
      <c r="A46" s="695" t="s">
        <v>4810</v>
      </c>
      <c r="B46" s="696" t="s">
        <v>4811</v>
      </c>
      <c r="C46" s="696" t="s">
        <v>3945</v>
      </c>
      <c r="D46" s="696" t="s">
        <v>4832</v>
      </c>
      <c r="E46" s="696" t="s">
        <v>4833</v>
      </c>
      <c r="F46" s="711"/>
      <c r="G46" s="711"/>
      <c r="H46" s="711"/>
      <c r="I46" s="711"/>
      <c r="J46" s="711">
        <v>1</v>
      </c>
      <c r="K46" s="711">
        <v>63</v>
      </c>
      <c r="L46" s="711"/>
      <c r="M46" s="711">
        <v>63</v>
      </c>
      <c r="N46" s="711">
        <v>1</v>
      </c>
      <c r="O46" s="711">
        <v>63</v>
      </c>
      <c r="P46" s="701"/>
      <c r="Q46" s="712">
        <v>63</v>
      </c>
    </row>
    <row r="47" spans="1:17" ht="14.4" customHeight="1" x14ac:dyDescent="0.3">
      <c r="A47" s="695" t="s">
        <v>4810</v>
      </c>
      <c r="B47" s="696" t="s">
        <v>4811</v>
      </c>
      <c r="C47" s="696" t="s">
        <v>3945</v>
      </c>
      <c r="D47" s="696" t="s">
        <v>4834</v>
      </c>
      <c r="E47" s="696" t="s">
        <v>4835</v>
      </c>
      <c r="F47" s="711">
        <v>3</v>
      </c>
      <c r="G47" s="711">
        <v>51</v>
      </c>
      <c r="H47" s="711">
        <v>1</v>
      </c>
      <c r="I47" s="711">
        <v>17</v>
      </c>
      <c r="J47" s="711">
        <v>1</v>
      </c>
      <c r="K47" s="711">
        <v>17</v>
      </c>
      <c r="L47" s="711">
        <v>0.33333333333333331</v>
      </c>
      <c r="M47" s="711">
        <v>17</v>
      </c>
      <c r="N47" s="711"/>
      <c r="O47" s="711"/>
      <c r="P47" s="701"/>
      <c r="Q47" s="712"/>
    </row>
    <row r="48" spans="1:17" ht="14.4" customHeight="1" x14ac:dyDescent="0.3">
      <c r="A48" s="695" t="s">
        <v>4810</v>
      </c>
      <c r="B48" s="696" t="s">
        <v>4811</v>
      </c>
      <c r="C48" s="696" t="s">
        <v>3945</v>
      </c>
      <c r="D48" s="696" t="s">
        <v>4836</v>
      </c>
      <c r="E48" s="696" t="s">
        <v>4837</v>
      </c>
      <c r="F48" s="711"/>
      <c r="G48" s="711"/>
      <c r="H48" s="711"/>
      <c r="I48" s="711"/>
      <c r="J48" s="711">
        <v>1</v>
      </c>
      <c r="K48" s="711">
        <v>63</v>
      </c>
      <c r="L48" s="711"/>
      <c r="M48" s="711">
        <v>63</v>
      </c>
      <c r="N48" s="711"/>
      <c r="O48" s="711"/>
      <c r="P48" s="701"/>
      <c r="Q48" s="712"/>
    </row>
    <row r="49" spans="1:17" ht="14.4" customHeight="1" x14ac:dyDescent="0.3">
      <c r="A49" s="695" t="s">
        <v>4810</v>
      </c>
      <c r="B49" s="696" t="s">
        <v>4811</v>
      </c>
      <c r="C49" s="696" t="s">
        <v>3945</v>
      </c>
      <c r="D49" s="696" t="s">
        <v>4838</v>
      </c>
      <c r="E49" s="696" t="s">
        <v>4839</v>
      </c>
      <c r="F49" s="711">
        <v>2</v>
      </c>
      <c r="G49" s="711">
        <v>94</v>
      </c>
      <c r="H49" s="711">
        <v>1</v>
      </c>
      <c r="I49" s="711">
        <v>47</v>
      </c>
      <c r="J49" s="711">
        <v>2</v>
      </c>
      <c r="K49" s="711">
        <v>94</v>
      </c>
      <c r="L49" s="711">
        <v>1</v>
      </c>
      <c r="M49" s="711">
        <v>47</v>
      </c>
      <c r="N49" s="711"/>
      <c r="O49" s="711"/>
      <c r="P49" s="701"/>
      <c r="Q49" s="712"/>
    </row>
    <row r="50" spans="1:17" ht="14.4" customHeight="1" x14ac:dyDescent="0.3">
      <c r="A50" s="695" t="s">
        <v>4810</v>
      </c>
      <c r="B50" s="696" t="s">
        <v>4811</v>
      </c>
      <c r="C50" s="696" t="s">
        <v>3945</v>
      </c>
      <c r="D50" s="696" t="s">
        <v>4840</v>
      </c>
      <c r="E50" s="696" t="s">
        <v>4841</v>
      </c>
      <c r="F50" s="711">
        <v>155</v>
      </c>
      <c r="G50" s="711">
        <v>9300</v>
      </c>
      <c r="H50" s="711">
        <v>1</v>
      </c>
      <c r="I50" s="711">
        <v>60</v>
      </c>
      <c r="J50" s="711">
        <v>136</v>
      </c>
      <c r="K50" s="711">
        <v>8160</v>
      </c>
      <c r="L50" s="711">
        <v>0.8774193548387097</v>
      </c>
      <c r="M50" s="711">
        <v>60</v>
      </c>
      <c r="N50" s="711">
        <v>168</v>
      </c>
      <c r="O50" s="711">
        <v>10080</v>
      </c>
      <c r="P50" s="701">
        <v>1.0838709677419356</v>
      </c>
      <c r="Q50" s="712">
        <v>60</v>
      </c>
    </row>
    <row r="51" spans="1:17" ht="14.4" customHeight="1" x14ac:dyDescent="0.3">
      <c r="A51" s="695" t="s">
        <v>4810</v>
      </c>
      <c r="B51" s="696" t="s">
        <v>4811</v>
      </c>
      <c r="C51" s="696" t="s">
        <v>3945</v>
      </c>
      <c r="D51" s="696" t="s">
        <v>4842</v>
      </c>
      <c r="E51" s="696" t="s">
        <v>4843</v>
      </c>
      <c r="F51" s="711"/>
      <c r="G51" s="711"/>
      <c r="H51" s="711"/>
      <c r="I51" s="711"/>
      <c r="J51" s="711">
        <v>4</v>
      </c>
      <c r="K51" s="711">
        <v>76</v>
      </c>
      <c r="L51" s="711"/>
      <c r="M51" s="711">
        <v>19</v>
      </c>
      <c r="N51" s="711"/>
      <c r="O51" s="711"/>
      <c r="P51" s="701"/>
      <c r="Q51" s="712"/>
    </row>
    <row r="52" spans="1:17" ht="14.4" customHeight="1" x14ac:dyDescent="0.3">
      <c r="A52" s="695" t="s">
        <v>4810</v>
      </c>
      <c r="B52" s="696" t="s">
        <v>4811</v>
      </c>
      <c r="C52" s="696" t="s">
        <v>3945</v>
      </c>
      <c r="D52" s="696" t="s">
        <v>4844</v>
      </c>
      <c r="E52" s="696" t="s">
        <v>4845</v>
      </c>
      <c r="F52" s="711"/>
      <c r="G52" s="711"/>
      <c r="H52" s="711"/>
      <c r="I52" s="711"/>
      <c r="J52" s="711">
        <v>1</v>
      </c>
      <c r="K52" s="711">
        <v>312</v>
      </c>
      <c r="L52" s="711"/>
      <c r="M52" s="711">
        <v>312</v>
      </c>
      <c r="N52" s="711"/>
      <c r="O52" s="711"/>
      <c r="P52" s="701"/>
      <c r="Q52" s="712"/>
    </row>
    <row r="53" spans="1:17" ht="14.4" customHeight="1" x14ac:dyDescent="0.3">
      <c r="A53" s="695" t="s">
        <v>4810</v>
      </c>
      <c r="B53" s="696" t="s">
        <v>4811</v>
      </c>
      <c r="C53" s="696" t="s">
        <v>3945</v>
      </c>
      <c r="D53" s="696" t="s">
        <v>4846</v>
      </c>
      <c r="E53" s="696" t="s">
        <v>4847</v>
      </c>
      <c r="F53" s="711">
        <v>4</v>
      </c>
      <c r="G53" s="711">
        <v>3400</v>
      </c>
      <c r="H53" s="711">
        <v>1</v>
      </c>
      <c r="I53" s="711">
        <v>850</v>
      </c>
      <c r="J53" s="711">
        <v>2</v>
      </c>
      <c r="K53" s="711">
        <v>1702</v>
      </c>
      <c r="L53" s="711">
        <v>0.50058823529411767</v>
      </c>
      <c r="M53" s="711">
        <v>851</v>
      </c>
      <c r="N53" s="711">
        <v>3</v>
      </c>
      <c r="O53" s="711">
        <v>2553</v>
      </c>
      <c r="P53" s="701">
        <v>0.75088235294117645</v>
      </c>
      <c r="Q53" s="712">
        <v>851</v>
      </c>
    </row>
    <row r="54" spans="1:17" ht="14.4" customHeight="1" x14ac:dyDescent="0.3">
      <c r="A54" s="695" t="s">
        <v>4810</v>
      </c>
      <c r="B54" s="696" t="s">
        <v>4811</v>
      </c>
      <c r="C54" s="696" t="s">
        <v>3945</v>
      </c>
      <c r="D54" s="696" t="s">
        <v>4848</v>
      </c>
      <c r="E54" s="696" t="s">
        <v>4849</v>
      </c>
      <c r="F54" s="711"/>
      <c r="G54" s="711"/>
      <c r="H54" s="711"/>
      <c r="I54" s="711"/>
      <c r="J54" s="711">
        <v>1</v>
      </c>
      <c r="K54" s="711">
        <v>349</v>
      </c>
      <c r="L54" s="711"/>
      <c r="M54" s="711">
        <v>349</v>
      </c>
      <c r="N54" s="711"/>
      <c r="O54" s="711"/>
      <c r="P54" s="701"/>
      <c r="Q54" s="712"/>
    </row>
    <row r="55" spans="1:17" ht="14.4" customHeight="1" x14ac:dyDescent="0.3">
      <c r="A55" s="695" t="s">
        <v>4810</v>
      </c>
      <c r="B55" s="696" t="s">
        <v>4811</v>
      </c>
      <c r="C55" s="696" t="s">
        <v>3945</v>
      </c>
      <c r="D55" s="696" t="s">
        <v>4850</v>
      </c>
      <c r="E55" s="696" t="s">
        <v>4851</v>
      </c>
      <c r="F55" s="711"/>
      <c r="G55" s="711"/>
      <c r="H55" s="711"/>
      <c r="I55" s="711"/>
      <c r="J55" s="711"/>
      <c r="K55" s="711"/>
      <c r="L55" s="711"/>
      <c r="M55" s="711"/>
      <c r="N55" s="711">
        <v>1</v>
      </c>
      <c r="O55" s="711">
        <v>1210</v>
      </c>
      <c r="P55" s="701"/>
      <c r="Q55" s="712">
        <v>1210</v>
      </c>
    </row>
    <row r="56" spans="1:17" ht="14.4" customHeight="1" x14ac:dyDescent="0.3">
      <c r="A56" s="695" t="s">
        <v>4810</v>
      </c>
      <c r="B56" s="696" t="s">
        <v>4811</v>
      </c>
      <c r="C56" s="696" t="s">
        <v>3945</v>
      </c>
      <c r="D56" s="696" t="s">
        <v>4852</v>
      </c>
      <c r="E56" s="696" t="s">
        <v>4853</v>
      </c>
      <c r="F56" s="711">
        <v>9</v>
      </c>
      <c r="G56" s="711">
        <v>7038</v>
      </c>
      <c r="H56" s="711">
        <v>1</v>
      </c>
      <c r="I56" s="711">
        <v>782</v>
      </c>
      <c r="J56" s="711">
        <v>14</v>
      </c>
      <c r="K56" s="711">
        <v>10962</v>
      </c>
      <c r="L56" s="711">
        <v>1.5575447570332481</v>
      </c>
      <c r="M56" s="711">
        <v>783</v>
      </c>
      <c r="N56" s="711">
        <v>9</v>
      </c>
      <c r="O56" s="711">
        <v>7047</v>
      </c>
      <c r="P56" s="701">
        <v>1.0012787723785166</v>
      </c>
      <c r="Q56" s="712">
        <v>783</v>
      </c>
    </row>
    <row r="57" spans="1:17" ht="14.4" customHeight="1" x14ac:dyDescent="0.3">
      <c r="A57" s="695" t="s">
        <v>4810</v>
      </c>
      <c r="B57" s="696" t="s">
        <v>4811</v>
      </c>
      <c r="C57" s="696" t="s">
        <v>3945</v>
      </c>
      <c r="D57" s="696" t="s">
        <v>4854</v>
      </c>
      <c r="E57" s="696" t="s">
        <v>4855</v>
      </c>
      <c r="F57" s="711"/>
      <c r="G57" s="711"/>
      <c r="H57" s="711"/>
      <c r="I57" s="711"/>
      <c r="J57" s="711">
        <v>2</v>
      </c>
      <c r="K57" s="711">
        <v>454</v>
      </c>
      <c r="L57" s="711"/>
      <c r="M57" s="711">
        <v>227</v>
      </c>
      <c r="N57" s="711"/>
      <c r="O57" s="711"/>
      <c r="P57" s="701"/>
      <c r="Q57" s="712"/>
    </row>
    <row r="58" spans="1:17" ht="14.4" customHeight="1" x14ac:dyDescent="0.3">
      <c r="A58" s="695" t="s">
        <v>4810</v>
      </c>
      <c r="B58" s="696" t="s">
        <v>4811</v>
      </c>
      <c r="C58" s="696" t="s">
        <v>3945</v>
      </c>
      <c r="D58" s="696" t="s">
        <v>4856</v>
      </c>
      <c r="E58" s="696" t="s">
        <v>4857</v>
      </c>
      <c r="F58" s="711"/>
      <c r="G58" s="711"/>
      <c r="H58" s="711"/>
      <c r="I58" s="711"/>
      <c r="J58" s="711">
        <v>1</v>
      </c>
      <c r="K58" s="711">
        <v>560</v>
      </c>
      <c r="L58" s="711"/>
      <c r="M58" s="711">
        <v>560</v>
      </c>
      <c r="N58" s="711"/>
      <c r="O58" s="711"/>
      <c r="P58" s="701"/>
      <c r="Q58" s="712"/>
    </row>
    <row r="59" spans="1:17" ht="14.4" customHeight="1" x14ac:dyDescent="0.3">
      <c r="A59" s="695" t="s">
        <v>4810</v>
      </c>
      <c r="B59" s="696" t="s">
        <v>4811</v>
      </c>
      <c r="C59" s="696" t="s">
        <v>3945</v>
      </c>
      <c r="D59" s="696" t="s">
        <v>4858</v>
      </c>
      <c r="E59" s="696" t="s">
        <v>4859</v>
      </c>
      <c r="F59" s="711"/>
      <c r="G59" s="711"/>
      <c r="H59" s="711"/>
      <c r="I59" s="711"/>
      <c r="J59" s="711">
        <v>1</v>
      </c>
      <c r="K59" s="711">
        <v>170</v>
      </c>
      <c r="L59" s="711"/>
      <c r="M59" s="711">
        <v>170</v>
      </c>
      <c r="N59" s="711"/>
      <c r="O59" s="711"/>
      <c r="P59" s="701"/>
      <c r="Q59" s="712"/>
    </row>
    <row r="60" spans="1:17" ht="14.4" customHeight="1" x14ac:dyDescent="0.3">
      <c r="A60" s="695" t="s">
        <v>4810</v>
      </c>
      <c r="B60" s="696" t="s">
        <v>4811</v>
      </c>
      <c r="C60" s="696" t="s">
        <v>3945</v>
      </c>
      <c r="D60" s="696" t="s">
        <v>4860</v>
      </c>
      <c r="E60" s="696" t="s">
        <v>4861</v>
      </c>
      <c r="F60" s="711">
        <v>2</v>
      </c>
      <c r="G60" s="711">
        <v>260</v>
      </c>
      <c r="H60" s="711">
        <v>1</v>
      </c>
      <c r="I60" s="711">
        <v>130</v>
      </c>
      <c r="J60" s="711"/>
      <c r="K60" s="711"/>
      <c r="L60" s="711"/>
      <c r="M60" s="711"/>
      <c r="N60" s="711"/>
      <c r="O60" s="711"/>
      <c r="P60" s="701"/>
      <c r="Q60" s="712"/>
    </row>
    <row r="61" spans="1:17" ht="14.4" customHeight="1" x14ac:dyDescent="0.3">
      <c r="A61" s="695" t="s">
        <v>4810</v>
      </c>
      <c r="B61" s="696" t="s">
        <v>4811</v>
      </c>
      <c r="C61" s="696" t="s">
        <v>3945</v>
      </c>
      <c r="D61" s="696" t="s">
        <v>4862</v>
      </c>
      <c r="E61" s="696" t="s">
        <v>4863</v>
      </c>
      <c r="F61" s="711"/>
      <c r="G61" s="711"/>
      <c r="H61" s="711"/>
      <c r="I61" s="711"/>
      <c r="J61" s="711">
        <v>1</v>
      </c>
      <c r="K61" s="711">
        <v>394</v>
      </c>
      <c r="L61" s="711"/>
      <c r="M61" s="711">
        <v>394</v>
      </c>
      <c r="N61" s="711"/>
      <c r="O61" s="711"/>
      <c r="P61" s="701"/>
      <c r="Q61" s="712"/>
    </row>
    <row r="62" spans="1:17" ht="14.4" customHeight="1" x14ac:dyDescent="0.3">
      <c r="A62" s="695" t="s">
        <v>4810</v>
      </c>
      <c r="B62" s="696" t="s">
        <v>4811</v>
      </c>
      <c r="C62" s="696" t="s">
        <v>3945</v>
      </c>
      <c r="D62" s="696" t="s">
        <v>4378</v>
      </c>
      <c r="E62" s="696" t="s">
        <v>4379</v>
      </c>
      <c r="F62" s="711">
        <v>220</v>
      </c>
      <c r="G62" s="711">
        <v>6380</v>
      </c>
      <c r="H62" s="711">
        <v>1</v>
      </c>
      <c r="I62" s="711">
        <v>29</v>
      </c>
      <c r="J62" s="711">
        <v>136</v>
      </c>
      <c r="K62" s="711">
        <v>3944</v>
      </c>
      <c r="L62" s="711">
        <v>0.61818181818181817</v>
      </c>
      <c r="M62" s="711">
        <v>29</v>
      </c>
      <c r="N62" s="711">
        <v>165</v>
      </c>
      <c r="O62" s="711">
        <v>4785</v>
      </c>
      <c r="P62" s="701">
        <v>0.75</v>
      </c>
      <c r="Q62" s="712">
        <v>29</v>
      </c>
    </row>
    <row r="63" spans="1:17" ht="14.4" customHeight="1" x14ac:dyDescent="0.3">
      <c r="A63" s="695" t="s">
        <v>4810</v>
      </c>
      <c r="B63" s="696" t="s">
        <v>4811</v>
      </c>
      <c r="C63" s="696" t="s">
        <v>3945</v>
      </c>
      <c r="D63" s="696" t="s">
        <v>4864</v>
      </c>
      <c r="E63" s="696" t="s">
        <v>4865</v>
      </c>
      <c r="F63" s="711">
        <v>155</v>
      </c>
      <c r="G63" s="711">
        <v>7750</v>
      </c>
      <c r="H63" s="711">
        <v>1</v>
      </c>
      <c r="I63" s="711">
        <v>50</v>
      </c>
      <c r="J63" s="711">
        <v>136</v>
      </c>
      <c r="K63" s="711">
        <v>6800</v>
      </c>
      <c r="L63" s="711">
        <v>0.8774193548387097</v>
      </c>
      <c r="M63" s="711">
        <v>50</v>
      </c>
      <c r="N63" s="711">
        <v>168</v>
      </c>
      <c r="O63" s="711">
        <v>8400</v>
      </c>
      <c r="P63" s="701">
        <v>1.0838709677419356</v>
      </c>
      <c r="Q63" s="712">
        <v>50</v>
      </c>
    </row>
    <row r="64" spans="1:17" ht="14.4" customHeight="1" x14ac:dyDescent="0.3">
      <c r="A64" s="695" t="s">
        <v>4810</v>
      </c>
      <c r="B64" s="696" t="s">
        <v>4811</v>
      </c>
      <c r="C64" s="696" t="s">
        <v>3945</v>
      </c>
      <c r="D64" s="696" t="s">
        <v>4866</v>
      </c>
      <c r="E64" s="696" t="s">
        <v>4867</v>
      </c>
      <c r="F64" s="711">
        <v>474</v>
      </c>
      <c r="G64" s="711">
        <v>5688</v>
      </c>
      <c r="H64" s="711">
        <v>1</v>
      </c>
      <c r="I64" s="711">
        <v>12</v>
      </c>
      <c r="J64" s="711">
        <v>281</v>
      </c>
      <c r="K64" s="711">
        <v>3372</v>
      </c>
      <c r="L64" s="711">
        <v>0.59282700421940926</v>
      </c>
      <c r="M64" s="711">
        <v>12</v>
      </c>
      <c r="N64" s="711">
        <v>359</v>
      </c>
      <c r="O64" s="711">
        <v>4308</v>
      </c>
      <c r="P64" s="701">
        <v>0.7573839662447257</v>
      </c>
      <c r="Q64" s="712">
        <v>12</v>
      </c>
    </row>
    <row r="65" spans="1:17" ht="14.4" customHeight="1" x14ac:dyDescent="0.3">
      <c r="A65" s="695" t="s">
        <v>4810</v>
      </c>
      <c r="B65" s="696" t="s">
        <v>4811</v>
      </c>
      <c r="C65" s="696" t="s">
        <v>3945</v>
      </c>
      <c r="D65" s="696" t="s">
        <v>4868</v>
      </c>
      <c r="E65" s="696" t="s">
        <v>4869</v>
      </c>
      <c r="F65" s="711">
        <v>7</v>
      </c>
      <c r="G65" s="711">
        <v>1260</v>
      </c>
      <c r="H65" s="711">
        <v>1</v>
      </c>
      <c r="I65" s="711">
        <v>180</v>
      </c>
      <c r="J65" s="711">
        <v>6</v>
      </c>
      <c r="K65" s="711">
        <v>1086</v>
      </c>
      <c r="L65" s="711">
        <v>0.86190476190476195</v>
      </c>
      <c r="M65" s="711">
        <v>181</v>
      </c>
      <c r="N65" s="711">
        <v>4</v>
      </c>
      <c r="O65" s="711">
        <v>724</v>
      </c>
      <c r="P65" s="701">
        <v>0.57460317460317456</v>
      </c>
      <c r="Q65" s="712">
        <v>181</v>
      </c>
    </row>
    <row r="66" spans="1:17" ht="14.4" customHeight="1" x14ac:dyDescent="0.3">
      <c r="A66" s="695" t="s">
        <v>4810</v>
      </c>
      <c r="B66" s="696" t="s">
        <v>4811</v>
      </c>
      <c r="C66" s="696" t="s">
        <v>3945</v>
      </c>
      <c r="D66" s="696" t="s">
        <v>4382</v>
      </c>
      <c r="E66" s="696" t="s">
        <v>4383</v>
      </c>
      <c r="F66" s="711">
        <v>1</v>
      </c>
      <c r="G66" s="711">
        <v>71</v>
      </c>
      <c r="H66" s="711">
        <v>1</v>
      </c>
      <c r="I66" s="711">
        <v>71</v>
      </c>
      <c r="J66" s="711">
        <v>6</v>
      </c>
      <c r="K66" s="711">
        <v>426</v>
      </c>
      <c r="L66" s="711">
        <v>6</v>
      </c>
      <c r="M66" s="711">
        <v>71</v>
      </c>
      <c r="N66" s="711"/>
      <c r="O66" s="711"/>
      <c r="P66" s="701"/>
      <c r="Q66" s="712"/>
    </row>
    <row r="67" spans="1:17" ht="14.4" customHeight="1" x14ac:dyDescent="0.3">
      <c r="A67" s="695" t="s">
        <v>4810</v>
      </c>
      <c r="B67" s="696" t="s">
        <v>4811</v>
      </c>
      <c r="C67" s="696" t="s">
        <v>3945</v>
      </c>
      <c r="D67" s="696" t="s">
        <v>4870</v>
      </c>
      <c r="E67" s="696" t="s">
        <v>4871</v>
      </c>
      <c r="F67" s="711">
        <v>6</v>
      </c>
      <c r="G67" s="711">
        <v>1086</v>
      </c>
      <c r="H67" s="711">
        <v>1</v>
      </c>
      <c r="I67" s="711">
        <v>181</v>
      </c>
      <c r="J67" s="711">
        <v>4</v>
      </c>
      <c r="K67" s="711">
        <v>728</v>
      </c>
      <c r="L67" s="711">
        <v>0.67034990791896865</v>
      </c>
      <c r="M67" s="711">
        <v>182</v>
      </c>
      <c r="N67" s="711">
        <v>3</v>
      </c>
      <c r="O67" s="711">
        <v>546</v>
      </c>
      <c r="P67" s="701">
        <v>0.50276243093922657</v>
      </c>
      <c r="Q67" s="712">
        <v>182</v>
      </c>
    </row>
    <row r="68" spans="1:17" ht="14.4" customHeight="1" x14ac:dyDescent="0.3">
      <c r="A68" s="695" t="s">
        <v>4810</v>
      </c>
      <c r="B68" s="696" t="s">
        <v>4811</v>
      </c>
      <c r="C68" s="696" t="s">
        <v>3945</v>
      </c>
      <c r="D68" s="696" t="s">
        <v>4872</v>
      </c>
      <c r="E68" s="696" t="s">
        <v>4873</v>
      </c>
      <c r="F68" s="711">
        <v>1228</v>
      </c>
      <c r="G68" s="711">
        <v>180516</v>
      </c>
      <c r="H68" s="711">
        <v>1</v>
      </c>
      <c r="I68" s="711">
        <v>147</v>
      </c>
      <c r="J68" s="711">
        <v>906</v>
      </c>
      <c r="K68" s="711">
        <v>133182</v>
      </c>
      <c r="L68" s="711">
        <v>0.73778501628664495</v>
      </c>
      <c r="M68" s="711">
        <v>147</v>
      </c>
      <c r="N68" s="711">
        <v>1130</v>
      </c>
      <c r="O68" s="711">
        <v>166110</v>
      </c>
      <c r="P68" s="701">
        <v>0.92019543973941365</v>
      </c>
      <c r="Q68" s="712">
        <v>147</v>
      </c>
    </row>
    <row r="69" spans="1:17" ht="14.4" customHeight="1" x14ac:dyDescent="0.3">
      <c r="A69" s="695" t="s">
        <v>4810</v>
      </c>
      <c r="B69" s="696" t="s">
        <v>4811</v>
      </c>
      <c r="C69" s="696" t="s">
        <v>3945</v>
      </c>
      <c r="D69" s="696" t="s">
        <v>4384</v>
      </c>
      <c r="E69" s="696" t="s">
        <v>4385</v>
      </c>
      <c r="F69" s="711">
        <v>220</v>
      </c>
      <c r="G69" s="711">
        <v>6380</v>
      </c>
      <c r="H69" s="711">
        <v>1</v>
      </c>
      <c r="I69" s="711">
        <v>29</v>
      </c>
      <c r="J69" s="711">
        <v>135</v>
      </c>
      <c r="K69" s="711">
        <v>3915</v>
      </c>
      <c r="L69" s="711">
        <v>0.61363636363636365</v>
      </c>
      <c r="M69" s="711">
        <v>29</v>
      </c>
      <c r="N69" s="711">
        <v>166</v>
      </c>
      <c r="O69" s="711">
        <v>4814</v>
      </c>
      <c r="P69" s="701">
        <v>0.75454545454545452</v>
      </c>
      <c r="Q69" s="712">
        <v>29</v>
      </c>
    </row>
    <row r="70" spans="1:17" ht="14.4" customHeight="1" x14ac:dyDescent="0.3">
      <c r="A70" s="695" t="s">
        <v>4810</v>
      </c>
      <c r="B70" s="696" t="s">
        <v>4811</v>
      </c>
      <c r="C70" s="696" t="s">
        <v>3945</v>
      </c>
      <c r="D70" s="696" t="s">
        <v>4874</v>
      </c>
      <c r="E70" s="696" t="s">
        <v>4875</v>
      </c>
      <c r="F70" s="711">
        <v>92</v>
      </c>
      <c r="G70" s="711">
        <v>2852</v>
      </c>
      <c r="H70" s="711">
        <v>1</v>
      </c>
      <c r="I70" s="711">
        <v>31</v>
      </c>
      <c r="J70" s="711">
        <v>46</v>
      </c>
      <c r="K70" s="711">
        <v>1426</v>
      </c>
      <c r="L70" s="711">
        <v>0.5</v>
      </c>
      <c r="M70" s="711">
        <v>31</v>
      </c>
      <c r="N70" s="711">
        <v>72</v>
      </c>
      <c r="O70" s="711">
        <v>2232</v>
      </c>
      <c r="P70" s="701">
        <v>0.78260869565217395</v>
      </c>
      <c r="Q70" s="712">
        <v>31</v>
      </c>
    </row>
    <row r="71" spans="1:17" ht="14.4" customHeight="1" x14ac:dyDescent="0.3">
      <c r="A71" s="695" t="s">
        <v>4810</v>
      </c>
      <c r="B71" s="696" t="s">
        <v>4811</v>
      </c>
      <c r="C71" s="696" t="s">
        <v>3945</v>
      </c>
      <c r="D71" s="696" t="s">
        <v>4876</v>
      </c>
      <c r="E71" s="696" t="s">
        <v>4877</v>
      </c>
      <c r="F71" s="711">
        <v>456</v>
      </c>
      <c r="G71" s="711">
        <v>12312</v>
      </c>
      <c r="H71" s="711">
        <v>1</v>
      </c>
      <c r="I71" s="711">
        <v>27</v>
      </c>
      <c r="J71" s="711">
        <v>318</v>
      </c>
      <c r="K71" s="711">
        <v>8586</v>
      </c>
      <c r="L71" s="711">
        <v>0.69736842105263153</v>
      </c>
      <c r="M71" s="711">
        <v>27</v>
      </c>
      <c r="N71" s="711">
        <v>420</v>
      </c>
      <c r="O71" s="711">
        <v>11340</v>
      </c>
      <c r="P71" s="701">
        <v>0.92105263157894735</v>
      </c>
      <c r="Q71" s="712">
        <v>27</v>
      </c>
    </row>
    <row r="72" spans="1:17" ht="14.4" customHeight="1" x14ac:dyDescent="0.3">
      <c r="A72" s="695" t="s">
        <v>4810</v>
      </c>
      <c r="B72" s="696" t="s">
        <v>4811</v>
      </c>
      <c r="C72" s="696" t="s">
        <v>3945</v>
      </c>
      <c r="D72" s="696" t="s">
        <v>4878</v>
      </c>
      <c r="E72" s="696" t="s">
        <v>4879</v>
      </c>
      <c r="F72" s="711">
        <v>1</v>
      </c>
      <c r="G72" s="711">
        <v>253</v>
      </c>
      <c r="H72" s="711">
        <v>1</v>
      </c>
      <c r="I72" s="711">
        <v>253</v>
      </c>
      <c r="J72" s="711"/>
      <c r="K72" s="711"/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4810</v>
      </c>
      <c r="B73" s="696" t="s">
        <v>4811</v>
      </c>
      <c r="C73" s="696" t="s">
        <v>3945</v>
      </c>
      <c r="D73" s="696" t="s">
        <v>4880</v>
      </c>
      <c r="E73" s="696" t="s">
        <v>4881</v>
      </c>
      <c r="F73" s="711">
        <v>2</v>
      </c>
      <c r="G73" s="711">
        <v>44</v>
      </c>
      <c r="H73" s="711">
        <v>1</v>
      </c>
      <c r="I73" s="711">
        <v>22</v>
      </c>
      <c r="J73" s="711">
        <v>2</v>
      </c>
      <c r="K73" s="711">
        <v>44</v>
      </c>
      <c r="L73" s="711">
        <v>1</v>
      </c>
      <c r="M73" s="711">
        <v>22</v>
      </c>
      <c r="N73" s="711"/>
      <c r="O73" s="711"/>
      <c r="P73" s="701"/>
      <c r="Q73" s="712"/>
    </row>
    <row r="74" spans="1:17" ht="14.4" customHeight="1" x14ac:dyDescent="0.3">
      <c r="A74" s="695" t="s">
        <v>4810</v>
      </c>
      <c r="B74" s="696" t="s">
        <v>4811</v>
      </c>
      <c r="C74" s="696" t="s">
        <v>3945</v>
      </c>
      <c r="D74" s="696" t="s">
        <v>4882</v>
      </c>
      <c r="E74" s="696" t="s">
        <v>4883</v>
      </c>
      <c r="F74" s="711">
        <v>867</v>
      </c>
      <c r="G74" s="711">
        <v>21675</v>
      </c>
      <c r="H74" s="711">
        <v>1</v>
      </c>
      <c r="I74" s="711">
        <v>25</v>
      </c>
      <c r="J74" s="711">
        <v>665</v>
      </c>
      <c r="K74" s="711">
        <v>16625</v>
      </c>
      <c r="L74" s="711">
        <v>0.76701268742791229</v>
      </c>
      <c r="M74" s="711">
        <v>25</v>
      </c>
      <c r="N74" s="711">
        <v>820</v>
      </c>
      <c r="O74" s="711">
        <v>20500</v>
      </c>
      <c r="P74" s="701">
        <v>0.94579008073817761</v>
      </c>
      <c r="Q74" s="712">
        <v>25</v>
      </c>
    </row>
    <row r="75" spans="1:17" ht="14.4" customHeight="1" x14ac:dyDescent="0.3">
      <c r="A75" s="695" t="s">
        <v>4810</v>
      </c>
      <c r="B75" s="696" t="s">
        <v>4811</v>
      </c>
      <c r="C75" s="696" t="s">
        <v>3945</v>
      </c>
      <c r="D75" s="696" t="s">
        <v>4884</v>
      </c>
      <c r="E75" s="696" t="s">
        <v>4885</v>
      </c>
      <c r="F75" s="711">
        <v>4</v>
      </c>
      <c r="G75" s="711">
        <v>132</v>
      </c>
      <c r="H75" s="711">
        <v>1</v>
      </c>
      <c r="I75" s="711">
        <v>33</v>
      </c>
      <c r="J75" s="711">
        <v>3</v>
      </c>
      <c r="K75" s="711">
        <v>99</v>
      </c>
      <c r="L75" s="711">
        <v>0.75</v>
      </c>
      <c r="M75" s="711">
        <v>33</v>
      </c>
      <c r="N75" s="711">
        <v>4</v>
      </c>
      <c r="O75" s="711">
        <v>132</v>
      </c>
      <c r="P75" s="701">
        <v>1</v>
      </c>
      <c r="Q75" s="712">
        <v>33</v>
      </c>
    </row>
    <row r="76" spans="1:17" ht="14.4" customHeight="1" x14ac:dyDescent="0.3">
      <c r="A76" s="695" t="s">
        <v>4810</v>
      </c>
      <c r="B76" s="696" t="s">
        <v>4811</v>
      </c>
      <c r="C76" s="696" t="s">
        <v>3945</v>
      </c>
      <c r="D76" s="696" t="s">
        <v>4886</v>
      </c>
      <c r="E76" s="696" t="s">
        <v>4887</v>
      </c>
      <c r="F76" s="711">
        <v>5</v>
      </c>
      <c r="G76" s="711">
        <v>150</v>
      </c>
      <c r="H76" s="711">
        <v>1</v>
      </c>
      <c r="I76" s="711">
        <v>30</v>
      </c>
      <c r="J76" s="711">
        <v>5</v>
      </c>
      <c r="K76" s="711">
        <v>150</v>
      </c>
      <c r="L76" s="711">
        <v>1</v>
      </c>
      <c r="M76" s="711">
        <v>30</v>
      </c>
      <c r="N76" s="711">
        <v>1</v>
      </c>
      <c r="O76" s="711">
        <v>30</v>
      </c>
      <c r="P76" s="701">
        <v>0.2</v>
      </c>
      <c r="Q76" s="712">
        <v>30</v>
      </c>
    </row>
    <row r="77" spans="1:17" ht="14.4" customHeight="1" x14ac:dyDescent="0.3">
      <c r="A77" s="695" t="s">
        <v>4810</v>
      </c>
      <c r="B77" s="696" t="s">
        <v>4811</v>
      </c>
      <c r="C77" s="696" t="s">
        <v>3945</v>
      </c>
      <c r="D77" s="696" t="s">
        <v>4888</v>
      </c>
      <c r="E77" s="696" t="s">
        <v>4889</v>
      </c>
      <c r="F77" s="711">
        <v>2</v>
      </c>
      <c r="G77" s="711">
        <v>408</v>
      </c>
      <c r="H77" s="711">
        <v>1</v>
      </c>
      <c r="I77" s="711">
        <v>204</v>
      </c>
      <c r="J77" s="711">
        <v>1</v>
      </c>
      <c r="K77" s="711">
        <v>204</v>
      </c>
      <c r="L77" s="711">
        <v>0.5</v>
      </c>
      <c r="M77" s="711">
        <v>204</v>
      </c>
      <c r="N77" s="711">
        <v>8</v>
      </c>
      <c r="O77" s="711">
        <v>1632</v>
      </c>
      <c r="P77" s="701">
        <v>4</v>
      </c>
      <c r="Q77" s="712">
        <v>204</v>
      </c>
    </row>
    <row r="78" spans="1:17" ht="14.4" customHeight="1" x14ac:dyDescent="0.3">
      <c r="A78" s="695" t="s">
        <v>4810</v>
      </c>
      <c r="B78" s="696" t="s">
        <v>4811</v>
      </c>
      <c r="C78" s="696" t="s">
        <v>3945</v>
      </c>
      <c r="D78" s="696" t="s">
        <v>4890</v>
      </c>
      <c r="E78" s="696" t="s">
        <v>4891</v>
      </c>
      <c r="F78" s="711">
        <v>5</v>
      </c>
      <c r="G78" s="711">
        <v>130</v>
      </c>
      <c r="H78" s="711">
        <v>1</v>
      </c>
      <c r="I78" s="711">
        <v>26</v>
      </c>
      <c r="J78" s="711">
        <v>13</v>
      </c>
      <c r="K78" s="711">
        <v>338</v>
      </c>
      <c r="L78" s="711">
        <v>2.6</v>
      </c>
      <c r="M78" s="711">
        <v>26</v>
      </c>
      <c r="N78" s="711">
        <v>8</v>
      </c>
      <c r="O78" s="711">
        <v>208</v>
      </c>
      <c r="P78" s="701">
        <v>1.6</v>
      </c>
      <c r="Q78" s="712">
        <v>26</v>
      </c>
    </row>
    <row r="79" spans="1:17" ht="14.4" customHeight="1" x14ac:dyDescent="0.3">
      <c r="A79" s="695" t="s">
        <v>4810</v>
      </c>
      <c r="B79" s="696" t="s">
        <v>4811</v>
      </c>
      <c r="C79" s="696" t="s">
        <v>3945</v>
      </c>
      <c r="D79" s="696" t="s">
        <v>4892</v>
      </c>
      <c r="E79" s="696" t="s">
        <v>4893</v>
      </c>
      <c r="F79" s="711">
        <v>8</v>
      </c>
      <c r="G79" s="711">
        <v>672</v>
      </c>
      <c r="H79" s="711">
        <v>1</v>
      </c>
      <c r="I79" s="711">
        <v>84</v>
      </c>
      <c r="J79" s="711">
        <v>7</v>
      </c>
      <c r="K79" s="711">
        <v>588</v>
      </c>
      <c r="L79" s="711">
        <v>0.875</v>
      </c>
      <c r="M79" s="711">
        <v>84</v>
      </c>
      <c r="N79" s="711">
        <v>5</v>
      </c>
      <c r="O79" s="711">
        <v>420</v>
      </c>
      <c r="P79" s="701">
        <v>0.625</v>
      </c>
      <c r="Q79" s="712">
        <v>84</v>
      </c>
    </row>
    <row r="80" spans="1:17" ht="14.4" customHeight="1" x14ac:dyDescent="0.3">
      <c r="A80" s="695" t="s">
        <v>4810</v>
      </c>
      <c r="B80" s="696" t="s">
        <v>4811</v>
      </c>
      <c r="C80" s="696" t="s">
        <v>3945</v>
      </c>
      <c r="D80" s="696" t="s">
        <v>4894</v>
      </c>
      <c r="E80" s="696" t="s">
        <v>4895</v>
      </c>
      <c r="F80" s="711">
        <v>10</v>
      </c>
      <c r="G80" s="711">
        <v>1730</v>
      </c>
      <c r="H80" s="711">
        <v>1</v>
      </c>
      <c r="I80" s="711">
        <v>173</v>
      </c>
      <c r="J80" s="711">
        <v>9</v>
      </c>
      <c r="K80" s="711">
        <v>1566</v>
      </c>
      <c r="L80" s="711">
        <v>0.90520231213872837</v>
      </c>
      <c r="M80" s="711">
        <v>174</v>
      </c>
      <c r="N80" s="711">
        <v>6</v>
      </c>
      <c r="O80" s="711">
        <v>1044</v>
      </c>
      <c r="P80" s="701">
        <v>0.60346820809248558</v>
      </c>
      <c r="Q80" s="712">
        <v>174</v>
      </c>
    </row>
    <row r="81" spans="1:17" ht="14.4" customHeight="1" x14ac:dyDescent="0.3">
      <c r="A81" s="695" t="s">
        <v>4810</v>
      </c>
      <c r="B81" s="696" t="s">
        <v>4811</v>
      </c>
      <c r="C81" s="696" t="s">
        <v>3945</v>
      </c>
      <c r="D81" s="696" t="s">
        <v>4896</v>
      </c>
      <c r="E81" s="696" t="s">
        <v>4897</v>
      </c>
      <c r="F81" s="711"/>
      <c r="G81" s="711"/>
      <c r="H81" s="711"/>
      <c r="I81" s="711"/>
      <c r="J81" s="711">
        <v>2</v>
      </c>
      <c r="K81" s="711">
        <v>500</v>
      </c>
      <c r="L81" s="711"/>
      <c r="M81" s="711">
        <v>250</v>
      </c>
      <c r="N81" s="711">
        <v>1</v>
      </c>
      <c r="O81" s="711">
        <v>250</v>
      </c>
      <c r="P81" s="701"/>
      <c r="Q81" s="712">
        <v>250</v>
      </c>
    </row>
    <row r="82" spans="1:17" ht="14.4" customHeight="1" x14ac:dyDescent="0.3">
      <c r="A82" s="695" t="s">
        <v>4810</v>
      </c>
      <c r="B82" s="696" t="s">
        <v>4811</v>
      </c>
      <c r="C82" s="696" t="s">
        <v>3945</v>
      </c>
      <c r="D82" s="696" t="s">
        <v>4898</v>
      </c>
      <c r="E82" s="696" t="s">
        <v>4899</v>
      </c>
      <c r="F82" s="711">
        <v>256</v>
      </c>
      <c r="G82" s="711">
        <v>3840</v>
      </c>
      <c r="H82" s="711">
        <v>1</v>
      </c>
      <c r="I82" s="711">
        <v>15</v>
      </c>
      <c r="J82" s="711">
        <v>177</v>
      </c>
      <c r="K82" s="711">
        <v>2655</v>
      </c>
      <c r="L82" s="711">
        <v>0.69140625</v>
      </c>
      <c r="M82" s="711">
        <v>15</v>
      </c>
      <c r="N82" s="711">
        <v>196</v>
      </c>
      <c r="O82" s="711">
        <v>2940</v>
      </c>
      <c r="P82" s="701">
        <v>0.765625</v>
      </c>
      <c r="Q82" s="712">
        <v>15</v>
      </c>
    </row>
    <row r="83" spans="1:17" ht="14.4" customHeight="1" x14ac:dyDescent="0.3">
      <c r="A83" s="695" t="s">
        <v>4810</v>
      </c>
      <c r="B83" s="696" t="s">
        <v>4811</v>
      </c>
      <c r="C83" s="696" t="s">
        <v>3945</v>
      </c>
      <c r="D83" s="696" t="s">
        <v>4900</v>
      </c>
      <c r="E83" s="696" t="s">
        <v>4901</v>
      </c>
      <c r="F83" s="711">
        <v>445</v>
      </c>
      <c r="G83" s="711">
        <v>10235</v>
      </c>
      <c r="H83" s="711">
        <v>1</v>
      </c>
      <c r="I83" s="711">
        <v>23</v>
      </c>
      <c r="J83" s="711">
        <v>208</v>
      </c>
      <c r="K83" s="711">
        <v>4784</v>
      </c>
      <c r="L83" s="711">
        <v>0.46741573033707867</v>
      </c>
      <c r="M83" s="711">
        <v>23</v>
      </c>
      <c r="N83" s="711">
        <v>274</v>
      </c>
      <c r="O83" s="711">
        <v>6302</v>
      </c>
      <c r="P83" s="701">
        <v>0.61573033707865166</v>
      </c>
      <c r="Q83" s="712">
        <v>23</v>
      </c>
    </row>
    <row r="84" spans="1:17" ht="14.4" customHeight="1" x14ac:dyDescent="0.3">
      <c r="A84" s="695" t="s">
        <v>4810</v>
      </c>
      <c r="B84" s="696" t="s">
        <v>4811</v>
      </c>
      <c r="C84" s="696" t="s">
        <v>3945</v>
      </c>
      <c r="D84" s="696" t="s">
        <v>4902</v>
      </c>
      <c r="E84" s="696" t="s">
        <v>4903</v>
      </c>
      <c r="F84" s="711"/>
      <c r="G84" s="711"/>
      <c r="H84" s="711"/>
      <c r="I84" s="711"/>
      <c r="J84" s="711">
        <v>2</v>
      </c>
      <c r="K84" s="711">
        <v>498</v>
      </c>
      <c r="L84" s="711"/>
      <c r="M84" s="711">
        <v>249</v>
      </c>
      <c r="N84" s="711">
        <v>1</v>
      </c>
      <c r="O84" s="711">
        <v>249</v>
      </c>
      <c r="P84" s="701"/>
      <c r="Q84" s="712">
        <v>249</v>
      </c>
    </row>
    <row r="85" spans="1:17" ht="14.4" customHeight="1" x14ac:dyDescent="0.3">
      <c r="A85" s="695" t="s">
        <v>4810</v>
      </c>
      <c r="B85" s="696" t="s">
        <v>4811</v>
      </c>
      <c r="C85" s="696" t="s">
        <v>3945</v>
      </c>
      <c r="D85" s="696" t="s">
        <v>4904</v>
      </c>
      <c r="E85" s="696" t="s">
        <v>4905</v>
      </c>
      <c r="F85" s="711">
        <v>3</v>
      </c>
      <c r="G85" s="711">
        <v>111</v>
      </c>
      <c r="H85" s="711">
        <v>1</v>
      </c>
      <c r="I85" s="711">
        <v>37</v>
      </c>
      <c r="J85" s="711">
        <v>4</v>
      </c>
      <c r="K85" s="711">
        <v>148</v>
      </c>
      <c r="L85" s="711">
        <v>1.3333333333333333</v>
      </c>
      <c r="M85" s="711">
        <v>37</v>
      </c>
      <c r="N85" s="711"/>
      <c r="O85" s="711"/>
      <c r="P85" s="701"/>
      <c r="Q85" s="712"/>
    </row>
    <row r="86" spans="1:17" ht="14.4" customHeight="1" x14ac:dyDescent="0.3">
      <c r="A86" s="695" t="s">
        <v>4810</v>
      </c>
      <c r="B86" s="696" t="s">
        <v>4811</v>
      </c>
      <c r="C86" s="696" t="s">
        <v>3945</v>
      </c>
      <c r="D86" s="696" t="s">
        <v>4392</v>
      </c>
      <c r="E86" s="696" t="s">
        <v>4393</v>
      </c>
      <c r="F86" s="711">
        <v>112</v>
      </c>
      <c r="G86" s="711">
        <v>2576</v>
      </c>
      <c r="H86" s="711">
        <v>1</v>
      </c>
      <c r="I86" s="711">
        <v>23</v>
      </c>
      <c r="J86" s="711">
        <v>67</v>
      </c>
      <c r="K86" s="711">
        <v>1541</v>
      </c>
      <c r="L86" s="711">
        <v>0.5982142857142857</v>
      </c>
      <c r="M86" s="711">
        <v>23</v>
      </c>
      <c r="N86" s="711">
        <v>122</v>
      </c>
      <c r="O86" s="711">
        <v>2806</v>
      </c>
      <c r="P86" s="701">
        <v>1.0892857142857142</v>
      </c>
      <c r="Q86" s="712">
        <v>23</v>
      </c>
    </row>
    <row r="87" spans="1:17" ht="14.4" customHeight="1" x14ac:dyDescent="0.3">
      <c r="A87" s="695" t="s">
        <v>4810</v>
      </c>
      <c r="B87" s="696" t="s">
        <v>4811</v>
      </c>
      <c r="C87" s="696" t="s">
        <v>3945</v>
      </c>
      <c r="D87" s="696" t="s">
        <v>4906</v>
      </c>
      <c r="E87" s="696" t="s">
        <v>4907</v>
      </c>
      <c r="F87" s="711">
        <v>1</v>
      </c>
      <c r="G87" s="711">
        <v>331</v>
      </c>
      <c r="H87" s="711">
        <v>1</v>
      </c>
      <c r="I87" s="711">
        <v>331</v>
      </c>
      <c r="J87" s="711"/>
      <c r="K87" s="711"/>
      <c r="L87" s="711"/>
      <c r="M87" s="711"/>
      <c r="N87" s="711"/>
      <c r="O87" s="711"/>
      <c r="P87" s="701"/>
      <c r="Q87" s="712"/>
    </row>
    <row r="88" spans="1:17" ht="14.4" customHeight="1" x14ac:dyDescent="0.3">
      <c r="A88" s="695" t="s">
        <v>4810</v>
      </c>
      <c r="B88" s="696" t="s">
        <v>4811</v>
      </c>
      <c r="C88" s="696" t="s">
        <v>3945</v>
      </c>
      <c r="D88" s="696" t="s">
        <v>4908</v>
      </c>
      <c r="E88" s="696" t="s">
        <v>4909</v>
      </c>
      <c r="F88" s="711">
        <v>235</v>
      </c>
      <c r="G88" s="711">
        <v>6815</v>
      </c>
      <c r="H88" s="711">
        <v>1</v>
      </c>
      <c r="I88" s="711">
        <v>29</v>
      </c>
      <c r="J88" s="711">
        <v>133</v>
      </c>
      <c r="K88" s="711">
        <v>3857</v>
      </c>
      <c r="L88" s="711">
        <v>0.56595744680851068</v>
      </c>
      <c r="M88" s="711">
        <v>29</v>
      </c>
      <c r="N88" s="711">
        <v>158</v>
      </c>
      <c r="O88" s="711">
        <v>4582</v>
      </c>
      <c r="P88" s="701">
        <v>0.67234042553191486</v>
      </c>
      <c r="Q88" s="712">
        <v>29</v>
      </c>
    </row>
    <row r="89" spans="1:17" ht="14.4" customHeight="1" x14ac:dyDescent="0.3">
      <c r="A89" s="695" t="s">
        <v>4810</v>
      </c>
      <c r="B89" s="696" t="s">
        <v>4811</v>
      </c>
      <c r="C89" s="696" t="s">
        <v>3945</v>
      </c>
      <c r="D89" s="696" t="s">
        <v>4910</v>
      </c>
      <c r="E89" s="696" t="s">
        <v>4911</v>
      </c>
      <c r="F89" s="711"/>
      <c r="G89" s="711"/>
      <c r="H89" s="711"/>
      <c r="I89" s="711"/>
      <c r="J89" s="711">
        <v>4</v>
      </c>
      <c r="K89" s="711">
        <v>60</v>
      </c>
      <c r="L89" s="711"/>
      <c r="M89" s="711">
        <v>15</v>
      </c>
      <c r="N89" s="711">
        <v>1</v>
      </c>
      <c r="O89" s="711">
        <v>15</v>
      </c>
      <c r="P89" s="701"/>
      <c r="Q89" s="712">
        <v>15</v>
      </c>
    </row>
    <row r="90" spans="1:17" ht="14.4" customHeight="1" x14ac:dyDescent="0.3">
      <c r="A90" s="695" t="s">
        <v>4810</v>
      </c>
      <c r="B90" s="696" t="s">
        <v>4811</v>
      </c>
      <c r="C90" s="696" t="s">
        <v>3945</v>
      </c>
      <c r="D90" s="696" t="s">
        <v>4912</v>
      </c>
      <c r="E90" s="696" t="s">
        <v>4913</v>
      </c>
      <c r="F90" s="711">
        <v>516</v>
      </c>
      <c r="G90" s="711">
        <v>9804</v>
      </c>
      <c r="H90" s="711">
        <v>1</v>
      </c>
      <c r="I90" s="711">
        <v>19</v>
      </c>
      <c r="J90" s="711">
        <v>354</v>
      </c>
      <c r="K90" s="711">
        <v>6726</v>
      </c>
      <c r="L90" s="711">
        <v>0.68604651162790697</v>
      </c>
      <c r="M90" s="711">
        <v>19</v>
      </c>
      <c r="N90" s="711">
        <v>460</v>
      </c>
      <c r="O90" s="711">
        <v>8740</v>
      </c>
      <c r="P90" s="701">
        <v>0.89147286821705429</v>
      </c>
      <c r="Q90" s="712">
        <v>19</v>
      </c>
    </row>
    <row r="91" spans="1:17" ht="14.4" customHeight="1" x14ac:dyDescent="0.3">
      <c r="A91" s="695" t="s">
        <v>4810</v>
      </c>
      <c r="B91" s="696" t="s">
        <v>4811</v>
      </c>
      <c r="C91" s="696" t="s">
        <v>3945</v>
      </c>
      <c r="D91" s="696" t="s">
        <v>4914</v>
      </c>
      <c r="E91" s="696" t="s">
        <v>4915</v>
      </c>
      <c r="F91" s="711">
        <v>1520</v>
      </c>
      <c r="G91" s="711">
        <v>30400</v>
      </c>
      <c r="H91" s="711">
        <v>1</v>
      </c>
      <c r="I91" s="711">
        <v>20</v>
      </c>
      <c r="J91" s="711">
        <v>1127</v>
      </c>
      <c r="K91" s="711">
        <v>22540</v>
      </c>
      <c r="L91" s="711">
        <v>0.74144736842105263</v>
      </c>
      <c r="M91" s="711">
        <v>20</v>
      </c>
      <c r="N91" s="711">
        <v>1432</v>
      </c>
      <c r="O91" s="711">
        <v>28640</v>
      </c>
      <c r="P91" s="701">
        <v>0.94210526315789478</v>
      </c>
      <c r="Q91" s="712">
        <v>20</v>
      </c>
    </row>
    <row r="92" spans="1:17" ht="14.4" customHeight="1" x14ac:dyDescent="0.3">
      <c r="A92" s="695" t="s">
        <v>4810</v>
      </c>
      <c r="B92" s="696" t="s">
        <v>4811</v>
      </c>
      <c r="C92" s="696" t="s">
        <v>3945</v>
      </c>
      <c r="D92" s="696" t="s">
        <v>4916</v>
      </c>
      <c r="E92" s="696" t="s">
        <v>4917</v>
      </c>
      <c r="F92" s="711">
        <v>2</v>
      </c>
      <c r="G92" s="711">
        <v>168</v>
      </c>
      <c r="H92" s="711">
        <v>1</v>
      </c>
      <c r="I92" s="711">
        <v>84</v>
      </c>
      <c r="J92" s="711">
        <v>5</v>
      </c>
      <c r="K92" s="711">
        <v>420</v>
      </c>
      <c r="L92" s="711">
        <v>2.5</v>
      </c>
      <c r="M92" s="711">
        <v>84</v>
      </c>
      <c r="N92" s="711"/>
      <c r="O92" s="711"/>
      <c r="P92" s="701"/>
      <c r="Q92" s="712"/>
    </row>
    <row r="93" spans="1:17" ht="14.4" customHeight="1" x14ac:dyDescent="0.3">
      <c r="A93" s="695" t="s">
        <v>4810</v>
      </c>
      <c r="B93" s="696" t="s">
        <v>4811</v>
      </c>
      <c r="C93" s="696" t="s">
        <v>3945</v>
      </c>
      <c r="D93" s="696" t="s">
        <v>4918</v>
      </c>
      <c r="E93" s="696" t="s">
        <v>4919</v>
      </c>
      <c r="F93" s="711">
        <v>1</v>
      </c>
      <c r="G93" s="711">
        <v>262</v>
      </c>
      <c r="H93" s="711">
        <v>1</v>
      </c>
      <c r="I93" s="711">
        <v>262</v>
      </c>
      <c r="J93" s="711">
        <v>1</v>
      </c>
      <c r="K93" s="711">
        <v>263</v>
      </c>
      <c r="L93" s="711">
        <v>1.0038167938931297</v>
      </c>
      <c r="M93" s="711">
        <v>263</v>
      </c>
      <c r="N93" s="711"/>
      <c r="O93" s="711"/>
      <c r="P93" s="701"/>
      <c r="Q93" s="712"/>
    </row>
    <row r="94" spans="1:17" ht="14.4" customHeight="1" x14ac:dyDescent="0.3">
      <c r="A94" s="695" t="s">
        <v>4810</v>
      </c>
      <c r="B94" s="696" t="s">
        <v>4811</v>
      </c>
      <c r="C94" s="696" t="s">
        <v>3945</v>
      </c>
      <c r="D94" s="696" t="s">
        <v>4920</v>
      </c>
      <c r="E94" s="696" t="s">
        <v>4921</v>
      </c>
      <c r="F94" s="711"/>
      <c r="G94" s="711"/>
      <c r="H94" s="711"/>
      <c r="I94" s="711"/>
      <c r="J94" s="711">
        <v>1</v>
      </c>
      <c r="K94" s="711">
        <v>78</v>
      </c>
      <c r="L94" s="711"/>
      <c r="M94" s="711">
        <v>78</v>
      </c>
      <c r="N94" s="711"/>
      <c r="O94" s="711"/>
      <c r="P94" s="701"/>
      <c r="Q94" s="712"/>
    </row>
    <row r="95" spans="1:17" ht="14.4" customHeight="1" x14ac:dyDescent="0.3">
      <c r="A95" s="695" t="s">
        <v>4810</v>
      </c>
      <c r="B95" s="696" t="s">
        <v>4811</v>
      </c>
      <c r="C95" s="696" t="s">
        <v>3945</v>
      </c>
      <c r="D95" s="696" t="s">
        <v>4922</v>
      </c>
      <c r="E95" s="696" t="s">
        <v>4923</v>
      </c>
      <c r="F95" s="711">
        <v>1</v>
      </c>
      <c r="G95" s="711">
        <v>21</v>
      </c>
      <c r="H95" s="711">
        <v>1</v>
      </c>
      <c r="I95" s="711">
        <v>21</v>
      </c>
      <c r="J95" s="711"/>
      <c r="K95" s="711"/>
      <c r="L95" s="711"/>
      <c r="M95" s="711"/>
      <c r="N95" s="711"/>
      <c r="O95" s="711"/>
      <c r="P95" s="701"/>
      <c r="Q95" s="712"/>
    </row>
    <row r="96" spans="1:17" ht="14.4" customHeight="1" x14ac:dyDescent="0.3">
      <c r="A96" s="695" t="s">
        <v>4810</v>
      </c>
      <c r="B96" s="696" t="s">
        <v>4811</v>
      </c>
      <c r="C96" s="696" t="s">
        <v>3945</v>
      </c>
      <c r="D96" s="696" t="s">
        <v>4924</v>
      </c>
      <c r="E96" s="696" t="s">
        <v>4925</v>
      </c>
      <c r="F96" s="711">
        <v>481</v>
      </c>
      <c r="G96" s="711">
        <v>10582</v>
      </c>
      <c r="H96" s="711">
        <v>1</v>
      </c>
      <c r="I96" s="711">
        <v>22</v>
      </c>
      <c r="J96" s="711">
        <v>68</v>
      </c>
      <c r="K96" s="711">
        <v>1496</v>
      </c>
      <c r="L96" s="711">
        <v>0.14137214137214138</v>
      </c>
      <c r="M96" s="711">
        <v>22</v>
      </c>
      <c r="N96" s="711">
        <v>84</v>
      </c>
      <c r="O96" s="711">
        <v>1848</v>
      </c>
      <c r="P96" s="701">
        <v>0.17463617463617465</v>
      </c>
      <c r="Q96" s="712">
        <v>22</v>
      </c>
    </row>
    <row r="97" spans="1:17" ht="14.4" customHeight="1" x14ac:dyDescent="0.3">
      <c r="A97" s="695" t="s">
        <v>4810</v>
      </c>
      <c r="B97" s="696" t="s">
        <v>4811</v>
      </c>
      <c r="C97" s="696" t="s">
        <v>3945</v>
      </c>
      <c r="D97" s="696" t="s">
        <v>4926</v>
      </c>
      <c r="E97" s="696" t="s">
        <v>4927</v>
      </c>
      <c r="F97" s="711"/>
      <c r="G97" s="711"/>
      <c r="H97" s="711"/>
      <c r="I97" s="711"/>
      <c r="J97" s="711"/>
      <c r="K97" s="711"/>
      <c r="L97" s="711"/>
      <c r="M97" s="711"/>
      <c r="N97" s="711">
        <v>2</v>
      </c>
      <c r="O97" s="711">
        <v>340</v>
      </c>
      <c r="P97" s="701"/>
      <c r="Q97" s="712">
        <v>170</v>
      </c>
    </row>
    <row r="98" spans="1:17" ht="14.4" customHeight="1" x14ac:dyDescent="0.3">
      <c r="A98" s="695" t="s">
        <v>4810</v>
      </c>
      <c r="B98" s="696" t="s">
        <v>4811</v>
      </c>
      <c r="C98" s="696" t="s">
        <v>3945</v>
      </c>
      <c r="D98" s="696" t="s">
        <v>4928</v>
      </c>
      <c r="E98" s="696" t="s">
        <v>4929</v>
      </c>
      <c r="F98" s="711"/>
      <c r="G98" s="711"/>
      <c r="H98" s="711"/>
      <c r="I98" s="711"/>
      <c r="J98" s="711">
        <v>1</v>
      </c>
      <c r="K98" s="711">
        <v>166</v>
      </c>
      <c r="L98" s="711"/>
      <c r="M98" s="711">
        <v>166</v>
      </c>
      <c r="N98" s="711"/>
      <c r="O98" s="711"/>
      <c r="P98" s="701"/>
      <c r="Q98" s="712"/>
    </row>
    <row r="99" spans="1:17" ht="14.4" customHeight="1" x14ac:dyDescent="0.3">
      <c r="A99" s="695" t="s">
        <v>4810</v>
      </c>
      <c r="B99" s="696" t="s">
        <v>4811</v>
      </c>
      <c r="C99" s="696" t="s">
        <v>3945</v>
      </c>
      <c r="D99" s="696" t="s">
        <v>4930</v>
      </c>
      <c r="E99" s="696" t="s">
        <v>4931</v>
      </c>
      <c r="F99" s="711"/>
      <c r="G99" s="711"/>
      <c r="H99" s="711"/>
      <c r="I99" s="711"/>
      <c r="J99" s="711">
        <v>1</v>
      </c>
      <c r="K99" s="711">
        <v>310</v>
      </c>
      <c r="L99" s="711"/>
      <c r="M99" s="711">
        <v>310</v>
      </c>
      <c r="N99" s="711"/>
      <c r="O99" s="711"/>
      <c r="P99" s="701"/>
      <c r="Q99" s="712"/>
    </row>
    <row r="100" spans="1:17" ht="14.4" customHeight="1" x14ac:dyDescent="0.3">
      <c r="A100" s="695" t="s">
        <v>4810</v>
      </c>
      <c r="B100" s="696" t="s">
        <v>4811</v>
      </c>
      <c r="C100" s="696" t="s">
        <v>3945</v>
      </c>
      <c r="D100" s="696" t="s">
        <v>4932</v>
      </c>
      <c r="E100" s="696" t="s">
        <v>4933</v>
      </c>
      <c r="F100" s="711">
        <v>1</v>
      </c>
      <c r="G100" s="711">
        <v>23</v>
      </c>
      <c r="H100" s="711">
        <v>1</v>
      </c>
      <c r="I100" s="711">
        <v>23</v>
      </c>
      <c r="J100" s="711">
        <v>9</v>
      </c>
      <c r="K100" s="711">
        <v>207</v>
      </c>
      <c r="L100" s="711">
        <v>9</v>
      </c>
      <c r="M100" s="711">
        <v>23</v>
      </c>
      <c r="N100" s="711"/>
      <c r="O100" s="711"/>
      <c r="P100" s="701"/>
      <c r="Q100" s="712"/>
    </row>
    <row r="101" spans="1:17" ht="14.4" customHeight="1" x14ac:dyDescent="0.3">
      <c r="A101" s="695" t="s">
        <v>4810</v>
      </c>
      <c r="B101" s="696" t="s">
        <v>4811</v>
      </c>
      <c r="C101" s="696" t="s">
        <v>3945</v>
      </c>
      <c r="D101" s="696" t="s">
        <v>4934</v>
      </c>
      <c r="E101" s="696" t="s">
        <v>4935</v>
      </c>
      <c r="F101" s="711">
        <v>2</v>
      </c>
      <c r="G101" s="711">
        <v>34</v>
      </c>
      <c r="H101" s="711">
        <v>1</v>
      </c>
      <c r="I101" s="711">
        <v>17</v>
      </c>
      <c r="J101" s="711"/>
      <c r="K101" s="711"/>
      <c r="L101" s="711"/>
      <c r="M101" s="711"/>
      <c r="N101" s="711"/>
      <c r="O101" s="711"/>
      <c r="P101" s="701"/>
      <c r="Q101" s="712"/>
    </row>
    <row r="102" spans="1:17" ht="14.4" customHeight="1" x14ac:dyDescent="0.3">
      <c r="A102" s="695" t="s">
        <v>4810</v>
      </c>
      <c r="B102" s="696" t="s">
        <v>4811</v>
      </c>
      <c r="C102" s="696" t="s">
        <v>3945</v>
      </c>
      <c r="D102" s="696" t="s">
        <v>4936</v>
      </c>
      <c r="E102" s="696" t="s">
        <v>4937</v>
      </c>
      <c r="F102" s="711">
        <v>1</v>
      </c>
      <c r="G102" s="711">
        <v>130</v>
      </c>
      <c r="H102" s="711">
        <v>1</v>
      </c>
      <c r="I102" s="711">
        <v>130</v>
      </c>
      <c r="J102" s="711"/>
      <c r="K102" s="711"/>
      <c r="L102" s="711"/>
      <c r="M102" s="711"/>
      <c r="N102" s="711"/>
      <c r="O102" s="711"/>
      <c r="P102" s="701"/>
      <c r="Q102" s="712"/>
    </row>
    <row r="103" spans="1:17" ht="14.4" customHeight="1" x14ac:dyDescent="0.3">
      <c r="A103" s="695" t="s">
        <v>4810</v>
      </c>
      <c r="B103" s="696" t="s">
        <v>4811</v>
      </c>
      <c r="C103" s="696" t="s">
        <v>3945</v>
      </c>
      <c r="D103" s="696" t="s">
        <v>4938</v>
      </c>
      <c r="E103" s="696" t="s">
        <v>4939</v>
      </c>
      <c r="F103" s="711">
        <v>147</v>
      </c>
      <c r="G103" s="711">
        <v>42777</v>
      </c>
      <c r="H103" s="711">
        <v>1</v>
      </c>
      <c r="I103" s="711">
        <v>291</v>
      </c>
      <c r="J103" s="711">
        <v>104</v>
      </c>
      <c r="K103" s="711">
        <v>30264</v>
      </c>
      <c r="L103" s="711">
        <v>0.70748299319727892</v>
      </c>
      <c r="M103" s="711">
        <v>291</v>
      </c>
      <c r="N103" s="711">
        <v>88</v>
      </c>
      <c r="O103" s="711">
        <v>25608</v>
      </c>
      <c r="P103" s="701">
        <v>0.59863945578231292</v>
      </c>
      <c r="Q103" s="712">
        <v>291</v>
      </c>
    </row>
    <row r="104" spans="1:17" ht="14.4" customHeight="1" x14ac:dyDescent="0.3">
      <c r="A104" s="695" t="s">
        <v>4810</v>
      </c>
      <c r="B104" s="696" t="s">
        <v>4811</v>
      </c>
      <c r="C104" s="696" t="s">
        <v>3945</v>
      </c>
      <c r="D104" s="696" t="s">
        <v>4940</v>
      </c>
      <c r="E104" s="696" t="s">
        <v>4941</v>
      </c>
      <c r="F104" s="711">
        <v>534</v>
      </c>
      <c r="G104" s="711">
        <v>24030</v>
      </c>
      <c r="H104" s="711">
        <v>1</v>
      </c>
      <c r="I104" s="711">
        <v>45</v>
      </c>
      <c r="J104" s="711">
        <v>372</v>
      </c>
      <c r="K104" s="711">
        <v>16740</v>
      </c>
      <c r="L104" s="711">
        <v>0.6966292134831461</v>
      </c>
      <c r="M104" s="711">
        <v>45</v>
      </c>
      <c r="N104" s="711">
        <v>482</v>
      </c>
      <c r="O104" s="711">
        <v>21690</v>
      </c>
      <c r="P104" s="701">
        <v>0.90262172284644193</v>
      </c>
      <c r="Q104" s="712">
        <v>45</v>
      </c>
    </row>
    <row r="105" spans="1:17" ht="14.4" customHeight="1" x14ac:dyDescent="0.3">
      <c r="A105" s="695" t="s">
        <v>4810</v>
      </c>
      <c r="B105" s="696" t="s">
        <v>4811</v>
      </c>
      <c r="C105" s="696" t="s">
        <v>3945</v>
      </c>
      <c r="D105" s="696" t="s">
        <v>4942</v>
      </c>
      <c r="E105" s="696" t="s">
        <v>4943</v>
      </c>
      <c r="F105" s="711"/>
      <c r="G105" s="711"/>
      <c r="H105" s="711"/>
      <c r="I105" s="711"/>
      <c r="J105" s="711"/>
      <c r="K105" s="711"/>
      <c r="L105" s="711"/>
      <c r="M105" s="711"/>
      <c r="N105" s="711">
        <v>1</v>
      </c>
      <c r="O105" s="711">
        <v>24</v>
      </c>
      <c r="P105" s="701"/>
      <c r="Q105" s="712">
        <v>24</v>
      </c>
    </row>
    <row r="106" spans="1:17" ht="14.4" customHeight="1" x14ac:dyDescent="0.3">
      <c r="A106" s="695" t="s">
        <v>4810</v>
      </c>
      <c r="B106" s="696" t="s">
        <v>4811</v>
      </c>
      <c r="C106" s="696" t="s">
        <v>3945</v>
      </c>
      <c r="D106" s="696" t="s">
        <v>4944</v>
      </c>
      <c r="E106" s="696" t="s">
        <v>4945</v>
      </c>
      <c r="F106" s="711"/>
      <c r="G106" s="711"/>
      <c r="H106" s="711"/>
      <c r="I106" s="711"/>
      <c r="J106" s="711"/>
      <c r="K106" s="711"/>
      <c r="L106" s="711"/>
      <c r="M106" s="711"/>
      <c r="N106" s="711">
        <v>1</v>
      </c>
      <c r="O106" s="711">
        <v>101</v>
      </c>
      <c r="P106" s="701"/>
      <c r="Q106" s="712">
        <v>101</v>
      </c>
    </row>
    <row r="107" spans="1:17" ht="14.4" customHeight="1" x14ac:dyDescent="0.3">
      <c r="A107" s="695" t="s">
        <v>4810</v>
      </c>
      <c r="B107" s="696" t="s">
        <v>4811</v>
      </c>
      <c r="C107" s="696" t="s">
        <v>3945</v>
      </c>
      <c r="D107" s="696" t="s">
        <v>4946</v>
      </c>
      <c r="E107" s="696" t="s">
        <v>4947</v>
      </c>
      <c r="F107" s="711"/>
      <c r="G107" s="711"/>
      <c r="H107" s="711"/>
      <c r="I107" s="711"/>
      <c r="J107" s="711"/>
      <c r="K107" s="711"/>
      <c r="L107" s="711"/>
      <c r="M107" s="711"/>
      <c r="N107" s="711">
        <v>3</v>
      </c>
      <c r="O107" s="711">
        <v>1053</v>
      </c>
      <c r="P107" s="701"/>
      <c r="Q107" s="712">
        <v>351</v>
      </c>
    </row>
    <row r="108" spans="1:17" ht="14.4" customHeight="1" x14ac:dyDescent="0.3">
      <c r="A108" s="695" t="s">
        <v>4810</v>
      </c>
      <c r="B108" s="696" t="s">
        <v>4948</v>
      </c>
      <c r="C108" s="696" t="s">
        <v>3945</v>
      </c>
      <c r="D108" s="696" t="s">
        <v>4774</v>
      </c>
      <c r="E108" s="696" t="s">
        <v>4775</v>
      </c>
      <c r="F108" s="711">
        <v>20</v>
      </c>
      <c r="G108" s="711">
        <v>24720</v>
      </c>
      <c r="H108" s="711">
        <v>1</v>
      </c>
      <c r="I108" s="711">
        <v>1236</v>
      </c>
      <c r="J108" s="711"/>
      <c r="K108" s="711"/>
      <c r="L108" s="711"/>
      <c r="M108" s="711"/>
      <c r="N108" s="711"/>
      <c r="O108" s="711"/>
      <c r="P108" s="701"/>
      <c r="Q108" s="712"/>
    </row>
    <row r="109" spans="1:17" ht="14.4" customHeight="1" x14ac:dyDescent="0.3">
      <c r="A109" s="695" t="s">
        <v>4810</v>
      </c>
      <c r="B109" s="696" t="s">
        <v>4948</v>
      </c>
      <c r="C109" s="696" t="s">
        <v>3945</v>
      </c>
      <c r="D109" s="696" t="s">
        <v>4949</v>
      </c>
      <c r="E109" s="696" t="s">
        <v>4950</v>
      </c>
      <c r="F109" s="711">
        <v>63</v>
      </c>
      <c r="G109" s="711">
        <v>139923</v>
      </c>
      <c r="H109" s="711">
        <v>1</v>
      </c>
      <c r="I109" s="711">
        <v>2221</v>
      </c>
      <c r="J109" s="711"/>
      <c r="K109" s="711"/>
      <c r="L109" s="711"/>
      <c r="M109" s="711"/>
      <c r="N109" s="711"/>
      <c r="O109" s="711"/>
      <c r="P109" s="701"/>
      <c r="Q109" s="712"/>
    </row>
    <row r="110" spans="1:17" ht="14.4" customHeight="1" x14ac:dyDescent="0.3">
      <c r="A110" s="695" t="s">
        <v>4810</v>
      </c>
      <c r="B110" s="696" t="s">
        <v>4948</v>
      </c>
      <c r="C110" s="696" t="s">
        <v>3945</v>
      </c>
      <c r="D110" s="696" t="s">
        <v>4951</v>
      </c>
      <c r="E110" s="696" t="s">
        <v>4952</v>
      </c>
      <c r="F110" s="711">
        <v>63</v>
      </c>
      <c r="G110" s="711">
        <v>10710</v>
      </c>
      <c r="H110" s="711">
        <v>1</v>
      </c>
      <c r="I110" s="711">
        <v>170</v>
      </c>
      <c r="J110" s="711"/>
      <c r="K110" s="711"/>
      <c r="L110" s="711"/>
      <c r="M110" s="711"/>
      <c r="N110" s="711"/>
      <c r="O110" s="711"/>
      <c r="P110" s="701"/>
      <c r="Q110" s="712"/>
    </row>
    <row r="111" spans="1:17" ht="14.4" customHeight="1" x14ac:dyDescent="0.3">
      <c r="A111" s="695" t="s">
        <v>4953</v>
      </c>
      <c r="B111" s="696" t="s">
        <v>4954</v>
      </c>
      <c r="C111" s="696" t="s">
        <v>4068</v>
      </c>
      <c r="D111" s="696" t="s">
        <v>4955</v>
      </c>
      <c r="E111" s="696" t="s">
        <v>4956</v>
      </c>
      <c r="F111" s="711"/>
      <c r="G111" s="711"/>
      <c r="H111" s="711"/>
      <c r="I111" s="711"/>
      <c r="J111" s="711">
        <v>0.67</v>
      </c>
      <c r="K111" s="711">
        <v>1789.87</v>
      </c>
      <c r="L111" s="711"/>
      <c r="M111" s="711">
        <v>2671.4477611940297</v>
      </c>
      <c r="N111" s="711"/>
      <c r="O111" s="711"/>
      <c r="P111" s="701"/>
      <c r="Q111" s="712"/>
    </row>
    <row r="112" spans="1:17" ht="14.4" customHeight="1" x14ac:dyDescent="0.3">
      <c r="A112" s="695" t="s">
        <v>4953</v>
      </c>
      <c r="B112" s="696" t="s">
        <v>4954</v>
      </c>
      <c r="C112" s="696" t="s">
        <v>4068</v>
      </c>
      <c r="D112" s="696" t="s">
        <v>4957</v>
      </c>
      <c r="E112" s="696" t="s">
        <v>4956</v>
      </c>
      <c r="F112" s="711"/>
      <c r="G112" s="711"/>
      <c r="H112" s="711"/>
      <c r="I112" s="711"/>
      <c r="J112" s="711"/>
      <c r="K112" s="711"/>
      <c r="L112" s="711"/>
      <c r="M112" s="711"/>
      <c r="N112" s="711">
        <v>0.2</v>
      </c>
      <c r="O112" s="711">
        <v>1335.72</v>
      </c>
      <c r="P112" s="701"/>
      <c r="Q112" s="712">
        <v>6678.5999999999995</v>
      </c>
    </row>
    <row r="113" spans="1:17" ht="14.4" customHeight="1" x14ac:dyDescent="0.3">
      <c r="A113" s="695" t="s">
        <v>4953</v>
      </c>
      <c r="B113" s="696" t="s">
        <v>4954</v>
      </c>
      <c r="C113" s="696" t="s">
        <v>4068</v>
      </c>
      <c r="D113" s="696" t="s">
        <v>4958</v>
      </c>
      <c r="E113" s="696" t="s">
        <v>4959</v>
      </c>
      <c r="F113" s="711">
        <v>3.5</v>
      </c>
      <c r="G113" s="711">
        <v>5424.3899999999994</v>
      </c>
      <c r="H113" s="711">
        <v>1</v>
      </c>
      <c r="I113" s="711">
        <v>1549.8257142857142</v>
      </c>
      <c r="J113" s="711">
        <v>0.5</v>
      </c>
      <c r="K113" s="711">
        <v>490.21</v>
      </c>
      <c r="L113" s="711">
        <v>9.0371451905191191E-2</v>
      </c>
      <c r="M113" s="711">
        <v>980.42</v>
      </c>
      <c r="N113" s="711">
        <v>3.7</v>
      </c>
      <c r="O113" s="711">
        <v>3659.39</v>
      </c>
      <c r="P113" s="701">
        <v>0.67461779112490072</v>
      </c>
      <c r="Q113" s="712">
        <v>989.0243243243242</v>
      </c>
    </row>
    <row r="114" spans="1:17" ht="14.4" customHeight="1" x14ac:dyDescent="0.3">
      <c r="A114" s="695" t="s">
        <v>4953</v>
      </c>
      <c r="B114" s="696" t="s">
        <v>4954</v>
      </c>
      <c r="C114" s="696" t="s">
        <v>4068</v>
      </c>
      <c r="D114" s="696" t="s">
        <v>4960</v>
      </c>
      <c r="E114" s="696" t="s">
        <v>4961</v>
      </c>
      <c r="F114" s="711"/>
      <c r="G114" s="711"/>
      <c r="H114" s="711"/>
      <c r="I114" s="711"/>
      <c r="J114" s="711">
        <v>0.24</v>
      </c>
      <c r="K114" s="711">
        <v>2480.9699999999998</v>
      </c>
      <c r="L114" s="711"/>
      <c r="M114" s="711">
        <v>10337.375</v>
      </c>
      <c r="N114" s="711">
        <v>0.05</v>
      </c>
      <c r="O114" s="711">
        <v>516.87</v>
      </c>
      <c r="P114" s="701"/>
      <c r="Q114" s="712">
        <v>10337.4</v>
      </c>
    </row>
    <row r="115" spans="1:17" ht="14.4" customHeight="1" x14ac:dyDescent="0.3">
      <c r="A115" s="695" t="s">
        <v>4953</v>
      </c>
      <c r="B115" s="696" t="s">
        <v>4954</v>
      </c>
      <c r="C115" s="696" t="s">
        <v>4068</v>
      </c>
      <c r="D115" s="696" t="s">
        <v>4962</v>
      </c>
      <c r="E115" s="696" t="s">
        <v>4963</v>
      </c>
      <c r="F115" s="711"/>
      <c r="G115" s="711"/>
      <c r="H115" s="711"/>
      <c r="I115" s="711"/>
      <c r="J115" s="711">
        <v>0.2</v>
      </c>
      <c r="K115" s="711">
        <v>1092.1600000000001</v>
      </c>
      <c r="L115" s="711"/>
      <c r="M115" s="711">
        <v>5460.8</v>
      </c>
      <c r="N115" s="711"/>
      <c r="O115" s="711"/>
      <c r="P115" s="701"/>
      <c r="Q115" s="712"/>
    </row>
    <row r="116" spans="1:17" ht="14.4" customHeight="1" x14ac:dyDescent="0.3">
      <c r="A116" s="695" t="s">
        <v>4953</v>
      </c>
      <c r="B116" s="696" t="s">
        <v>4954</v>
      </c>
      <c r="C116" s="696" t="s">
        <v>4068</v>
      </c>
      <c r="D116" s="696" t="s">
        <v>4964</v>
      </c>
      <c r="E116" s="696" t="s">
        <v>4963</v>
      </c>
      <c r="F116" s="711">
        <v>0.42</v>
      </c>
      <c r="G116" s="711">
        <v>4547.17</v>
      </c>
      <c r="H116" s="711">
        <v>1</v>
      </c>
      <c r="I116" s="711">
        <v>10826.595238095239</v>
      </c>
      <c r="J116" s="711">
        <v>0.15000000000000002</v>
      </c>
      <c r="K116" s="711">
        <v>1638.23</v>
      </c>
      <c r="L116" s="711">
        <v>0.36027463235374968</v>
      </c>
      <c r="M116" s="711">
        <v>10921.533333333331</v>
      </c>
      <c r="N116" s="711">
        <v>0.43000000000000005</v>
      </c>
      <c r="O116" s="711">
        <v>4696.2700000000004</v>
      </c>
      <c r="P116" s="701">
        <v>1.0327896251954514</v>
      </c>
      <c r="Q116" s="712">
        <v>10921.558139534884</v>
      </c>
    </row>
    <row r="117" spans="1:17" ht="14.4" customHeight="1" x14ac:dyDescent="0.3">
      <c r="A117" s="695" t="s">
        <v>4953</v>
      </c>
      <c r="B117" s="696" t="s">
        <v>4954</v>
      </c>
      <c r="C117" s="696" t="s">
        <v>4068</v>
      </c>
      <c r="D117" s="696" t="s">
        <v>4097</v>
      </c>
      <c r="E117" s="696" t="s">
        <v>4098</v>
      </c>
      <c r="F117" s="711"/>
      <c r="G117" s="711"/>
      <c r="H117" s="711"/>
      <c r="I117" s="711"/>
      <c r="J117" s="711">
        <v>0.1</v>
      </c>
      <c r="K117" s="711">
        <v>195.61</v>
      </c>
      <c r="L117" s="711"/>
      <c r="M117" s="711">
        <v>1956.1000000000001</v>
      </c>
      <c r="N117" s="711"/>
      <c r="O117" s="711"/>
      <c r="P117" s="701"/>
      <c r="Q117" s="712"/>
    </row>
    <row r="118" spans="1:17" ht="14.4" customHeight="1" x14ac:dyDescent="0.3">
      <c r="A118" s="695" t="s">
        <v>4953</v>
      </c>
      <c r="B118" s="696" t="s">
        <v>4954</v>
      </c>
      <c r="C118" s="696" t="s">
        <v>4068</v>
      </c>
      <c r="D118" s="696" t="s">
        <v>4965</v>
      </c>
      <c r="E118" s="696" t="s">
        <v>4966</v>
      </c>
      <c r="F118" s="711"/>
      <c r="G118" s="711"/>
      <c r="H118" s="711"/>
      <c r="I118" s="711"/>
      <c r="J118" s="711"/>
      <c r="K118" s="711"/>
      <c r="L118" s="711"/>
      <c r="M118" s="711"/>
      <c r="N118" s="711">
        <v>0.15</v>
      </c>
      <c r="O118" s="711">
        <v>56.9</v>
      </c>
      <c r="P118" s="701"/>
      <c r="Q118" s="712">
        <v>379.33333333333331</v>
      </c>
    </row>
    <row r="119" spans="1:17" ht="14.4" customHeight="1" x14ac:dyDescent="0.3">
      <c r="A119" s="695" t="s">
        <v>4953</v>
      </c>
      <c r="B119" s="696" t="s">
        <v>4954</v>
      </c>
      <c r="C119" s="696" t="s">
        <v>4118</v>
      </c>
      <c r="D119" s="696" t="s">
        <v>4967</v>
      </c>
      <c r="E119" s="696" t="s">
        <v>4968</v>
      </c>
      <c r="F119" s="711"/>
      <c r="G119" s="711"/>
      <c r="H119" s="711"/>
      <c r="I119" s="711"/>
      <c r="J119" s="711">
        <v>1</v>
      </c>
      <c r="K119" s="711">
        <v>1707.31</v>
      </c>
      <c r="L119" s="711"/>
      <c r="M119" s="711">
        <v>1707.31</v>
      </c>
      <c r="N119" s="711">
        <v>1</v>
      </c>
      <c r="O119" s="711">
        <v>1707.31</v>
      </c>
      <c r="P119" s="701"/>
      <c r="Q119" s="712">
        <v>1707.31</v>
      </c>
    </row>
    <row r="120" spans="1:17" ht="14.4" customHeight="1" x14ac:dyDescent="0.3">
      <c r="A120" s="695" t="s">
        <v>4953</v>
      </c>
      <c r="B120" s="696" t="s">
        <v>4954</v>
      </c>
      <c r="C120" s="696" t="s">
        <v>4118</v>
      </c>
      <c r="D120" s="696" t="s">
        <v>4969</v>
      </c>
      <c r="E120" s="696" t="s">
        <v>4968</v>
      </c>
      <c r="F120" s="711"/>
      <c r="G120" s="711"/>
      <c r="H120" s="711"/>
      <c r="I120" s="711"/>
      <c r="J120" s="711">
        <v>1</v>
      </c>
      <c r="K120" s="711">
        <v>2066.3000000000002</v>
      </c>
      <c r="L120" s="711"/>
      <c r="M120" s="711">
        <v>2066.3000000000002</v>
      </c>
      <c r="N120" s="711"/>
      <c r="O120" s="711"/>
      <c r="P120" s="701"/>
      <c r="Q120" s="712"/>
    </row>
    <row r="121" spans="1:17" ht="14.4" customHeight="1" x14ac:dyDescent="0.3">
      <c r="A121" s="695" t="s">
        <v>4953</v>
      </c>
      <c r="B121" s="696" t="s">
        <v>4954</v>
      </c>
      <c r="C121" s="696" t="s">
        <v>4118</v>
      </c>
      <c r="D121" s="696" t="s">
        <v>4970</v>
      </c>
      <c r="E121" s="696" t="s">
        <v>4971</v>
      </c>
      <c r="F121" s="711"/>
      <c r="G121" s="711"/>
      <c r="H121" s="711"/>
      <c r="I121" s="711"/>
      <c r="J121" s="711">
        <v>3</v>
      </c>
      <c r="K121" s="711">
        <v>3083.28</v>
      </c>
      <c r="L121" s="711"/>
      <c r="M121" s="711">
        <v>1027.76</v>
      </c>
      <c r="N121" s="711"/>
      <c r="O121" s="711"/>
      <c r="P121" s="701"/>
      <c r="Q121" s="712"/>
    </row>
    <row r="122" spans="1:17" ht="14.4" customHeight="1" x14ac:dyDescent="0.3">
      <c r="A122" s="695" t="s">
        <v>4953</v>
      </c>
      <c r="B122" s="696" t="s">
        <v>4954</v>
      </c>
      <c r="C122" s="696" t="s">
        <v>4118</v>
      </c>
      <c r="D122" s="696" t="s">
        <v>4972</v>
      </c>
      <c r="E122" s="696" t="s">
        <v>4973</v>
      </c>
      <c r="F122" s="711"/>
      <c r="G122" s="711"/>
      <c r="H122" s="711"/>
      <c r="I122" s="711"/>
      <c r="J122" s="711">
        <v>1</v>
      </c>
      <c r="K122" s="711">
        <v>9370.39</v>
      </c>
      <c r="L122" s="711"/>
      <c r="M122" s="711">
        <v>9370.39</v>
      </c>
      <c r="N122" s="711"/>
      <c r="O122" s="711"/>
      <c r="P122" s="701"/>
      <c r="Q122" s="712"/>
    </row>
    <row r="123" spans="1:17" ht="14.4" customHeight="1" x14ac:dyDescent="0.3">
      <c r="A123" s="695" t="s">
        <v>4953</v>
      </c>
      <c r="B123" s="696" t="s">
        <v>4954</v>
      </c>
      <c r="C123" s="696" t="s">
        <v>4118</v>
      </c>
      <c r="D123" s="696" t="s">
        <v>4974</v>
      </c>
      <c r="E123" s="696" t="s">
        <v>4975</v>
      </c>
      <c r="F123" s="711"/>
      <c r="G123" s="711"/>
      <c r="H123" s="711"/>
      <c r="I123" s="711"/>
      <c r="J123" s="711">
        <v>1</v>
      </c>
      <c r="K123" s="711">
        <v>797</v>
      </c>
      <c r="L123" s="711"/>
      <c r="M123" s="711">
        <v>797</v>
      </c>
      <c r="N123" s="711"/>
      <c r="O123" s="711"/>
      <c r="P123" s="701"/>
      <c r="Q123" s="712"/>
    </row>
    <row r="124" spans="1:17" ht="14.4" customHeight="1" x14ac:dyDescent="0.3">
      <c r="A124" s="695" t="s">
        <v>4953</v>
      </c>
      <c r="B124" s="696" t="s">
        <v>4954</v>
      </c>
      <c r="C124" s="696" t="s">
        <v>4118</v>
      </c>
      <c r="D124" s="696" t="s">
        <v>4976</v>
      </c>
      <c r="E124" s="696" t="s">
        <v>4977</v>
      </c>
      <c r="F124" s="711"/>
      <c r="G124" s="711"/>
      <c r="H124" s="711"/>
      <c r="I124" s="711"/>
      <c r="J124" s="711">
        <v>1</v>
      </c>
      <c r="K124" s="711">
        <v>605.65</v>
      </c>
      <c r="L124" s="711"/>
      <c r="M124" s="711">
        <v>605.65</v>
      </c>
      <c r="N124" s="711"/>
      <c r="O124" s="711"/>
      <c r="P124" s="701"/>
      <c r="Q124" s="712"/>
    </row>
    <row r="125" spans="1:17" ht="14.4" customHeight="1" x14ac:dyDescent="0.3">
      <c r="A125" s="695" t="s">
        <v>4953</v>
      </c>
      <c r="B125" s="696" t="s">
        <v>4954</v>
      </c>
      <c r="C125" s="696" t="s">
        <v>4118</v>
      </c>
      <c r="D125" s="696" t="s">
        <v>4978</v>
      </c>
      <c r="E125" s="696" t="s">
        <v>4979</v>
      </c>
      <c r="F125" s="711"/>
      <c r="G125" s="711"/>
      <c r="H125" s="711"/>
      <c r="I125" s="711"/>
      <c r="J125" s="711">
        <v>1</v>
      </c>
      <c r="K125" s="711">
        <v>831.16</v>
      </c>
      <c r="L125" s="711"/>
      <c r="M125" s="711">
        <v>831.16</v>
      </c>
      <c r="N125" s="711"/>
      <c r="O125" s="711"/>
      <c r="P125" s="701"/>
      <c r="Q125" s="712"/>
    </row>
    <row r="126" spans="1:17" ht="14.4" customHeight="1" x14ac:dyDescent="0.3">
      <c r="A126" s="695" t="s">
        <v>4953</v>
      </c>
      <c r="B126" s="696" t="s">
        <v>4954</v>
      </c>
      <c r="C126" s="696" t="s">
        <v>4118</v>
      </c>
      <c r="D126" s="696" t="s">
        <v>4980</v>
      </c>
      <c r="E126" s="696" t="s">
        <v>4981</v>
      </c>
      <c r="F126" s="711"/>
      <c r="G126" s="711"/>
      <c r="H126" s="711"/>
      <c r="I126" s="711"/>
      <c r="J126" s="711">
        <v>1</v>
      </c>
      <c r="K126" s="711">
        <v>888.06</v>
      </c>
      <c r="L126" s="711"/>
      <c r="M126" s="711">
        <v>888.06</v>
      </c>
      <c r="N126" s="711">
        <v>1</v>
      </c>
      <c r="O126" s="711">
        <v>888.06</v>
      </c>
      <c r="P126" s="701"/>
      <c r="Q126" s="712">
        <v>888.06</v>
      </c>
    </row>
    <row r="127" spans="1:17" ht="14.4" customHeight="1" x14ac:dyDescent="0.3">
      <c r="A127" s="695" t="s">
        <v>4953</v>
      </c>
      <c r="B127" s="696" t="s">
        <v>4954</v>
      </c>
      <c r="C127" s="696" t="s">
        <v>4118</v>
      </c>
      <c r="D127" s="696" t="s">
        <v>4982</v>
      </c>
      <c r="E127" s="696" t="s">
        <v>4983</v>
      </c>
      <c r="F127" s="711"/>
      <c r="G127" s="711"/>
      <c r="H127" s="711"/>
      <c r="I127" s="711"/>
      <c r="J127" s="711">
        <v>1</v>
      </c>
      <c r="K127" s="711">
        <v>34453.9</v>
      </c>
      <c r="L127" s="711"/>
      <c r="M127" s="711">
        <v>34453.9</v>
      </c>
      <c r="N127" s="711"/>
      <c r="O127" s="711"/>
      <c r="P127" s="701"/>
      <c r="Q127" s="712"/>
    </row>
    <row r="128" spans="1:17" ht="14.4" customHeight="1" x14ac:dyDescent="0.3">
      <c r="A128" s="695" t="s">
        <v>4953</v>
      </c>
      <c r="B128" s="696" t="s">
        <v>4954</v>
      </c>
      <c r="C128" s="696" t="s">
        <v>4118</v>
      </c>
      <c r="D128" s="696" t="s">
        <v>4984</v>
      </c>
      <c r="E128" s="696" t="s">
        <v>4985</v>
      </c>
      <c r="F128" s="711"/>
      <c r="G128" s="711"/>
      <c r="H128" s="711"/>
      <c r="I128" s="711"/>
      <c r="J128" s="711">
        <v>1</v>
      </c>
      <c r="K128" s="711">
        <v>1305.82</v>
      </c>
      <c r="L128" s="711"/>
      <c r="M128" s="711">
        <v>1305.82</v>
      </c>
      <c r="N128" s="711"/>
      <c r="O128" s="711"/>
      <c r="P128" s="701"/>
      <c r="Q128" s="712"/>
    </row>
    <row r="129" spans="1:17" ht="14.4" customHeight="1" x14ac:dyDescent="0.3">
      <c r="A129" s="695" t="s">
        <v>4953</v>
      </c>
      <c r="B129" s="696" t="s">
        <v>4954</v>
      </c>
      <c r="C129" s="696" t="s">
        <v>4118</v>
      </c>
      <c r="D129" s="696" t="s">
        <v>4986</v>
      </c>
      <c r="E129" s="696" t="s">
        <v>4987</v>
      </c>
      <c r="F129" s="711"/>
      <c r="G129" s="711"/>
      <c r="H129" s="711"/>
      <c r="I129" s="711"/>
      <c r="J129" s="711">
        <v>1</v>
      </c>
      <c r="K129" s="711">
        <v>359.1</v>
      </c>
      <c r="L129" s="711"/>
      <c r="M129" s="711">
        <v>359.1</v>
      </c>
      <c r="N129" s="711">
        <v>1</v>
      </c>
      <c r="O129" s="711">
        <v>359.1</v>
      </c>
      <c r="P129" s="701"/>
      <c r="Q129" s="712">
        <v>359.1</v>
      </c>
    </row>
    <row r="130" spans="1:17" ht="14.4" customHeight="1" x14ac:dyDescent="0.3">
      <c r="A130" s="695" t="s">
        <v>4953</v>
      </c>
      <c r="B130" s="696" t="s">
        <v>4954</v>
      </c>
      <c r="C130" s="696" t="s">
        <v>4118</v>
      </c>
      <c r="D130" s="696" t="s">
        <v>4988</v>
      </c>
      <c r="E130" s="696" t="s">
        <v>4989</v>
      </c>
      <c r="F130" s="711"/>
      <c r="G130" s="711"/>
      <c r="H130" s="711"/>
      <c r="I130" s="711"/>
      <c r="J130" s="711"/>
      <c r="K130" s="711"/>
      <c r="L130" s="711"/>
      <c r="M130" s="711"/>
      <c r="N130" s="711">
        <v>1</v>
      </c>
      <c r="O130" s="711">
        <v>26449.24</v>
      </c>
      <c r="P130" s="701"/>
      <c r="Q130" s="712">
        <v>26449.24</v>
      </c>
    </row>
    <row r="131" spans="1:17" ht="14.4" customHeight="1" x14ac:dyDescent="0.3">
      <c r="A131" s="695" t="s">
        <v>4953</v>
      </c>
      <c r="B131" s="696" t="s">
        <v>4954</v>
      </c>
      <c r="C131" s="696" t="s">
        <v>3945</v>
      </c>
      <c r="D131" s="696" t="s">
        <v>4990</v>
      </c>
      <c r="E131" s="696" t="s">
        <v>4991</v>
      </c>
      <c r="F131" s="711">
        <v>1</v>
      </c>
      <c r="G131" s="711">
        <v>204</v>
      </c>
      <c r="H131" s="711">
        <v>1</v>
      </c>
      <c r="I131" s="711">
        <v>204</v>
      </c>
      <c r="J131" s="711">
        <v>2</v>
      </c>
      <c r="K131" s="711">
        <v>410</v>
      </c>
      <c r="L131" s="711">
        <v>2.0098039215686274</v>
      </c>
      <c r="M131" s="711">
        <v>205</v>
      </c>
      <c r="N131" s="711">
        <v>2</v>
      </c>
      <c r="O131" s="711">
        <v>410</v>
      </c>
      <c r="P131" s="701">
        <v>2.0098039215686274</v>
      </c>
      <c r="Q131" s="712">
        <v>205</v>
      </c>
    </row>
    <row r="132" spans="1:17" ht="14.4" customHeight="1" x14ac:dyDescent="0.3">
      <c r="A132" s="695" t="s">
        <v>4953</v>
      </c>
      <c r="B132" s="696" t="s">
        <v>4954</v>
      </c>
      <c r="C132" s="696" t="s">
        <v>3945</v>
      </c>
      <c r="D132" s="696" t="s">
        <v>4992</v>
      </c>
      <c r="E132" s="696" t="s">
        <v>4993</v>
      </c>
      <c r="F132" s="711">
        <v>1</v>
      </c>
      <c r="G132" s="711">
        <v>149</v>
      </c>
      <c r="H132" s="711">
        <v>1</v>
      </c>
      <c r="I132" s="711">
        <v>149</v>
      </c>
      <c r="J132" s="711"/>
      <c r="K132" s="711"/>
      <c r="L132" s="711"/>
      <c r="M132" s="711"/>
      <c r="N132" s="711">
        <v>4</v>
      </c>
      <c r="O132" s="711">
        <v>600</v>
      </c>
      <c r="P132" s="701">
        <v>4.026845637583893</v>
      </c>
      <c r="Q132" s="712">
        <v>150</v>
      </c>
    </row>
    <row r="133" spans="1:17" ht="14.4" customHeight="1" x14ac:dyDescent="0.3">
      <c r="A133" s="695" t="s">
        <v>4953</v>
      </c>
      <c r="B133" s="696" t="s">
        <v>4954</v>
      </c>
      <c r="C133" s="696" t="s">
        <v>3945</v>
      </c>
      <c r="D133" s="696" t="s">
        <v>4994</v>
      </c>
      <c r="E133" s="696" t="s">
        <v>4995</v>
      </c>
      <c r="F133" s="711">
        <v>1</v>
      </c>
      <c r="G133" s="711">
        <v>181</v>
      </c>
      <c r="H133" s="711">
        <v>1</v>
      </c>
      <c r="I133" s="711">
        <v>181</v>
      </c>
      <c r="J133" s="711"/>
      <c r="K133" s="711"/>
      <c r="L133" s="711"/>
      <c r="M133" s="711"/>
      <c r="N133" s="711"/>
      <c r="O133" s="711"/>
      <c r="P133" s="701"/>
      <c r="Q133" s="712"/>
    </row>
    <row r="134" spans="1:17" ht="14.4" customHeight="1" x14ac:dyDescent="0.3">
      <c r="A134" s="695" t="s">
        <v>4953</v>
      </c>
      <c r="B134" s="696" t="s">
        <v>4954</v>
      </c>
      <c r="C134" s="696" t="s">
        <v>3945</v>
      </c>
      <c r="D134" s="696" t="s">
        <v>4996</v>
      </c>
      <c r="E134" s="696" t="s">
        <v>4997</v>
      </c>
      <c r="F134" s="711">
        <v>1</v>
      </c>
      <c r="G134" s="711">
        <v>124</v>
      </c>
      <c r="H134" s="711">
        <v>1</v>
      </c>
      <c r="I134" s="711">
        <v>124</v>
      </c>
      <c r="J134" s="711">
        <v>2</v>
      </c>
      <c r="K134" s="711">
        <v>248</v>
      </c>
      <c r="L134" s="711">
        <v>2</v>
      </c>
      <c r="M134" s="711">
        <v>124</v>
      </c>
      <c r="N134" s="711"/>
      <c r="O134" s="711"/>
      <c r="P134" s="701"/>
      <c r="Q134" s="712"/>
    </row>
    <row r="135" spans="1:17" ht="14.4" customHeight="1" x14ac:dyDescent="0.3">
      <c r="A135" s="695" t="s">
        <v>4953</v>
      </c>
      <c r="B135" s="696" t="s">
        <v>4954</v>
      </c>
      <c r="C135" s="696" t="s">
        <v>3945</v>
      </c>
      <c r="D135" s="696" t="s">
        <v>4998</v>
      </c>
      <c r="E135" s="696" t="s">
        <v>4999</v>
      </c>
      <c r="F135" s="711">
        <v>1</v>
      </c>
      <c r="G135" s="711">
        <v>216</v>
      </c>
      <c r="H135" s="711">
        <v>1</v>
      </c>
      <c r="I135" s="711">
        <v>216</v>
      </c>
      <c r="J135" s="711">
        <v>3</v>
      </c>
      <c r="K135" s="711">
        <v>651</v>
      </c>
      <c r="L135" s="711">
        <v>3.0138888888888888</v>
      </c>
      <c r="M135" s="711">
        <v>217</v>
      </c>
      <c r="N135" s="711"/>
      <c r="O135" s="711"/>
      <c r="P135" s="701"/>
      <c r="Q135" s="712"/>
    </row>
    <row r="136" spans="1:17" ht="14.4" customHeight="1" x14ac:dyDescent="0.3">
      <c r="A136" s="695" t="s">
        <v>4953</v>
      </c>
      <c r="B136" s="696" t="s">
        <v>4954</v>
      </c>
      <c r="C136" s="696" t="s">
        <v>3945</v>
      </c>
      <c r="D136" s="696" t="s">
        <v>5000</v>
      </c>
      <c r="E136" s="696" t="s">
        <v>5001</v>
      </c>
      <c r="F136" s="711"/>
      <c r="G136" s="711"/>
      <c r="H136" s="711"/>
      <c r="I136" s="711"/>
      <c r="J136" s="711">
        <v>3</v>
      </c>
      <c r="K136" s="711">
        <v>657</v>
      </c>
      <c r="L136" s="711"/>
      <c r="M136" s="711">
        <v>219</v>
      </c>
      <c r="N136" s="711">
        <v>1</v>
      </c>
      <c r="O136" s="711">
        <v>219</v>
      </c>
      <c r="P136" s="701"/>
      <c r="Q136" s="712">
        <v>219</v>
      </c>
    </row>
    <row r="137" spans="1:17" ht="14.4" customHeight="1" x14ac:dyDescent="0.3">
      <c r="A137" s="695" t="s">
        <v>4953</v>
      </c>
      <c r="B137" s="696" t="s">
        <v>4954</v>
      </c>
      <c r="C137" s="696" t="s">
        <v>3945</v>
      </c>
      <c r="D137" s="696" t="s">
        <v>5002</v>
      </c>
      <c r="E137" s="696" t="s">
        <v>5003</v>
      </c>
      <c r="F137" s="711"/>
      <c r="G137" s="711"/>
      <c r="H137" s="711"/>
      <c r="I137" s="711"/>
      <c r="J137" s="711"/>
      <c r="K137" s="711"/>
      <c r="L137" s="711"/>
      <c r="M137" s="711"/>
      <c r="N137" s="711">
        <v>1</v>
      </c>
      <c r="O137" s="711">
        <v>257</v>
      </c>
      <c r="P137" s="701"/>
      <c r="Q137" s="712">
        <v>257</v>
      </c>
    </row>
    <row r="138" spans="1:17" ht="14.4" customHeight="1" x14ac:dyDescent="0.3">
      <c r="A138" s="695" t="s">
        <v>4953</v>
      </c>
      <c r="B138" s="696" t="s">
        <v>4954</v>
      </c>
      <c r="C138" s="696" t="s">
        <v>3945</v>
      </c>
      <c r="D138" s="696" t="s">
        <v>5004</v>
      </c>
      <c r="E138" s="696" t="s">
        <v>5005</v>
      </c>
      <c r="F138" s="711"/>
      <c r="G138" s="711"/>
      <c r="H138" s="711"/>
      <c r="I138" s="711"/>
      <c r="J138" s="711"/>
      <c r="K138" s="711"/>
      <c r="L138" s="711"/>
      <c r="M138" s="711"/>
      <c r="N138" s="711">
        <v>1</v>
      </c>
      <c r="O138" s="711">
        <v>326</v>
      </c>
      <c r="P138" s="701"/>
      <c r="Q138" s="712">
        <v>326</v>
      </c>
    </row>
    <row r="139" spans="1:17" ht="14.4" customHeight="1" x14ac:dyDescent="0.3">
      <c r="A139" s="695" t="s">
        <v>4953</v>
      </c>
      <c r="B139" s="696" t="s">
        <v>4954</v>
      </c>
      <c r="C139" s="696" t="s">
        <v>3945</v>
      </c>
      <c r="D139" s="696" t="s">
        <v>5006</v>
      </c>
      <c r="E139" s="696" t="s">
        <v>5007</v>
      </c>
      <c r="F139" s="711"/>
      <c r="G139" s="711"/>
      <c r="H139" s="711"/>
      <c r="I139" s="711"/>
      <c r="J139" s="711"/>
      <c r="K139" s="711"/>
      <c r="L139" s="711"/>
      <c r="M139" s="711"/>
      <c r="N139" s="711">
        <v>1</v>
      </c>
      <c r="O139" s="711">
        <v>4493</v>
      </c>
      <c r="P139" s="701"/>
      <c r="Q139" s="712">
        <v>4493</v>
      </c>
    </row>
    <row r="140" spans="1:17" ht="14.4" customHeight="1" x14ac:dyDescent="0.3">
      <c r="A140" s="695" t="s">
        <v>4953</v>
      </c>
      <c r="B140" s="696" t="s">
        <v>4954</v>
      </c>
      <c r="C140" s="696" t="s">
        <v>3945</v>
      </c>
      <c r="D140" s="696" t="s">
        <v>5008</v>
      </c>
      <c r="E140" s="696" t="s">
        <v>5009</v>
      </c>
      <c r="F140" s="711"/>
      <c r="G140" s="711"/>
      <c r="H140" s="711"/>
      <c r="I140" s="711"/>
      <c r="J140" s="711">
        <v>2</v>
      </c>
      <c r="K140" s="711">
        <v>7630</v>
      </c>
      <c r="L140" s="711"/>
      <c r="M140" s="711">
        <v>3815</v>
      </c>
      <c r="N140" s="711"/>
      <c r="O140" s="711"/>
      <c r="P140" s="701"/>
      <c r="Q140" s="712"/>
    </row>
    <row r="141" spans="1:17" ht="14.4" customHeight="1" x14ac:dyDescent="0.3">
      <c r="A141" s="695" t="s">
        <v>4953</v>
      </c>
      <c r="B141" s="696" t="s">
        <v>4954</v>
      </c>
      <c r="C141" s="696" t="s">
        <v>3945</v>
      </c>
      <c r="D141" s="696" t="s">
        <v>5010</v>
      </c>
      <c r="E141" s="696" t="s">
        <v>5011</v>
      </c>
      <c r="F141" s="711"/>
      <c r="G141" s="711"/>
      <c r="H141" s="711"/>
      <c r="I141" s="711"/>
      <c r="J141" s="711">
        <v>2</v>
      </c>
      <c r="K141" s="711">
        <v>15670</v>
      </c>
      <c r="L141" s="711"/>
      <c r="M141" s="711">
        <v>7835</v>
      </c>
      <c r="N141" s="711"/>
      <c r="O141" s="711"/>
      <c r="P141" s="701"/>
      <c r="Q141" s="712"/>
    </row>
    <row r="142" spans="1:17" ht="14.4" customHeight="1" x14ac:dyDescent="0.3">
      <c r="A142" s="695" t="s">
        <v>4953</v>
      </c>
      <c r="B142" s="696" t="s">
        <v>4954</v>
      </c>
      <c r="C142" s="696" t="s">
        <v>3945</v>
      </c>
      <c r="D142" s="696" t="s">
        <v>5012</v>
      </c>
      <c r="E142" s="696" t="s">
        <v>5013</v>
      </c>
      <c r="F142" s="711"/>
      <c r="G142" s="711"/>
      <c r="H142" s="711"/>
      <c r="I142" s="711"/>
      <c r="J142" s="711">
        <v>2</v>
      </c>
      <c r="K142" s="711">
        <v>2554</v>
      </c>
      <c r="L142" s="711"/>
      <c r="M142" s="711">
        <v>1277</v>
      </c>
      <c r="N142" s="711"/>
      <c r="O142" s="711"/>
      <c r="P142" s="701"/>
      <c r="Q142" s="712"/>
    </row>
    <row r="143" spans="1:17" ht="14.4" customHeight="1" x14ac:dyDescent="0.3">
      <c r="A143" s="695" t="s">
        <v>4953</v>
      </c>
      <c r="B143" s="696" t="s">
        <v>4954</v>
      </c>
      <c r="C143" s="696" t="s">
        <v>3945</v>
      </c>
      <c r="D143" s="696" t="s">
        <v>5014</v>
      </c>
      <c r="E143" s="696" t="s">
        <v>5015</v>
      </c>
      <c r="F143" s="711"/>
      <c r="G143" s="711"/>
      <c r="H143" s="711"/>
      <c r="I143" s="711"/>
      <c r="J143" s="711">
        <v>2</v>
      </c>
      <c r="K143" s="711">
        <v>2328</v>
      </c>
      <c r="L143" s="711"/>
      <c r="M143" s="711">
        <v>1164</v>
      </c>
      <c r="N143" s="711"/>
      <c r="O143" s="711"/>
      <c r="P143" s="701"/>
      <c r="Q143" s="712"/>
    </row>
    <row r="144" spans="1:17" ht="14.4" customHeight="1" x14ac:dyDescent="0.3">
      <c r="A144" s="695" t="s">
        <v>4953</v>
      </c>
      <c r="B144" s="696" t="s">
        <v>4954</v>
      </c>
      <c r="C144" s="696" t="s">
        <v>3945</v>
      </c>
      <c r="D144" s="696" t="s">
        <v>5016</v>
      </c>
      <c r="E144" s="696" t="s">
        <v>5017</v>
      </c>
      <c r="F144" s="711"/>
      <c r="G144" s="711"/>
      <c r="H144" s="711"/>
      <c r="I144" s="711"/>
      <c r="J144" s="711">
        <v>1</v>
      </c>
      <c r="K144" s="711">
        <v>5068</v>
      </c>
      <c r="L144" s="711"/>
      <c r="M144" s="711">
        <v>5068</v>
      </c>
      <c r="N144" s="711">
        <v>2</v>
      </c>
      <c r="O144" s="711">
        <v>10136</v>
      </c>
      <c r="P144" s="701"/>
      <c r="Q144" s="712">
        <v>5068</v>
      </c>
    </row>
    <row r="145" spans="1:17" ht="14.4" customHeight="1" x14ac:dyDescent="0.3">
      <c r="A145" s="695" t="s">
        <v>4953</v>
      </c>
      <c r="B145" s="696" t="s">
        <v>4954</v>
      </c>
      <c r="C145" s="696" t="s">
        <v>3945</v>
      </c>
      <c r="D145" s="696" t="s">
        <v>5018</v>
      </c>
      <c r="E145" s="696" t="s">
        <v>5019</v>
      </c>
      <c r="F145" s="711"/>
      <c r="G145" s="711"/>
      <c r="H145" s="711"/>
      <c r="I145" s="711"/>
      <c r="J145" s="711">
        <v>3</v>
      </c>
      <c r="K145" s="711">
        <v>23019</v>
      </c>
      <c r="L145" s="711"/>
      <c r="M145" s="711">
        <v>7673</v>
      </c>
      <c r="N145" s="711"/>
      <c r="O145" s="711"/>
      <c r="P145" s="701"/>
      <c r="Q145" s="712"/>
    </row>
    <row r="146" spans="1:17" ht="14.4" customHeight="1" x14ac:dyDescent="0.3">
      <c r="A146" s="695" t="s">
        <v>4953</v>
      </c>
      <c r="B146" s="696" t="s">
        <v>4954</v>
      </c>
      <c r="C146" s="696" t="s">
        <v>3945</v>
      </c>
      <c r="D146" s="696" t="s">
        <v>5020</v>
      </c>
      <c r="E146" s="696" t="s">
        <v>5021</v>
      </c>
      <c r="F146" s="711">
        <v>695</v>
      </c>
      <c r="G146" s="711">
        <v>119540</v>
      </c>
      <c r="H146" s="711">
        <v>1</v>
      </c>
      <c r="I146" s="711">
        <v>172</v>
      </c>
      <c r="J146" s="711">
        <v>598</v>
      </c>
      <c r="K146" s="711">
        <v>103454</v>
      </c>
      <c r="L146" s="711">
        <v>0.8654341642964698</v>
      </c>
      <c r="M146" s="711">
        <v>173</v>
      </c>
      <c r="N146" s="711">
        <v>756</v>
      </c>
      <c r="O146" s="711">
        <v>130788</v>
      </c>
      <c r="P146" s="701">
        <v>1.0940940271038984</v>
      </c>
      <c r="Q146" s="712">
        <v>173</v>
      </c>
    </row>
    <row r="147" spans="1:17" ht="14.4" customHeight="1" x14ac:dyDescent="0.3">
      <c r="A147" s="695" t="s">
        <v>4953</v>
      </c>
      <c r="B147" s="696" t="s">
        <v>4954</v>
      </c>
      <c r="C147" s="696" t="s">
        <v>3945</v>
      </c>
      <c r="D147" s="696" t="s">
        <v>5022</v>
      </c>
      <c r="E147" s="696" t="s">
        <v>5023</v>
      </c>
      <c r="F147" s="711">
        <v>11</v>
      </c>
      <c r="G147" s="711">
        <v>21934</v>
      </c>
      <c r="H147" s="711">
        <v>1</v>
      </c>
      <c r="I147" s="711">
        <v>1994</v>
      </c>
      <c r="J147" s="711">
        <v>5</v>
      </c>
      <c r="K147" s="711">
        <v>9980</v>
      </c>
      <c r="L147" s="711">
        <v>0.45500136773958239</v>
      </c>
      <c r="M147" s="711">
        <v>1996</v>
      </c>
      <c r="N147" s="711">
        <v>13</v>
      </c>
      <c r="O147" s="711">
        <v>25948</v>
      </c>
      <c r="P147" s="701">
        <v>1.1830035561229142</v>
      </c>
      <c r="Q147" s="712">
        <v>1996</v>
      </c>
    </row>
    <row r="148" spans="1:17" ht="14.4" customHeight="1" x14ac:dyDescent="0.3">
      <c r="A148" s="695" t="s">
        <v>4953</v>
      </c>
      <c r="B148" s="696" t="s">
        <v>4954</v>
      </c>
      <c r="C148" s="696" t="s">
        <v>3945</v>
      </c>
      <c r="D148" s="696" t="s">
        <v>5024</v>
      </c>
      <c r="E148" s="696" t="s">
        <v>5025</v>
      </c>
      <c r="F148" s="711"/>
      <c r="G148" s="711"/>
      <c r="H148" s="711"/>
      <c r="I148" s="711"/>
      <c r="J148" s="711">
        <v>1</v>
      </c>
      <c r="K148" s="711">
        <v>2692</v>
      </c>
      <c r="L148" s="711"/>
      <c r="M148" s="711">
        <v>2692</v>
      </c>
      <c r="N148" s="711">
        <v>2</v>
      </c>
      <c r="O148" s="711">
        <v>5384</v>
      </c>
      <c r="P148" s="701"/>
      <c r="Q148" s="712">
        <v>2692</v>
      </c>
    </row>
    <row r="149" spans="1:17" ht="14.4" customHeight="1" x14ac:dyDescent="0.3">
      <c r="A149" s="695" t="s">
        <v>4953</v>
      </c>
      <c r="B149" s="696" t="s">
        <v>4954</v>
      </c>
      <c r="C149" s="696" t="s">
        <v>3945</v>
      </c>
      <c r="D149" s="696" t="s">
        <v>5026</v>
      </c>
      <c r="E149" s="696" t="s">
        <v>5027</v>
      </c>
      <c r="F149" s="711"/>
      <c r="G149" s="711"/>
      <c r="H149" s="711"/>
      <c r="I149" s="711"/>
      <c r="J149" s="711">
        <v>1</v>
      </c>
      <c r="K149" s="711">
        <v>2076</v>
      </c>
      <c r="L149" s="711"/>
      <c r="M149" s="711">
        <v>2076</v>
      </c>
      <c r="N149" s="711"/>
      <c r="O149" s="711"/>
      <c r="P149" s="701"/>
      <c r="Q149" s="712"/>
    </row>
    <row r="150" spans="1:17" ht="14.4" customHeight="1" x14ac:dyDescent="0.3">
      <c r="A150" s="695" t="s">
        <v>4953</v>
      </c>
      <c r="B150" s="696" t="s">
        <v>4954</v>
      </c>
      <c r="C150" s="696" t="s">
        <v>3945</v>
      </c>
      <c r="D150" s="696" t="s">
        <v>5028</v>
      </c>
      <c r="E150" s="696" t="s">
        <v>5029</v>
      </c>
      <c r="F150" s="711"/>
      <c r="G150" s="711"/>
      <c r="H150" s="711"/>
      <c r="I150" s="711"/>
      <c r="J150" s="711"/>
      <c r="K150" s="711"/>
      <c r="L150" s="711"/>
      <c r="M150" s="711"/>
      <c r="N150" s="711">
        <v>1</v>
      </c>
      <c r="O150" s="711">
        <v>193</v>
      </c>
      <c r="P150" s="701"/>
      <c r="Q150" s="712">
        <v>193</v>
      </c>
    </row>
    <row r="151" spans="1:17" ht="14.4" customHeight="1" x14ac:dyDescent="0.3">
      <c r="A151" s="695" t="s">
        <v>4953</v>
      </c>
      <c r="B151" s="696" t="s">
        <v>4954</v>
      </c>
      <c r="C151" s="696" t="s">
        <v>3945</v>
      </c>
      <c r="D151" s="696" t="s">
        <v>5030</v>
      </c>
      <c r="E151" s="696" t="s">
        <v>5031</v>
      </c>
      <c r="F151" s="711"/>
      <c r="G151" s="711"/>
      <c r="H151" s="711"/>
      <c r="I151" s="711"/>
      <c r="J151" s="711"/>
      <c r="K151" s="711"/>
      <c r="L151" s="711"/>
      <c r="M151" s="711"/>
      <c r="N151" s="711">
        <v>20</v>
      </c>
      <c r="O151" s="711">
        <v>3960</v>
      </c>
      <c r="P151" s="701"/>
      <c r="Q151" s="712">
        <v>198</v>
      </c>
    </row>
    <row r="152" spans="1:17" ht="14.4" customHeight="1" x14ac:dyDescent="0.3">
      <c r="A152" s="695" t="s">
        <v>4953</v>
      </c>
      <c r="B152" s="696" t="s">
        <v>4954</v>
      </c>
      <c r="C152" s="696" t="s">
        <v>3945</v>
      </c>
      <c r="D152" s="696" t="s">
        <v>5032</v>
      </c>
      <c r="E152" s="696" t="s">
        <v>5033</v>
      </c>
      <c r="F152" s="711"/>
      <c r="G152" s="711"/>
      <c r="H152" s="711"/>
      <c r="I152" s="711"/>
      <c r="J152" s="711">
        <v>2</v>
      </c>
      <c r="K152" s="711">
        <v>830</v>
      </c>
      <c r="L152" s="711"/>
      <c r="M152" s="711">
        <v>415</v>
      </c>
      <c r="N152" s="711">
        <v>1</v>
      </c>
      <c r="O152" s="711">
        <v>415</v>
      </c>
      <c r="P152" s="701"/>
      <c r="Q152" s="712">
        <v>415</v>
      </c>
    </row>
    <row r="153" spans="1:17" ht="14.4" customHeight="1" x14ac:dyDescent="0.3">
      <c r="A153" s="695" t="s">
        <v>4953</v>
      </c>
      <c r="B153" s="696" t="s">
        <v>4954</v>
      </c>
      <c r="C153" s="696" t="s">
        <v>3945</v>
      </c>
      <c r="D153" s="696" t="s">
        <v>5034</v>
      </c>
      <c r="E153" s="696" t="s">
        <v>5035</v>
      </c>
      <c r="F153" s="711">
        <v>3</v>
      </c>
      <c r="G153" s="711">
        <v>471</v>
      </c>
      <c r="H153" s="711">
        <v>1</v>
      </c>
      <c r="I153" s="711">
        <v>157</v>
      </c>
      <c r="J153" s="711">
        <v>1</v>
      </c>
      <c r="K153" s="711">
        <v>158</v>
      </c>
      <c r="L153" s="711">
        <v>0.3354564755838641</v>
      </c>
      <c r="M153" s="711">
        <v>158</v>
      </c>
      <c r="N153" s="711">
        <v>1</v>
      </c>
      <c r="O153" s="711">
        <v>158</v>
      </c>
      <c r="P153" s="701">
        <v>0.3354564755838641</v>
      </c>
      <c r="Q153" s="712">
        <v>158</v>
      </c>
    </row>
    <row r="154" spans="1:17" ht="14.4" customHeight="1" x14ac:dyDescent="0.3">
      <c r="A154" s="695" t="s">
        <v>4953</v>
      </c>
      <c r="B154" s="696" t="s">
        <v>4954</v>
      </c>
      <c r="C154" s="696" t="s">
        <v>3945</v>
      </c>
      <c r="D154" s="696" t="s">
        <v>5036</v>
      </c>
      <c r="E154" s="696" t="s">
        <v>5037</v>
      </c>
      <c r="F154" s="711">
        <v>17</v>
      </c>
      <c r="G154" s="711">
        <v>35972</v>
      </c>
      <c r="H154" s="711">
        <v>1</v>
      </c>
      <c r="I154" s="711">
        <v>2116</v>
      </c>
      <c r="J154" s="711">
        <v>1</v>
      </c>
      <c r="K154" s="711">
        <v>2118</v>
      </c>
      <c r="L154" s="711">
        <v>5.8879128210830647E-2</v>
      </c>
      <c r="M154" s="711">
        <v>2118</v>
      </c>
      <c r="N154" s="711">
        <v>16</v>
      </c>
      <c r="O154" s="711">
        <v>33888</v>
      </c>
      <c r="P154" s="701">
        <v>0.94206605137329036</v>
      </c>
      <c r="Q154" s="712">
        <v>2118</v>
      </c>
    </row>
    <row r="155" spans="1:17" ht="14.4" customHeight="1" x14ac:dyDescent="0.3">
      <c r="A155" s="695" t="s">
        <v>4953</v>
      </c>
      <c r="B155" s="696" t="s">
        <v>4954</v>
      </c>
      <c r="C155" s="696" t="s">
        <v>3945</v>
      </c>
      <c r="D155" s="696" t="s">
        <v>5038</v>
      </c>
      <c r="E155" s="696" t="s">
        <v>5009</v>
      </c>
      <c r="F155" s="711"/>
      <c r="G155" s="711"/>
      <c r="H155" s="711"/>
      <c r="I155" s="711"/>
      <c r="J155" s="711">
        <v>2</v>
      </c>
      <c r="K155" s="711">
        <v>3728</v>
      </c>
      <c r="L155" s="711"/>
      <c r="M155" s="711">
        <v>1864</v>
      </c>
      <c r="N155" s="711">
        <v>1</v>
      </c>
      <c r="O155" s="711">
        <v>1864</v>
      </c>
      <c r="P155" s="701"/>
      <c r="Q155" s="712">
        <v>1864</v>
      </c>
    </row>
    <row r="156" spans="1:17" ht="14.4" customHeight="1" x14ac:dyDescent="0.3">
      <c r="A156" s="695" t="s">
        <v>4953</v>
      </c>
      <c r="B156" s="696" t="s">
        <v>4954</v>
      </c>
      <c r="C156" s="696" t="s">
        <v>3945</v>
      </c>
      <c r="D156" s="696" t="s">
        <v>5039</v>
      </c>
      <c r="E156" s="696" t="s">
        <v>5040</v>
      </c>
      <c r="F156" s="711"/>
      <c r="G156" s="711"/>
      <c r="H156" s="711"/>
      <c r="I156" s="711"/>
      <c r="J156" s="711">
        <v>1</v>
      </c>
      <c r="K156" s="711">
        <v>8384</v>
      </c>
      <c r="L156" s="711"/>
      <c r="M156" s="711">
        <v>8384</v>
      </c>
      <c r="N156" s="711">
        <v>1</v>
      </c>
      <c r="O156" s="711">
        <v>8384</v>
      </c>
      <c r="P156" s="701"/>
      <c r="Q156" s="712">
        <v>8384</v>
      </c>
    </row>
    <row r="157" spans="1:17" ht="14.4" customHeight="1" x14ac:dyDescent="0.3">
      <c r="A157" s="695" t="s">
        <v>5041</v>
      </c>
      <c r="B157" s="696" t="s">
        <v>5042</v>
      </c>
      <c r="C157" s="696" t="s">
        <v>3945</v>
      </c>
      <c r="D157" s="696" t="s">
        <v>5043</v>
      </c>
      <c r="E157" s="696" t="s">
        <v>5044</v>
      </c>
      <c r="F157" s="711">
        <v>161</v>
      </c>
      <c r="G157" s="711">
        <v>32522</v>
      </c>
      <c r="H157" s="711">
        <v>1</v>
      </c>
      <c r="I157" s="711">
        <v>202</v>
      </c>
      <c r="J157" s="711">
        <v>233</v>
      </c>
      <c r="K157" s="711">
        <v>47299</v>
      </c>
      <c r="L157" s="711">
        <v>1.454369349978476</v>
      </c>
      <c r="M157" s="711">
        <v>203</v>
      </c>
      <c r="N157" s="711">
        <v>219</v>
      </c>
      <c r="O157" s="711">
        <v>44457</v>
      </c>
      <c r="P157" s="701">
        <v>1.366982350408954</v>
      </c>
      <c r="Q157" s="712">
        <v>203</v>
      </c>
    </row>
    <row r="158" spans="1:17" ht="14.4" customHeight="1" x14ac:dyDescent="0.3">
      <c r="A158" s="695" t="s">
        <v>5041</v>
      </c>
      <c r="B158" s="696" t="s">
        <v>5042</v>
      </c>
      <c r="C158" s="696" t="s">
        <v>3945</v>
      </c>
      <c r="D158" s="696" t="s">
        <v>5045</v>
      </c>
      <c r="E158" s="696" t="s">
        <v>5046</v>
      </c>
      <c r="F158" s="711">
        <v>19</v>
      </c>
      <c r="G158" s="711">
        <v>5529</v>
      </c>
      <c r="H158" s="711">
        <v>1</v>
      </c>
      <c r="I158" s="711">
        <v>291</v>
      </c>
      <c r="J158" s="711">
        <v>100</v>
      </c>
      <c r="K158" s="711">
        <v>29200</v>
      </c>
      <c r="L158" s="711">
        <v>5.2812443479833604</v>
      </c>
      <c r="M158" s="711">
        <v>292</v>
      </c>
      <c r="N158" s="711">
        <v>187</v>
      </c>
      <c r="O158" s="711">
        <v>54604</v>
      </c>
      <c r="P158" s="701">
        <v>9.8759269307288839</v>
      </c>
      <c r="Q158" s="712">
        <v>292</v>
      </c>
    </row>
    <row r="159" spans="1:17" ht="14.4" customHeight="1" x14ac:dyDescent="0.3">
      <c r="A159" s="695" t="s">
        <v>5041</v>
      </c>
      <c r="B159" s="696" t="s">
        <v>5042</v>
      </c>
      <c r="C159" s="696" t="s">
        <v>3945</v>
      </c>
      <c r="D159" s="696" t="s">
        <v>5047</v>
      </c>
      <c r="E159" s="696" t="s">
        <v>5048</v>
      </c>
      <c r="F159" s="711"/>
      <c r="G159" s="711"/>
      <c r="H159" s="711"/>
      <c r="I159" s="711"/>
      <c r="J159" s="711"/>
      <c r="K159" s="711"/>
      <c r="L159" s="711"/>
      <c r="M159" s="711"/>
      <c r="N159" s="711">
        <v>3</v>
      </c>
      <c r="O159" s="711">
        <v>279</v>
      </c>
      <c r="P159" s="701"/>
      <c r="Q159" s="712">
        <v>93</v>
      </c>
    </row>
    <row r="160" spans="1:17" ht="14.4" customHeight="1" x14ac:dyDescent="0.3">
      <c r="A160" s="695" t="s">
        <v>5041</v>
      </c>
      <c r="B160" s="696" t="s">
        <v>5042</v>
      </c>
      <c r="C160" s="696" t="s">
        <v>3945</v>
      </c>
      <c r="D160" s="696" t="s">
        <v>5049</v>
      </c>
      <c r="E160" s="696" t="s">
        <v>5050</v>
      </c>
      <c r="F160" s="711">
        <v>167</v>
      </c>
      <c r="G160" s="711">
        <v>22211</v>
      </c>
      <c r="H160" s="711">
        <v>1</v>
      </c>
      <c r="I160" s="711">
        <v>133</v>
      </c>
      <c r="J160" s="711">
        <v>155</v>
      </c>
      <c r="K160" s="711">
        <v>20770</v>
      </c>
      <c r="L160" s="711">
        <v>0.93512223672954842</v>
      </c>
      <c r="M160" s="711">
        <v>134</v>
      </c>
      <c r="N160" s="711">
        <v>192</v>
      </c>
      <c r="O160" s="711">
        <v>25728</v>
      </c>
      <c r="P160" s="701">
        <v>1.1583449642069246</v>
      </c>
      <c r="Q160" s="712">
        <v>134</v>
      </c>
    </row>
    <row r="161" spans="1:17" ht="14.4" customHeight="1" x14ac:dyDescent="0.3">
      <c r="A161" s="695" t="s">
        <v>5041</v>
      </c>
      <c r="B161" s="696" t="s">
        <v>5042</v>
      </c>
      <c r="C161" s="696" t="s">
        <v>3945</v>
      </c>
      <c r="D161" s="696" t="s">
        <v>5051</v>
      </c>
      <c r="E161" s="696" t="s">
        <v>5050</v>
      </c>
      <c r="F161" s="711"/>
      <c r="G161" s="711"/>
      <c r="H161" s="711"/>
      <c r="I161" s="711"/>
      <c r="J161" s="711">
        <v>1</v>
      </c>
      <c r="K161" s="711">
        <v>175</v>
      </c>
      <c r="L161" s="711"/>
      <c r="M161" s="711">
        <v>175</v>
      </c>
      <c r="N161" s="711"/>
      <c r="O161" s="711"/>
      <c r="P161" s="701"/>
      <c r="Q161" s="712"/>
    </row>
    <row r="162" spans="1:17" ht="14.4" customHeight="1" x14ac:dyDescent="0.3">
      <c r="A162" s="695" t="s">
        <v>5041</v>
      </c>
      <c r="B162" s="696" t="s">
        <v>5042</v>
      </c>
      <c r="C162" s="696" t="s">
        <v>3945</v>
      </c>
      <c r="D162" s="696" t="s">
        <v>5052</v>
      </c>
      <c r="E162" s="696" t="s">
        <v>5053</v>
      </c>
      <c r="F162" s="711">
        <v>2</v>
      </c>
      <c r="G162" s="711">
        <v>316</v>
      </c>
      <c r="H162" s="711">
        <v>1</v>
      </c>
      <c r="I162" s="711">
        <v>158</v>
      </c>
      <c r="J162" s="711">
        <v>6</v>
      </c>
      <c r="K162" s="711">
        <v>954</v>
      </c>
      <c r="L162" s="711">
        <v>3.018987341772152</v>
      </c>
      <c r="M162" s="711">
        <v>159</v>
      </c>
      <c r="N162" s="711">
        <v>6</v>
      </c>
      <c r="O162" s="711">
        <v>954</v>
      </c>
      <c r="P162" s="701">
        <v>3.018987341772152</v>
      </c>
      <c r="Q162" s="712">
        <v>159</v>
      </c>
    </row>
    <row r="163" spans="1:17" ht="14.4" customHeight="1" x14ac:dyDescent="0.3">
      <c r="A163" s="695" t="s">
        <v>5041</v>
      </c>
      <c r="B163" s="696" t="s">
        <v>5042</v>
      </c>
      <c r="C163" s="696" t="s">
        <v>3945</v>
      </c>
      <c r="D163" s="696" t="s">
        <v>5054</v>
      </c>
      <c r="E163" s="696" t="s">
        <v>5055</v>
      </c>
      <c r="F163" s="711"/>
      <c r="G163" s="711"/>
      <c r="H163" s="711"/>
      <c r="I163" s="711"/>
      <c r="J163" s="711">
        <v>3</v>
      </c>
      <c r="K163" s="711">
        <v>1146</v>
      </c>
      <c r="L163" s="711"/>
      <c r="M163" s="711">
        <v>382</v>
      </c>
      <c r="N163" s="711">
        <v>7</v>
      </c>
      <c r="O163" s="711">
        <v>2674</v>
      </c>
      <c r="P163" s="701"/>
      <c r="Q163" s="712">
        <v>382</v>
      </c>
    </row>
    <row r="164" spans="1:17" ht="14.4" customHeight="1" x14ac:dyDescent="0.3">
      <c r="A164" s="695" t="s">
        <v>5041</v>
      </c>
      <c r="B164" s="696" t="s">
        <v>5042</v>
      </c>
      <c r="C164" s="696" t="s">
        <v>3945</v>
      </c>
      <c r="D164" s="696" t="s">
        <v>5056</v>
      </c>
      <c r="E164" s="696" t="s">
        <v>5057</v>
      </c>
      <c r="F164" s="711">
        <v>6</v>
      </c>
      <c r="G164" s="711">
        <v>1566</v>
      </c>
      <c r="H164" s="711">
        <v>1</v>
      </c>
      <c r="I164" s="711">
        <v>261</v>
      </c>
      <c r="J164" s="711">
        <v>23</v>
      </c>
      <c r="K164" s="711">
        <v>6026</v>
      </c>
      <c r="L164" s="711">
        <v>3.848020434227331</v>
      </c>
      <c r="M164" s="711">
        <v>262</v>
      </c>
      <c r="N164" s="711">
        <v>39</v>
      </c>
      <c r="O164" s="711">
        <v>10218</v>
      </c>
      <c r="P164" s="701">
        <v>6.5249042145593874</v>
      </c>
      <c r="Q164" s="712">
        <v>262</v>
      </c>
    </row>
    <row r="165" spans="1:17" ht="14.4" customHeight="1" x14ac:dyDescent="0.3">
      <c r="A165" s="695" t="s">
        <v>5041</v>
      </c>
      <c r="B165" s="696" t="s">
        <v>5042</v>
      </c>
      <c r="C165" s="696" t="s">
        <v>3945</v>
      </c>
      <c r="D165" s="696" t="s">
        <v>5058</v>
      </c>
      <c r="E165" s="696" t="s">
        <v>5059</v>
      </c>
      <c r="F165" s="711">
        <v>33</v>
      </c>
      <c r="G165" s="711">
        <v>4620</v>
      </c>
      <c r="H165" s="711">
        <v>1</v>
      </c>
      <c r="I165" s="711">
        <v>140</v>
      </c>
      <c r="J165" s="711">
        <v>30</v>
      </c>
      <c r="K165" s="711">
        <v>4230</v>
      </c>
      <c r="L165" s="711">
        <v>0.91558441558441561</v>
      </c>
      <c r="M165" s="711">
        <v>141</v>
      </c>
      <c r="N165" s="711">
        <v>39</v>
      </c>
      <c r="O165" s="711">
        <v>5499</v>
      </c>
      <c r="P165" s="701">
        <v>1.1902597402597404</v>
      </c>
      <c r="Q165" s="712">
        <v>141</v>
      </c>
    </row>
    <row r="166" spans="1:17" ht="14.4" customHeight="1" x14ac:dyDescent="0.3">
      <c r="A166" s="695" t="s">
        <v>5041</v>
      </c>
      <c r="B166" s="696" t="s">
        <v>5042</v>
      </c>
      <c r="C166" s="696" t="s">
        <v>3945</v>
      </c>
      <c r="D166" s="696" t="s">
        <v>5060</v>
      </c>
      <c r="E166" s="696" t="s">
        <v>5059</v>
      </c>
      <c r="F166" s="711">
        <v>167</v>
      </c>
      <c r="G166" s="711">
        <v>13026</v>
      </c>
      <c r="H166" s="711">
        <v>1</v>
      </c>
      <c r="I166" s="711">
        <v>78</v>
      </c>
      <c r="J166" s="711">
        <v>155</v>
      </c>
      <c r="K166" s="711">
        <v>12090</v>
      </c>
      <c r="L166" s="711">
        <v>0.92814371257485029</v>
      </c>
      <c r="M166" s="711">
        <v>78</v>
      </c>
      <c r="N166" s="711">
        <v>192</v>
      </c>
      <c r="O166" s="711">
        <v>14976</v>
      </c>
      <c r="P166" s="701">
        <v>1.1497005988023952</v>
      </c>
      <c r="Q166" s="712">
        <v>78</v>
      </c>
    </row>
    <row r="167" spans="1:17" ht="14.4" customHeight="1" x14ac:dyDescent="0.3">
      <c r="A167" s="695" t="s">
        <v>5041</v>
      </c>
      <c r="B167" s="696" t="s">
        <v>5042</v>
      </c>
      <c r="C167" s="696" t="s">
        <v>3945</v>
      </c>
      <c r="D167" s="696" t="s">
        <v>5061</v>
      </c>
      <c r="E167" s="696" t="s">
        <v>5062</v>
      </c>
      <c r="F167" s="711">
        <v>33</v>
      </c>
      <c r="G167" s="711">
        <v>9966</v>
      </c>
      <c r="H167" s="711">
        <v>1</v>
      </c>
      <c r="I167" s="711">
        <v>302</v>
      </c>
      <c r="J167" s="711">
        <v>30</v>
      </c>
      <c r="K167" s="711">
        <v>9090</v>
      </c>
      <c r="L167" s="711">
        <v>0.91210114388922336</v>
      </c>
      <c r="M167" s="711">
        <v>303</v>
      </c>
      <c r="N167" s="711">
        <v>39</v>
      </c>
      <c r="O167" s="711">
        <v>11817</v>
      </c>
      <c r="P167" s="701">
        <v>1.1857314870559903</v>
      </c>
      <c r="Q167" s="712">
        <v>303</v>
      </c>
    </row>
    <row r="168" spans="1:17" ht="14.4" customHeight="1" x14ac:dyDescent="0.3">
      <c r="A168" s="695" t="s">
        <v>5041</v>
      </c>
      <c r="B168" s="696" t="s">
        <v>5042</v>
      </c>
      <c r="C168" s="696" t="s">
        <v>3945</v>
      </c>
      <c r="D168" s="696" t="s">
        <v>5063</v>
      </c>
      <c r="E168" s="696" t="s">
        <v>5064</v>
      </c>
      <c r="F168" s="711">
        <v>1</v>
      </c>
      <c r="G168" s="711">
        <v>486</v>
      </c>
      <c r="H168" s="711">
        <v>1</v>
      </c>
      <c r="I168" s="711">
        <v>486</v>
      </c>
      <c r="J168" s="711">
        <v>6</v>
      </c>
      <c r="K168" s="711">
        <v>2916</v>
      </c>
      <c r="L168" s="711">
        <v>6</v>
      </c>
      <c r="M168" s="711">
        <v>486</v>
      </c>
      <c r="N168" s="711">
        <v>11</v>
      </c>
      <c r="O168" s="711">
        <v>5346</v>
      </c>
      <c r="P168" s="701">
        <v>11</v>
      </c>
      <c r="Q168" s="712">
        <v>486</v>
      </c>
    </row>
    <row r="169" spans="1:17" ht="14.4" customHeight="1" x14ac:dyDescent="0.3">
      <c r="A169" s="695" t="s">
        <v>5041</v>
      </c>
      <c r="B169" s="696" t="s">
        <v>5042</v>
      </c>
      <c r="C169" s="696" t="s">
        <v>3945</v>
      </c>
      <c r="D169" s="696" t="s">
        <v>5065</v>
      </c>
      <c r="E169" s="696" t="s">
        <v>5066</v>
      </c>
      <c r="F169" s="711">
        <v>107</v>
      </c>
      <c r="G169" s="711">
        <v>17013</v>
      </c>
      <c r="H169" s="711">
        <v>1</v>
      </c>
      <c r="I169" s="711">
        <v>159</v>
      </c>
      <c r="J169" s="711">
        <v>108</v>
      </c>
      <c r="K169" s="711">
        <v>17280</v>
      </c>
      <c r="L169" s="711">
        <v>1.0156938811497092</v>
      </c>
      <c r="M169" s="711">
        <v>160</v>
      </c>
      <c r="N169" s="711">
        <v>115</v>
      </c>
      <c r="O169" s="711">
        <v>18400</v>
      </c>
      <c r="P169" s="701">
        <v>1.081525891964968</v>
      </c>
      <c r="Q169" s="712">
        <v>160</v>
      </c>
    </row>
    <row r="170" spans="1:17" ht="14.4" customHeight="1" x14ac:dyDescent="0.3">
      <c r="A170" s="695" t="s">
        <v>5041</v>
      </c>
      <c r="B170" s="696" t="s">
        <v>5042</v>
      </c>
      <c r="C170" s="696" t="s">
        <v>3945</v>
      </c>
      <c r="D170" s="696" t="s">
        <v>5067</v>
      </c>
      <c r="E170" s="696" t="s">
        <v>5044</v>
      </c>
      <c r="F170" s="711">
        <v>461</v>
      </c>
      <c r="G170" s="711">
        <v>32270</v>
      </c>
      <c r="H170" s="711">
        <v>1</v>
      </c>
      <c r="I170" s="711">
        <v>70</v>
      </c>
      <c r="J170" s="711">
        <v>410</v>
      </c>
      <c r="K170" s="711">
        <v>28700</v>
      </c>
      <c r="L170" s="711">
        <v>0.88937093275488066</v>
      </c>
      <c r="M170" s="711">
        <v>70</v>
      </c>
      <c r="N170" s="711">
        <v>480</v>
      </c>
      <c r="O170" s="711">
        <v>33600</v>
      </c>
      <c r="P170" s="701">
        <v>1.0412147505422993</v>
      </c>
      <c r="Q170" s="712">
        <v>70</v>
      </c>
    </row>
    <row r="171" spans="1:17" ht="14.4" customHeight="1" x14ac:dyDescent="0.3">
      <c r="A171" s="695" t="s">
        <v>5041</v>
      </c>
      <c r="B171" s="696" t="s">
        <v>5042</v>
      </c>
      <c r="C171" s="696" t="s">
        <v>3945</v>
      </c>
      <c r="D171" s="696" t="s">
        <v>5068</v>
      </c>
      <c r="E171" s="696" t="s">
        <v>5069</v>
      </c>
      <c r="F171" s="711">
        <v>1</v>
      </c>
      <c r="G171" s="711">
        <v>1186</v>
      </c>
      <c r="H171" s="711">
        <v>1</v>
      </c>
      <c r="I171" s="711">
        <v>1186</v>
      </c>
      <c r="J171" s="711">
        <v>4</v>
      </c>
      <c r="K171" s="711">
        <v>4756</v>
      </c>
      <c r="L171" s="711">
        <v>4.0101180438448569</v>
      </c>
      <c r="M171" s="711">
        <v>1189</v>
      </c>
      <c r="N171" s="711">
        <v>9</v>
      </c>
      <c r="O171" s="711">
        <v>10701</v>
      </c>
      <c r="P171" s="701">
        <v>9.0227655986509276</v>
      </c>
      <c r="Q171" s="712">
        <v>1189</v>
      </c>
    </row>
    <row r="172" spans="1:17" ht="14.4" customHeight="1" x14ac:dyDescent="0.3">
      <c r="A172" s="695" t="s">
        <v>5041</v>
      </c>
      <c r="B172" s="696" t="s">
        <v>5042</v>
      </c>
      <c r="C172" s="696" t="s">
        <v>3945</v>
      </c>
      <c r="D172" s="696" t="s">
        <v>5070</v>
      </c>
      <c r="E172" s="696" t="s">
        <v>5071</v>
      </c>
      <c r="F172" s="711">
        <v>1</v>
      </c>
      <c r="G172" s="711">
        <v>107</v>
      </c>
      <c r="H172" s="711">
        <v>1</v>
      </c>
      <c r="I172" s="711">
        <v>107</v>
      </c>
      <c r="J172" s="711">
        <v>5</v>
      </c>
      <c r="K172" s="711">
        <v>540</v>
      </c>
      <c r="L172" s="711">
        <v>5.0467289719626169</v>
      </c>
      <c r="M172" s="711">
        <v>108</v>
      </c>
      <c r="N172" s="711">
        <v>5</v>
      </c>
      <c r="O172" s="711">
        <v>540</v>
      </c>
      <c r="P172" s="701">
        <v>5.0467289719626169</v>
      </c>
      <c r="Q172" s="712">
        <v>108</v>
      </c>
    </row>
    <row r="173" spans="1:17" ht="14.4" customHeight="1" x14ac:dyDescent="0.3">
      <c r="A173" s="695" t="s">
        <v>5041</v>
      </c>
      <c r="B173" s="696" t="s">
        <v>5042</v>
      </c>
      <c r="C173" s="696" t="s">
        <v>3945</v>
      </c>
      <c r="D173" s="696" t="s">
        <v>5072</v>
      </c>
      <c r="E173" s="696" t="s">
        <v>5073</v>
      </c>
      <c r="F173" s="711">
        <v>1</v>
      </c>
      <c r="G173" s="711">
        <v>143</v>
      </c>
      <c r="H173" s="711">
        <v>1</v>
      </c>
      <c r="I173" s="711">
        <v>143</v>
      </c>
      <c r="J173" s="711"/>
      <c r="K173" s="711"/>
      <c r="L173" s="711"/>
      <c r="M173" s="711"/>
      <c r="N173" s="711"/>
      <c r="O173" s="711"/>
      <c r="P173" s="701"/>
      <c r="Q173" s="712"/>
    </row>
    <row r="174" spans="1:17" ht="14.4" customHeight="1" x14ac:dyDescent="0.3">
      <c r="A174" s="695" t="s">
        <v>5074</v>
      </c>
      <c r="B174" s="696" t="s">
        <v>5075</v>
      </c>
      <c r="C174" s="696" t="s">
        <v>3945</v>
      </c>
      <c r="D174" s="696" t="s">
        <v>5076</v>
      </c>
      <c r="E174" s="696" t="s">
        <v>5077</v>
      </c>
      <c r="F174" s="711">
        <v>4</v>
      </c>
      <c r="G174" s="711">
        <v>212</v>
      </c>
      <c r="H174" s="711">
        <v>1</v>
      </c>
      <c r="I174" s="711">
        <v>53</v>
      </c>
      <c r="J174" s="711">
        <v>22</v>
      </c>
      <c r="K174" s="711">
        <v>1166</v>
      </c>
      <c r="L174" s="711">
        <v>5.5</v>
      </c>
      <c r="M174" s="711">
        <v>53</v>
      </c>
      <c r="N174" s="711">
        <v>6</v>
      </c>
      <c r="O174" s="711">
        <v>318</v>
      </c>
      <c r="P174" s="701">
        <v>1.5</v>
      </c>
      <c r="Q174" s="712">
        <v>53</v>
      </c>
    </row>
    <row r="175" spans="1:17" ht="14.4" customHeight="1" x14ac:dyDescent="0.3">
      <c r="A175" s="695" t="s">
        <v>5074</v>
      </c>
      <c r="B175" s="696" t="s">
        <v>5075</v>
      </c>
      <c r="C175" s="696" t="s">
        <v>3945</v>
      </c>
      <c r="D175" s="696" t="s">
        <v>5078</v>
      </c>
      <c r="E175" s="696" t="s">
        <v>5079</v>
      </c>
      <c r="F175" s="711">
        <v>8</v>
      </c>
      <c r="G175" s="711">
        <v>960</v>
      </c>
      <c r="H175" s="711">
        <v>1</v>
      </c>
      <c r="I175" s="711">
        <v>120</v>
      </c>
      <c r="J175" s="711">
        <v>2</v>
      </c>
      <c r="K175" s="711">
        <v>242</v>
      </c>
      <c r="L175" s="711">
        <v>0.25208333333333333</v>
      </c>
      <c r="M175" s="711">
        <v>121</v>
      </c>
      <c r="N175" s="711">
        <v>12</v>
      </c>
      <c r="O175" s="711">
        <v>1452</v>
      </c>
      <c r="P175" s="701">
        <v>1.5125</v>
      </c>
      <c r="Q175" s="712">
        <v>121</v>
      </c>
    </row>
    <row r="176" spans="1:17" ht="14.4" customHeight="1" x14ac:dyDescent="0.3">
      <c r="A176" s="695" t="s">
        <v>5074</v>
      </c>
      <c r="B176" s="696" t="s">
        <v>5075</v>
      </c>
      <c r="C176" s="696" t="s">
        <v>3945</v>
      </c>
      <c r="D176" s="696" t="s">
        <v>5080</v>
      </c>
      <c r="E176" s="696" t="s">
        <v>5081</v>
      </c>
      <c r="F176" s="711">
        <v>4</v>
      </c>
      <c r="G176" s="711">
        <v>668</v>
      </c>
      <c r="H176" s="711">
        <v>1</v>
      </c>
      <c r="I176" s="711">
        <v>167</v>
      </c>
      <c r="J176" s="711">
        <v>5</v>
      </c>
      <c r="K176" s="711">
        <v>840</v>
      </c>
      <c r="L176" s="711">
        <v>1.2574850299401197</v>
      </c>
      <c r="M176" s="711">
        <v>168</v>
      </c>
      <c r="N176" s="711">
        <v>3</v>
      </c>
      <c r="O176" s="711">
        <v>504</v>
      </c>
      <c r="P176" s="701">
        <v>0.75449101796407181</v>
      </c>
      <c r="Q176" s="712">
        <v>168</v>
      </c>
    </row>
    <row r="177" spans="1:17" ht="14.4" customHeight="1" x14ac:dyDescent="0.3">
      <c r="A177" s="695" t="s">
        <v>5074</v>
      </c>
      <c r="B177" s="696" t="s">
        <v>5075</v>
      </c>
      <c r="C177" s="696" t="s">
        <v>3945</v>
      </c>
      <c r="D177" s="696" t="s">
        <v>5082</v>
      </c>
      <c r="E177" s="696" t="s">
        <v>5083</v>
      </c>
      <c r="F177" s="711">
        <v>6</v>
      </c>
      <c r="G177" s="711">
        <v>1878</v>
      </c>
      <c r="H177" s="711">
        <v>1</v>
      </c>
      <c r="I177" s="711">
        <v>313</v>
      </c>
      <c r="J177" s="711">
        <v>13</v>
      </c>
      <c r="K177" s="711">
        <v>4108</v>
      </c>
      <c r="L177" s="711">
        <v>2.187433439829606</v>
      </c>
      <c r="M177" s="711">
        <v>316</v>
      </c>
      <c r="N177" s="711">
        <v>15</v>
      </c>
      <c r="O177" s="711">
        <v>4740</v>
      </c>
      <c r="P177" s="701">
        <v>2.5239616613418532</v>
      </c>
      <c r="Q177" s="712">
        <v>316</v>
      </c>
    </row>
    <row r="178" spans="1:17" ht="14.4" customHeight="1" x14ac:dyDescent="0.3">
      <c r="A178" s="695" t="s">
        <v>5074</v>
      </c>
      <c r="B178" s="696" t="s">
        <v>5075</v>
      </c>
      <c r="C178" s="696" t="s">
        <v>3945</v>
      </c>
      <c r="D178" s="696" t="s">
        <v>5084</v>
      </c>
      <c r="E178" s="696" t="s">
        <v>5085</v>
      </c>
      <c r="F178" s="711">
        <v>1</v>
      </c>
      <c r="G178" s="711">
        <v>337</v>
      </c>
      <c r="H178" s="711">
        <v>1</v>
      </c>
      <c r="I178" s="711">
        <v>337</v>
      </c>
      <c r="J178" s="711">
        <v>1</v>
      </c>
      <c r="K178" s="711">
        <v>338</v>
      </c>
      <c r="L178" s="711">
        <v>1.0029673590504451</v>
      </c>
      <c r="M178" s="711">
        <v>338</v>
      </c>
      <c r="N178" s="711"/>
      <c r="O178" s="711"/>
      <c r="P178" s="701"/>
      <c r="Q178" s="712"/>
    </row>
    <row r="179" spans="1:17" ht="14.4" customHeight="1" x14ac:dyDescent="0.3">
      <c r="A179" s="695" t="s">
        <v>5074</v>
      </c>
      <c r="B179" s="696" t="s">
        <v>5075</v>
      </c>
      <c r="C179" s="696" t="s">
        <v>3945</v>
      </c>
      <c r="D179" s="696" t="s">
        <v>5086</v>
      </c>
      <c r="E179" s="696" t="s">
        <v>5087</v>
      </c>
      <c r="F179" s="711"/>
      <c r="G179" s="711"/>
      <c r="H179" s="711"/>
      <c r="I179" s="711"/>
      <c r="J179" s="711">
        <v>1</v>
      </c>
      <c r="K179" s="711">
        <v>365</v>
      </c>
      <c r="L179" s="711"/>
      <c r="M179" s="711">
        <v>365</v>
      </c>
      <c r="N179" s="711"/>
      <c r="O179" s="711"/>
      <c r="P179" s="701"/>
      <c r="Q179" s="712"/>
    </row>
    <row r="180" spans="1:17" ht="14.4" customHeight="1" x14ac:dyDescent="0.3">
      <c r="A180" s="695" t="s">
        <v>5074</v>
      </c>
      <c r="B180" s="696" t="s">
        <v>5075</v>
      </c>
      <c r="C180" s="696" t="s">
        <v>3945</v>
      </c>
      <c r="D180" s="696" t="s">
        <v>4753</v>
      </c>
      <c r="E180" s="696" t="s">
        <v>4754</v>
      </c>
      <c r="F180" s="711"/>
      <c r="G180" s="711"/>
      <c r="H180" s="711"/>
      <c r="I180" s="711"/>
      <c r="J180" s="711">
        <v>1</v>
      </c>
      <c r="K180" s="711">
        <v>664</v>
      </c>
      <c r="L180" s="711"/>
      <c r="M180" s="711">
        <v>664</v>
      </c>
      <c r="N180" s="711"/>
      <c r="O180" s="711"/>
      <c r="P180" s="701"/>
      <c r="Q180" s="712"/>
    </row>
    <row r="181" spans="1:17" ht="14.4" customHeight="1" x14ac:dyDescent="0.3">
      <c r="A181" s="695" t="s">
        <v>5074</v>
      </c>
      <c r="B181" s="696" t="s">
        <v>5075</v>
      </c>
      <c r="C181" s="696" t="s">
        <v>3945</v>
      </c>
      <c r="D181" s="696" t="s">
        <v>5088</v>
      </c>
      <c r="E181" s="696" t="s">
        <v>5089</v>
      </c>
      <c r="F181" s="711">
        <v>8</v>
      </c>
      <c r="G181" s="711">
        <v>2240</v>
      </c>
      <c r="H181" s="711">
        <v>1</v>
      </c>
      <c r="I181" s="711">
        <v>280</v>
      </c>
      <c r="J181" s="711">
        <v>6</v>
      </c>
      <c r="K181" s="711">
        <v>1686</v>
      </c>
      <c r="L181" s="711">
        <v>0.75267857142857142</v>
      </c>
      <c r="M181" s="711">
        <v>281</v>
      </c>
      <c r="N181" s="711">
        <v>8</v>
      </c>
      <c r="O181" s="711">
        <v>2248</v>
      </c>
      <c r="P181" s="701">
        <v>1.0035714285714286</v>
      </c>
      <c r="Q181" s="712">
        <v>281</v>
      </c>
    </row>
    <row r="182" spans="1:17" ht="14.4" customHeight="1" x14ac:dyDescent="0.3">
      <c r="A182" s="695" t="s">
        <v>5074</v>
      </c>
      <c r="B182" s="696" t="s">
        <v>5075</v>
      </c>
      <c r="C182" s="696" t="s">
        <v>3945</v>
      </c>
      <c r="D182" s="696" t="s">
        <v>5090</v>
      </c>
      <c r="E182" s="696" t="s">
        <v>5091</v>
      </c>
      <c r="F182" s="711"/>
      <c r="G182" s="711"/>
      <c r="H182" s="711"/>
      <c r="I182" s="711"/>
      <c r="J182" s="711">
        <v>2</v>
      </c>
      <c r="K182" s="711">
        <v>912</v>
      </c>
      <c r="L182" s="711"/>
      <c r="M182" s="711">
        <v>456</v>
      </c>
      <c r="N182" s="711">
        <v>4</v>
      </c>
      <c r="O182" s="711">
        <v>1824</v>
      </c>
      <c r="P182" s="701"/>
      <c r="Q182" s="712">
        <v>456</v>
      </c>
    </row>
    <row r="183" spans="1:17" ht="14.4" customHeight="1" x14ac:dyDescent="0.3">
      <c r="A183" s="695" t="s">
        <v>5074</v>
      </c>
      <c r="B183" s="696" t="s">
        <v>5075</v>
      </c>
      <c r="C183" s="696" t="s">
        <v>3945</v>
      </c>
      <c r="D183" s="696" t="s">
        <v>5092</v>
      </c>
      <c r="E183" s="696" t="s">
        <v>5093</v>
      </c>
      <c r="F183" s="711">
        <v>8</v>
      </c>
      <c r="G183" s="711">
        <v>2760</v>
      </c>
      <c r="H183" s="711">
        <v>1</v>
      </c>
      <c r="I183" s="711">
        <v>345</v>
      </c>
      <c r="J183" s="711">
        <v>8</v>
      </c>
      <c r="K183" s="711">
        <v>2784</v>
      </c>
      <c r="L183" s="711">
        <v>1.008695652173913</v>
      </c>
      <c r="M183" s="711">
        <v>348</v>
      </c>
      <c r="N183" s="711">
        <v>12</v>
      </c>
      <c r="O183" s="711">
        <v>4176</v>
      </c>
      <c r="P183" s="701">
        <v>1.5130434782608695</v>
      </c>
      <c r="Q183" s="712">
        <v>348</v>
      </c>
    </row>
    <row r="184" spans="1:17" ht="14.4" customHeight="1" x14ac:dyDescent="0.3">
      <c r="A184" s="695" t="s">
        <v>5074</v>
      </c>
      <c r="B184" s="696" t="s">
        <v>5075</v>
      </c>
      <c r="C184" s="696" t="s">
        <v>3945</v>
      </c>
      <c r="D184" s="696" t="s">
        <v>5094</v>
      </c>
      <c r="E184" s="696" t="s">
        <v>5095</v>
      </c>
      <c r="F184" s="711"/>
      <c r="G184" s="711"/>
      <c r="H184" s="711"/>
      <c r="I184" s="711"/>
      <c r="J184" s="711"/>
      <c r="K184" s="711"/>
      <c r="L184" s="711"/>
      <c r="M184" s="711"/>
      <c r="N184" s="711">
        <v>1</v>
      </c>
      <c r="O184" s="711">
        <v>103</v>
      </c>
      <c r="P184" s="701"/>
      <c r="Q184" s="712">
        <v>103</v>
      </c>
    </row>
    <row r="185" spans="1:17" ht="14.4" customHeight="1" x14ac:dyDescent="0.3">
      <c r="A185" s="695" t="s">
        <v>5074</v>
      </c>
      <c r="B185" s="696" t="s">
        <v>5075</v>
      </c>
      <c r="C185" s="696" t="s">
        <v>3945</v>
      </c>
      <c r="D185" s="696" t="s">
        <v>5096</v>
      </c>
      <c r="E185" s="696" t="s">
        <v>5097</v>
      </c>
      <c r="F185" s="711">
        <v>4</v>
      </c>
      <c r="G185" s="711">
        <v>1700</v>
      </c>
      <c r="H185" s="711">
        <v>1</v>
      </c>
      <c r="I185" s="711">
        <v>425</v>
      </c>
      <c r="J185" s="711">
        <v>9</v>
      </c>
      <c r="K185" s="711">
        <v>3861</v>
      </c>
      <c r="L185" s="711">
        <v>2.2711764705882351</v>
      </c>
      <c r="M185" s="711">
        <v>429</v>
      </c>
      <c r="N185" s="711">
        <v>1</v>
      </c>
      <c r="O185" s="711">
        <v>429</v>
      </c>
      <c r="P185" s="701">
        <v>0.25235294117647061</v>
      </c>
      <c r="Q185" s="712">
        <v>429</v>
      </c>
    </row>
    <row r="186" spans="1:17" ht="14.4" customHeight="1" x14ac:dyDescent="0.3">
      <c r="A186" s="695" t="s">
        <v>5074</v>
      </c>
      <c r="B186" s="696" t="s">
        <v>5075</v>
      </c>
      <c r="C186" s="696" t="s">
        <v>3945</v>
      </c>
      <c r="D186" s="696" t="s">
        <v>5098</v>
      </c>
      <c r="E186" s="696" t="s">
        <v>5099</v>
      </c>
      <c r="F186" s="711">
        <v>8</v>
      </c>
      <c r="G186" s="711">
        <v>424</v>
      </c>
      <c r="H186" s="711">
        <v>1</v>
      </c>
      <c r="I186" s="711">
        <v>53</v>
      </c>
      <c r="J186" s="711"/>
      <c r="K186" s="711"/>
      <c r="L186" s="711"/>
      <c r="M186" s="711"/>
      <c r="N186" s="711">
        <v>6</v>
      </c>
      <c r="O186" s="711">
        <v>318</v>
      </c>
      <c r="P186" s="701">
        <v>0.75</v>
      </c>
      <c r="Q186" s="712">
        <v>53</v>
      </c>
    </row>
    <row r="187" spans="1:17" ht="14.4" customHeight="1" x14ac:dyDescent="0.3">
      <c r="A187" s="695" t="s">
        <v>5074</v>
      </c>
      <c r="B187" s="696" t="s">
        <v>5075</v>
      </c>
      <c r="C187" s="696" t="s">
        <v>3945</v>
      </c>
      <c r="D187" s="696" t="s">
        <v>5100</v>
      </c>
      <c r="E187" s="696" t="s">
        <v>5101</v>
      </c>
      <c r="F187" s="711">
        <v>29</v>
      </c>
      <c r="G187" s="711">
        <v>4756</v>
      </c>
      <c r="H187" s="711">
        <v>1</v>
      </c>
      <c r="I187" s="711">
        <v>164</v>
      </c>
      <c r="J187" s="711">
        <v>59</v>
      </c>
      <c r="K187" s="711">
        <v>9735</v>
      </c>
      <c r="L187" s="711">
        <v>2.0468881412952062</v>
      </c>
      <c r="M187" s="711">
        <v>165</v>
      </c>
      <c r="N187" s="711">
        <v>41</v>
      </c>
      <c r="O187" s="711">
        <v>6765</v>
      </c>
      <c r="P187" s="701">
        <v>1.4224137931034482</v>
      </c>
      <c r="Q187" s="712">
        <v>165</v>
      </c>
    </row>
    <row r="188" spans="1:17" ht="14.4" customHeight="1" x14ac:dyDescent="0.3">
      <c r="A188" s="695" t="s">
        <v>5074</v>
      </c>
      <c r="B188" s="696" t="s">
        <v>5075</v>
      </c>
      <c r="C188" s="696" t="s">
        <v>3945</v>
      </c>
      <c r="D188" s="696" t="s">
        <v>4759</v>
      </c>
      <c r="E188" s="696" t="s">
        <v>4760</v>
      </c>
      <c r="F188" s="711"/>
      <c r="G188" s="711"/>
      <c r="H188" s="711"/>
      <c r="I188" s="711"/>
      <c r="J188" s="711">
        <v>6</v>
      </c>
      <c r="K188" s="711">
        <v>474</v>
      </c>
      <c r="L188" s="711"/>
      <c r="M188" s="711">
        <v>79</v>
      </c>
      <c r="N188" s="711"/>
      <c r="O188" s="711"/>
      <c r="P188" s="701"/>
      <c r="Q188" s="712"/>
    </row>
    <row r="189" spans="1:17" ht="14.4" customHeight="1" x14ac:dyDescent="0.3">
      <c r="A189" s="695" t="s">
        <v>5074</v>
      </c>
      <c r="B189" s="696" t="s">
        <v>5075</v>
      </c>
      <c r="C189" s="696" t="s">
        <v>3945</v>
      </c>
      <c r="D189" s="696" t="s">
        <v>5102</v>
      </c>
      <c r="E189" s="696" t="s">
        <v>5103</v>
      </c>
      <c r="F189" s="711"/>
      <c r="G189" s="711"/>
      <c r="H189" s="711"/>
      <c r="I189" s="711"/>
      <c r="J189" s="711"/>
      <c r="K189" s="711"/>
      <c r="L189" s="711"/>
      <c r="M189" s="711"/>
      <c r="N189" s="711">
        <v>1</v>
      </c>
      <c r="O189" s="711">
        <v>160</v>
      </c>
      <c r="P189" s="701"/>
      <c r="Q189" s="712">
        <v>160</v>
      </c>
    </row>
    <row r="190" spans="1:17" ht="14.4" customHeight="1" x14ac:dyDescent="0.3">
      <c r="A190" s="695" t="s">
        <v>5074</v>
      </c>
      <c r="B190" s="696" t="s">
        <v>5075</v>
      </c>
      <c r="C190" s="696" t="s">
        <v>3945</v>
      </c>
      <c r="D190" s="696" t="s">
        <v>5104</v>
      </c>
      <c r="E190" s="696" t="s">
        <v>5105</v>
      </c>
      <c r="F190" s="711"/>
      <c r="G190" s="711"/>
      <c r="H190" s="711"/>
      <c r="I190" s="711"/>
      <c r="J190" s="711">
        <v>1</v>
      </c>
      <c r="K190" s="711">
        <v>167</v>
      </c>
      <c r="L190" s="711"/>
      <c r="M190" s="711">
        <v>167</v>
      </c>
      <c r="N190" s="711"/>
      <c r="O190" s="711"/>
      <c r="P190" s="701"/>
      <c r="Q190" s="712"/>
    </row>
    <row r="191" spans="1:17" ht="14.4" customHeight="1" x14ac:dyDescent="0.3">
      <c r="A191" s="695" t="s">
        <v>5074</v>
      </c>
      <c r="B191" s="696" t="s">
        <v>5075</v>
      </c>
      <c r="C191" s="696" t="s">
        <v>3945</v>
      </c>
      <c r="D191" s="696" t="s">
        <v>5106</v>
      </c>
      <c r="E191" s="696" t="s">
        <v>5107</v>
      </c>
      <c r="F191" s="711"/>
      <c r="G191" s="711"/>
      <c r="H191" s="711"/>
      <c r="I191" s="711"/>
      <c r="J191" s="711">
        <v>2</v>
      </c>
      <c r="K191" s="711">
        <v>486</v>
      </c>
      <c r="L191" s="711"/>
      <c r="M191" s="711">
        <v>243</v>
      </c>
      <c r="N191" s="711"/>
      <c r="O191" s="711"/>
      <c r="P191" s="701"/>
      <c r="Q191" s="712"/>
    </row>
    <row r="192" spans="1:17" ht="14.4" customHeight="1" x14ac:dyDescent="0.3">
      <c r="A192" s="695" t="s">
        <v>5074</v>
      </c>
      <c r="B192" s="696" t="s">
        <v>5075</v>
      </c>
      <c r="C192" s="696" t="s">
        <v>3945</v>
      </c>
      <c r="D192" s="696" t="s">
        <v>5108</v>
      </c>
      <c r="E192" s="696" t="s">
        <v>5109</v>
      </c>
      <c r="F192" s="711">
        <v>1</v>
      </c>
      <c r="G192" s="711">
        <v>399</v>
      </c>
      <c r="H192" s="711">
        <v>1</v>
      </c>
      <c r="I192" s="711">
        <v>399</v>
      </c>
      <c r="J192" s="711">
        <v>3</v>
      </c>
      <c r="K192" s="711">
        <v>1212</v>
      </c>
      <c r="L192" s="711">
        <v>3.0375939849624061</v>
      </c>
      <c r="M192" s="711">
        <v>404</v>
      </c>
      <c r="N192" s="711">
        <v>3</v>
      </c>
      <c r="O192" s="711">
        <v>1212</v>
      </c>
      <c r="P192" s="701">
        <v>3.0375939849624061</v>
      </c>
      <c r="Q192" s="712">
        <v>404</v>
      </c>
    </row>
    <row r="193" spans="1:17" ht="14.4" customHeight="1" x14ac:dyDescent="0.3">
      <c r="A193" s="695" t="s">
        <v>5074</v>
      </c>
      <c r="B193" s="696" t="s">
        <v>5075</v>
      </c>
      <c r="C193" s="696" t="s">
        <v>3945</v>
      </c>
      <c r="D193" s="696" t="s">
        <v>5110</v>
      </c>
      <c r="E193" s="696" t="s">
        <v>5111</v>
      </c>
      <c r="F193" s="711">
        <v>1</v>
      </c>
      <c r="G193" s="711">
        <v>224</v>
      </c>
      <c r="H193" s="711">
        <v>1</v>
      </c>
      <c r="I193" s="711">
        <v>224</v>
      </c>
      <c r="J193" s="711"/>
      <c r="K193" s="711"/>
      <c r="L193" s="711"/>
      <c r="M193" s="711"/>
      <c r="N193" s="711"/>
      <c r="O193" s="711"/>
      <c r="P193" s="701"/>
      <c r="Q193" s="712"/>
    </row>
    <row r="194" spans="1:17" ht="14.4" customHeight="1" x14ac:dyDescent="0.3">
      <c r="A194" s="695" t="s">
        <v>5074</v>
      </c>
      <c r="B194" s="696" t="s">
        <v>4948</v>
      </c>
      <c r="C194" s="696" t="s">
        <v>3945</v>
      </c>
      <c r="D194" s="696" t="s">
        <v>4774</v>
      </c>
      <c r="E194" s="696" t="s">
        <v>4775</v>
      </c>
      <c r="F194" s="711"/>
      <c r="G194" s="711"/>
      <c r="H194" s="711"/>
      <c r="I194" s="711"/>
      <c r="J194" s="711">
        <v>18</v>
      </c>
      <c r="K194" s="711">
        <v>22410</v>
      </c>
      <c r="L194" s="711"/>
      <c r="M194" s="711">
        <v>1245</v>
      </c>
      <c r="N194" s="711"/>
      <c r="O194" s="711"/>
      <c r="P194" s="701"/>
      <c r="Q194" s="712"/>
    </row>
    <row r="195" spans="1:17" ht="14.4" customHeight="1" x14ac:dyDescent="0.3">
      <c r="A195" s="695" t="s">
        <v>5074</v>
      </c>
      <c r="B195" s="696" t="s">
        <v>4948</v>
      </c>
      <c r="C195" s="696" t="s">
        <v>3945</v>
      </c>
      <c r="D195" s="696" t="s">
        <v>4949</v>
      </c>
      <c r="E195" s="696" t="s">
        <v>4950</v>
      </c>
      <c r="F195" s="711"/>
      <c r="G195" s="711"/>
      <c r="H195" s="711"/>
      <c r="I195" s="711"/>
      <c r="J195" s="711">
        <v>54</v>
      </c>
      <c r="K195" s="711">
        <v>120582</v>
      </c>
      <c r="L195" s="711"/>
      <c r="M195" s="711">
        <v>2233</v>
      </c>
      <c r="N195" s="711"/>
      <c r="O195" s="711"/>
      <c r="P195" s="701"/>
      <c r="Q195" s="712"/>
    </row>
    <row r="196" spans="1:17" ht="14.4" customHeight="1" x14ac:dyDescent="0.3">
      <c r="A196" s="695" t="s">
        <v>5074</v>
      </c>
      <c r="B196" s="696" t="s">
        <v>4948</v>
      </c>
      <c r="C196" s="696" t="s">
        <v>3945</v>
      </c>
      <c r="D196" s="696" t="s">
        <v>4951</v>
      </c>
      <c r="E196" s="696" t="s">
        <v>4952</v>
      </c>
      <c r="F196" s="711"/>
      <c r="G196" s="711"/>
      <c r="H196" s="711"/>
      <c r="I196" s="711"/>
      <c r="J196" s="711">
        <v>54</v>
      </c>
      <c r="K196" s="711">
        <v>9234</v>
      </c>
      <c r="L196" s="711"/>
      <c r="M196" s="711">
        <v>171</v>
      </c>
      <c r="N196" s="711"/>
      <c r="O196" s="711"/>
      <c r="P196" s="701"/>
      <c r="Q196" s="712"/>
    </row>
    <row r="197" spans="1:17" ht="14.4" customHeight="1" x14ac:dyDescent="0.3">
      <c r="A197" s="695" t="s">
        <v>5112</v>
      </c>
      <c r="B197" s="696" t="s">
        <v>623</v>
      </c>
      <c r="C197" s="696" t="s">
        <v>3945</v>
      </c>
      <c r="D197" s="696" t="s">
        <v>5113</v>
      </c>
      <c r="E197" s="696" t="s">
        <v>5114</v>
      </c>
      <c r="F197" s="711">
        <v>273</v>
      </c>
      <c r="G197" s="711">
        <v>43134</v>
      </c>
      <c r="H197" s="711">
        <v>1</v>
      </c>
      <c r="I197" s="711">
        <v>158</v>
      </c>
      <c r="J197" s="711">
        <v>235</v>
      </c>
      <c r="K197" s="711">
        <v>37365</v>
      </c>
      <c r="L197" s="711">
        <v>0.86625399916539159</v>
      </c>
      <c r="M197" s="711">
        <v>159</v>
      </c>
      <c r="N197" s="711">
        <v>235</v>
      </c>
      <c r="O197" s="711">
        <v>37365</v>
      </c>
      <c r="P197" s="701">
        <v>0.86625399916539159</v>
      </c>
      <c r="Q197" s="712">
        <v>159</v>
      </c>
    </row>
    <row r="198" spans="1:17" ht="14.4" customHeight="1" x14ac:dyDescent="0.3">
      <c r="A198" s="695" t="s">
        <v>5112</v>
      </c>
      <c r="B198" s="696" t="s">
        <v>623</v>
      </c>
      <c r="C198" s="696" t="s">
        <v>3945</v>
      </c>
      <c r="D198" s="696" t="s">
        <v>5115</v>
      </c>
      <c r="E198" s="696" t="s">
        <v>5116</v>
      </c>
      <c r="F198" s="711"/>
      <c r="G198" s="711"/>
      <c r="H198" s="711"/>
      <c r="I198" s="711"/>
      <c r="J198" s="711">
        <v>2</v>
      </c>
      <c r="K198" s="711">
        <v>2330</v>
      </c>
      <c r="L198" s="711"/>
      <c r="M198" s="711">
        <v>1165</v>
      </c>
      <c r="N198" s="711"/>
      <c r="O198" s="711"/>
      <c r="P198" s="701"/>
      <c r="Q198" s="712"/>
    </row>
    <row r="199" spans="1:17" ht="14.4" customHeight="1" x14ac:dyDescent="0.3">
      <c r="A199" s="695" t="s">
        <v>5112</v>
      </c>
      <c r="B199" s="696" t="s">
        <v>623</v>
      </c>
      <c r="C199" s="696" t="s">
        <v>3945</v>
      </c>
      <c r="D199" s="696" t="s">
        <v>5117</v>
      </c>
      <c r="E199" s="696" t="s">
        <v>5118</v>
      </c>
      <c r="F199" s="711">
        <v>30</v>
      </c>
      <c r="G199" s="711">
        <v>1170</v>
      </c>
      <c r="H199" s="711">
        <v>1</v>
      </c>
      <c r="I199" s="711">
        <v>39</v>
      </c>
      <c r="J199" s="711">
        <v>36</v>
      </c>
      <c r="K199" s="711">
        <v>1404</v>
      </c>
      <c r="L199" s="711">
        <v>1.2</v>
      </c>
      <c r="M199" s="711">
        <v>39</v>
      </c>
      <c r="N199" s="711">
        <v>25</v>
      </c>
      <c r="O199" s="711">
        <v>975</v>
      </c>
      <c r="P199" s="701">
        <v>0.83333333333333337</v>
      </c>
      <c r="Q199" s="712">
        <v>39</v>
      </c>
    </row>
    <row r="200" spans="1:17" ht="14.4" customHeight="1" x14ac:dyDescent="0.3">
      <c r="A200" s="695" t="s">
        <v>5112</v>
      </c>
      <c r="B200" s="696" t="s">
        <v>623</v>
      </c>
      <c r="C200" s="696" t="s">
        <v>3945</v>
      </c>
      <c r="D200" s="696" t="s">
        <v>5054</v>
      </c>
      <c r="E200" s="696" t="s">
        <v>5055</v>
      </c>
      <c r="F200" s="711">
        <v>2</v>
      </c>
      <c r="G200" s="711">
        <v>764</v>
      </c>
      <c r="H200" s="711">
        <v>1</v>
      </c>
      <c r="I200" s="711">
        <v>382</v>
      </c>
      <c r="J200" s="711"/>
      <c r="K200" s="711"/>
      <c r="L200" s="711"/>
      <c r="M200" s="711"/>
      <c r="N200" s="711">
        <v>3</v>
      </c>
      <c r="O200" s="711">
        <v>1146</v>
      </c>
      <c r="P200" s="701">
        <v>1.5</v>
      </c>
      <c r="Q200" s="712">
        <v>382</v>
      </c>
    </row>
    <row r="201" spans="1:17" ht="14.4" customHeight="1" x14ac:dyDescent="0.3">
      <c r="A201" s="695" t="s">
        <v>5112</v>
      </c>
      <c r="B201" s="696" t="s">
        <v>623</v>
      </c>
      <c r="C201" s="696" t="s">
        <v>3945</v>
      </c>
      <c r="D201" s="696" t="s">
        <v>5119</v>
      </c>
      <c r="E201" s="696" t="s">
        <v>5120</v>
      </c>
      <c r="F201" s="711">
        <v>3</v>
      </c>
      <c r="G201" s="711">
        <v>1332</v>
      </c>
      <c r="H201" s="711">
        <v>1</v>
      </c>
      <c r="I201" s="711">
        <v>444</v>
      </c>
      <c r="J201" s="711">
        <v>3</v>
      </c>
      <c r="K201" s="711">
        <v>1332</v>
      </c>
      <c r="L201" s="711">
        <v>1</v>
      </c>
      <c r="M201" s="711">
        <v>444</v>
      </c>
      <c r="N201" s="711"/>
      <c r="O201" s="711"/>
      <c r="P201" s="701"/>
      <c r="Q201" s="712"/>
    </row>
    <row r="202" spans="1:17" ht="14.4" customHeight="1" x14ac:dyDescent="0.3">
      <c r="A202" s="695" t="s">
        <v>5112</v>
      </c>
      <c r="B202" s="696" t="s">
        <v>623</v>
      </c>
      <c r="C202" s="696" t="s">
        <v>3945</v>
      </c>
      <c r="D202" s="696" t="s">
        <v>5121</v>
      </c>
      <c r="E202" s="696" t="s">
        <v>5122</v>
      </c>
      <c r="F202" s="711">
        <v>131</v>
      </c>
      <c r="G202" s="711">
        <v>5240</v>
      </c>
      <c r="H202" s="711">
        <v>1</v>
      </c>
      <c r="I202" s="711">
        <v>40</v>
      </c>
      <c r="J202" s="711">
        <v>108</v>
      </c>
      <c r="K202" s="711">
        <v>4428</v>
      </c>
      <c r="L202" s="711">
        <v>0.84503816793893127</v>
      </c>
      <c r="M202" s="711">
        <v>41</v>
      </c>
      <c r="N202" s="711">
        <v>111</v>
      </c>
      <c r="O202" s="711">
        <v>4551</v>
      </c>
      <c r="P202" s="701">
        <v>0.86851145038167943</v>
      </c>
      <c r="Q202" s="712">
        <v>41</v>
      </c>
    </row>
    <row r="203" spans="1:17" ht="14.4" customHeight="1" x14ac:dyDescent="0.3">
      <c r="A203" s="695" t="s">
        <v>5112</v>
      </c>
      <c r="B203" s="696" t="s">
        <v>623</v>
      </c>
      <c r="C203" s="696" t="s">
        <v>3945</v>
      </c>
      <c r="D203" s="696" t="s">
        <v>5123</v>
      </c>
      <c r="E203" s="696" t="s">
        <v>5124</v>
      </c>
      <c r="F203" s="711">
        <v>11</v>
      </c>
      <c r="G203" s="711">
        <v>5390</v>
      </c>
      <c r="H203" s="711">
        <v>1</v>
      </c>
      <c r="I203" s="711">
        <v>490</v>
      </c>
      <c r="J203" s="711">
        <v>4</v>
      </c>
      <c r="K203" s="711">
        <v>1960</v>
      </c>
      <c r="L203" s="711">
        <v>0.36363636363636365</v>
      </c>
      <c r="M203" s="711">
        <v>490</v>
      </c>
      <c r="N203" s="711">
        <v>13</v>
      </c>
      <c r="O203" s="711">
        <v>6370</v>
      </c>
      <c r="P203" s="701">
        <v>1.1818181818181819</v>
      </c>
      <c r="Q203" s="712">
        <v>490</v>
      </c>
    </row>
    <row r="204" spans="1:17" ht="14.4" customHeight="1" x14ac:dyDescent="0.3">
      <c r="A204" s="695" t="s">
        <v>5112</v>
      </c>
      <c r="B204" s="696" t="s">
        <v>623</v>
      </c>
      <c r="C204" s="696" t="s">
        <v>3945</v>
      </c>
      <c r="D204" s="696" t="s">
        <v>5125</v>
      </c>
      <c r="E204" s="696" t="s">
        <v>5126</v>
      </c>
      <c r="F204" s="711">
        <v>4</v>
      </c>
      <c r="G204" s="711">
        <v>124</v>
      </c>
      <c r="H204" s="711">
        <v>1</v>
      </c>
      <c r="I204" s="711">
        <v>31</v>
      </c>
      <c r="J204" s="711">
        <v>3</v>
      </c>
      <c r="K204" s="711">
        <v>93</v>
      </c>
      <c r="L204" s="711">
        <v>0.75</v>
      </c>
      <c r="M204" s="711">
        <v>31</v>
      </c>
      <c r="N204" s="711"/>
      <c r="O204" s="711"/>
      <c r="P204" s="701"/>
      <c r="Q204" s="712"/>
    </row>
    <row r="205" spans="1:17" ht="14.4" customHeight="1" x14ac:dyDescent="0.3">
      <c r="A205" s="695" t="s">
        <v>5112</v>
      </c>
      <c r="B205" s="696" t="s">
        <v>623</v>
      </c>
      <c r="C205" s="696" t="s">
        <v>3945</v>
      </c>
      <c r="D205" s="696" t="s">
        <v>5127</v>
      </c>
      <c r="E205" s="696" t="s">
        <v>5128</v>
      </c>
      <c r="F205" s="711">
        <v>1</v>
      </c>
      <c r="G205" s="711">
        <v>204</v>
      </c>
      <c r="H205" s="711">
        <v>1</v>
      </c>
      <c r="I205" s="711">
        <v>204</v>
      </c>
      <c r="J205" s="711">
        <v>3</v>
      </c>
      <c r="K205" s="711">
        <v>615</v>
      </c>
      <c r="L205" s="711">
        <v>3.0147058823529411</v>
      </c>
      <c r="M205" s="711">
        <v>205</v>
      </c>
      <c r="N205" s="711"/>
      <c r="O205" s="711"/>
      <c r="P205" s="701"/>
      <c r="Q205" s="712"/>
    </row>
    <row r="206" spans="1:17" ht="14.4" customHeight="1" x14ac:dyDescent="0.3">
      <c r="A206" s="695" t="s">
        <v>5112</v>
      </c>
      <c r="B206" s="696" t="s">
        <v>623</v>
      </c>
      <c r="C206" s="696" t="s">
        <v>3945</v>
      </c>
      <c r="D206" s="696" t="s">
        <v>5129</v>
      </c>
      <c r="E206" s="696" t="s">
        <v>5130</v>
      </c>
      <c r="F206" s="711">
        <v>1</v>
      </c>
      <c r="G206" s="711">
        <v>376</v>
      </c>
      <c r="H206" s="711">
        <v>1</v>
      </c>
      <c r="I206" s="711">
        <v>376</v>
      </c>
      <c r="J206" s="711">
        <v>3</v>
      </c>
      <c r="K206" s="711">
        <v>1131</v>
      </c>
      <c r="L206" s="711">
        <v>3.0079787234042552</v>
      </c>
      <c r="M206" s="711">
        <v>377</v>
      </c>
      <c r="N206" s="711"/>
      <c r="O206" s="711"/>
      <c r="P206" s="701"/>
      <c r="Q206" s="712"/>
    </row>
    <row r="207" spans="1:17" ht="14.4" customHeight="1" x14ac:dyDescent="0.3">
      <c r="A207" s="695" t="s">
        <v>5112</v>
      </c>
      <c r="B207" s="696" t="s">
        <v>623</v>
      </c>
      <c r="C207" s="696" t="s">
        <v>3945</v>
      </c>
      <c r="D207" s="696" t="s">
        <v>5131</v>
      </c>
      <c r="E207" s="696" t="s">
        <v>5132</v>
      </c>
      <c r="F207" s="711">
        <v>210</v>
      </c>
      <c r="G207" s="711">
        <v>23520</v>
      </c>
      <c r="H207" s="711">
        <v>1</v>
      </c>
      <c r="I207" s="711">
        <v>112</v>
      </c>
      <c r="J207" s="711">
        <v>181</v>
      </c>
      <c r="K207" s="711">
        <v>20453</v>
      </c>
      <c r="L207" s="711">
        <v>0.86960034013605447</v>
      </c>
      <c r="M207" s="711">
        <v>113</v>
      </c>
      <c r="N207" s="711">
        <v>137</v>
      </c>
      <c r="O207" s="711">
        <v>15481</v>
      </c>
      <c r="P207" s="701">
        <v>0.65820578231292515</v>
      </c>
      <c r="Q207" s="712">
        <v>113</v>
      </c>
    </row>
    <row r="208" spans="1:17" ht="14.4" customHeight="1" x14ac:dyDescent="0.3">
      <c r="A208" s="695" t="s">
        <v>5112</v>
      </c>
      <c r="B208" s="696" t="s">
        <v>623</v>
      </c>
      <c r="C208" s="696" t="s">
        <v>3945</v>
      </c>
      <c r="D208" s="696" t="s">
        <v>5133</v>
      </c>
      <c r="E208" s="696" t="s">
        <v>5134</v>
      </c>
      <c r="F208" s="711">
        <v>70</v>
      </c>
      <c r="G208" s="711">
        <v>5810</v>
      </c>
      <c r="H208" s="711">
        <v>1</v>
      </c>
      <c r="I208" s="711">
        <v>83</v>
      </c>
      <c r="J208" s="711">
        <v>57</v>
      </c>
      <c r="K208" s="711">
        <v>4788</v>
      </c>
      <c r="L208" s="711">
        <v>0.82409638554216869</v>
      </c>
      <c r="M208" s="711">
        <v>84</v>
      </c>
      <c r="N208" s="711">
        <v>43</v>
      </c>
      <c r="O208" s="711">
        <v>3612</v>
      </c>
      <c r="P208" s="701">
        <v>0.62168674698795179</v>
      </c>
      <c r="Q208" s="712">
        <v>84</v>
      </c>
    </row>
    <row r="209" spans="1:17" ht="14.4" customHeight="1" x14ac:dyDescent="0.3">
      <c r="A209" s="695" t="s">
        <v>5112</v>
      </c>
      <c r="B209" s="696" t="s">
        <v>623</v>
      </c>
      <c r="C209" s="696" t="s">
        <v>3945</v>
      </c>
      <c r="D209" s="696" t="s">
        <v>5135</v>
      </c>
      <c r="E209" s="696" t="s">
        <v>5136</v>
      </c>
      <c r="F209" s="711">
        <v>1</v>
      </c>
      <c r="G209" s="711">
        <v>95</v>
      </c>
      <c r="H209" s="711">
        <v>1</v>
      </c>
      <c r="I209" s="711">
        <v>95</v>
      </c>
      <c r="J209" s="711">
        <v>3</v>
      </c>
      <c r="K209" s="711">
        <v>288</v>
      </c>
      <c r="L209" s="711">
        <v>3.0315789473684212</v>
      </c>
      <c r="M209" s="711">
        <v>96</v>
      </c>
      <c r="N209" s="711"/>
      <c r="O209" s="711"/>
      <c r="P209" s="701"/>
      <c r="Q209" s="712"/>
    </row>
    <row r="210" spans="1:17" ht="14.4" customHeight="1" x14ac:dyDescent="0.3">
      <c r="A210" s="695" t="s">
        <v>5112</v>
      </c>
      <c r="B210" s="696" t="s">
        <v>623</v>
      </c>
      <c r="C210" s="696" t="s">
        <v>3945</v>
      </c>
      <c r="D210" s="696" t="s">
        <v>5137</v>
      </c>
      <c r="E210" s="696" t="s">
        <v>5138</v>
      </c>
      <c r="F210" s="711">
        <v>29</v>
      </c>
      <c r="G210" s="711">
        <v>609</v>
      </c>
      <c r="H210" s="711">
        <v>1</v>
      </c>
      <c r="I210" s="711">
        <v>21</v>
      </c>
      <c r="J210" s="711">
        <v>18</v>
      </c>
      <c r="K210" s="711">
        <v>378</v>
      </c>
      <c r="L210" s="711">
        <v>0.62068965517241381</v>
      </c>
      <c r="M210" s="711">
        <v>21</v>
      </c>
      <c r="N210" s="711">
        <v>7</v>
      </c>
      <c r="O210" s="711">
        <v>147</v>
      </c>
      <c r="P210" s="701">
        <v>0.2413793103448276</v>
      </c>
      <c r="Q210" s="712">
        <v>21</v>
      </c>
    </row>
    <row r="211" spans="1:17" ht="14.4" customHeight="1" x14ac:dyDescent="0.3">
      <c r="A211" s="695" t="s">
        <v>5112</v>
      </c>
      <c r="B211" s="696" t="s">
        <v>623</v>
      </c>
      <c r="C211" s="696" t="s">
        <v>3945</v>
      </c>
      <c r="D211" s="696" t="s">
        <v>5063</v>
      </c>
      <c r="E211" s="696" t="s">
        <v>5064</v>
      </c>
      <c r="F211" s="711">
        <v>26</v>
      </c>
      <c r="G211" s="711">
        <v>12636</v>
      </c>
      <c r="H211" s="711">
        <v>1</v>
      </c>
      <c r="I211" s="711">
        <v>486</v>
      </c>
      <c r="J211" s="711">
        <v>23</v>
      </c>
      <c r="K211" s="711">
        <v>11178</v>
      </c>
      <c r="L211" s="711">
        <v>0.88461538461538458</v>
      </c>
      <c r="M211" s="711">
        <v>486</v>
      </c>
      <c r="N211" s="711">
        <v>29</v>
      </c>
      <c r="O211" s="711">
        <v>14094</v>
      </c>
      <c r="P211" s="701">
        <v>1.1153846153846154</v>
      </c>
      <c r="Q211" s="712">
        <v>486</v>
      </c>
    </row>
    <row r="212" spans="1:17" ht="14.4" customHeight="1" x14ac:dyDescent="0.3">
      <c r="A212" s="695" t="s">
        <v>5112</v>
      </c>
      <c r="B212" s="696" t="s">
        <v>623</v>
      </c>
      <c r="C212" s="696" t="s">
        <v>3945</v>
      </c>
      <c r="D212" s="696" t="s">
        <v>5139</v>
      </c>
      <c r="E212" s="696" t="s">
        <v>5140</v>
      </c>
      <c r="F212" s="711">
        <v>43</v>
      </c>
      <c r="G212" s="711">
        <v>1720</v>
      </c>
      <c r="H212" s="711">
        <v>1</v>
      </c>
      <c r="I212" s="711">
        <v>40</v>
      </c>
      <c r="J212" s="711">
        <v>24</v>
      </c>
      <c r="K212" s="711">
        <v>960</v>
      </c>
      <c r="L212" s="711">
        <v>0.55813953488372092</v>
      </c>
      <c r="M212" s="711">
        <v>40</v>
      </c>
      <c r="N212" s="711">
        <v>18</v>
      </c>
      <c r="O212" s="711">
        <v>720</v>
      </c>
      <c r="P212" s="701">
        <v>0.41860465116279072</v>
      </c>
      <c r="Q212" s="712">
        <v>40</v>
      </c>
    </row>
    <row r="213" spans="1:17" ht="14.4" customHeight="1" x14ac:dyDescent="0.3">
      <c r="A213" s="695" t="s">
        <v>5112</v>
      </c>
      <c r="B213" s="696" t="s">
        <v>623</v>
      </c>
      <c r="C213" s="696" t="s">
        <v>3945</v>
      </c>
      <c r="D213" s="696" t="s">
        <v>5141</v>
      </c>
      <c r="E213" s="696" t="s">
        <v>5142</v>
      </c>
      <c r="F213" s="711"/>
      <c r="G213" s="711"/>
      <c r="H213" s="711"/>
      <c r="I213" s="711"/>
      <c r="J213" s="711"/>
      <c r="K213" s="711"/>
      <c r="L213" s="711"/>
      <c r="M213" s="711"/>
      <c r="N213" s="711">
        <v>1</v>
      </c>
      <c r="O213" s="711">
        <v>2029</v>
      </c>
      <c r="P213" s="701"/>
      <c r="Q213" s="712">
        <v>2029</v>
      </c>
    </row>
    <row r="214" spans="1:17" ht="14.4" customHeight="1" x14ac:dyDescent="0.3">
      <c r="A214" s="695" t="s">
        <v>5112</v>
      </c>
      <c r="B214" s="696" t="s">
        <v>623</v>
      </c>
      <c r="C214" s="696" t="s">
        <v>3945</v>
      </c>
      <c r="D214" s="696" t="s">
        <v>5143</v>
      </c>
      <c r="E214" s="696" t="s">
        <v>5144</v>
      </c>
      <c r="F214" s="711">
        <v>7</v>
      </c>
      <c r="G214" s="711">
        <v>4221</v>
      </c>
      <c r="H214" s="711">
        <v>1</v>
      </c>
      <c r="I214" s="711">
        <v>603</v>
      </c>
      <c r="J214" s="711"/>
      <c r="K214" s="711"/>
      <c r="L214" s="711"/>
      <c r="M214" s="711"/>
      <c r="N214" s="711">
        <v>1</v>
      </c>
      <c r="O214" s="711">
        <v>604</v>
      </c>
      <c r="P214" s="701">
        <v>0.14309405354181473</v>
      </c>
      <c r="Q214" s="712">
        <v>604</v>
      </c>
    </row>
    <row r="215" spans="1:17" ht="14.4" customHeight="1" x14ac:dyDescent="0.3">
      <c r="A215" s="695" t="s">
        <v>5112</v>
      </c>
      <c r="B215" s="696" t="s">
        <v>623</v>
      </c>
      <c r="C215" s="696" t="s">
        <v>3945</v>
      </c>
      <c r="D215" s="696" t="s">
        <v>5145</v>
      </c>
      <c r="E215" s="696" t="s">
        <v>5146</v>
      </c>
      <c r="F215" s="711">
        <v>2</v>
      </c>
      <c r="G215" s="711">
        <v>302</v>
      </c>
      <c r="H215" s="711">
        <v>1</v>
      </c>
      <c r="I215" s="711">
        <v>151</v>
      </c>
      <c r="J215" s="711"/>
      <c r="K215" s="711"/>
      <c r="L215" s="711"/>
      <c r="M215" s="711"/>
      <c r="N215" s="711"/>
      <c r="O215" s="711"/>
      <c r="P215" s="701"/>
      <c r="Q215" s="712"/>
    </row>
    <row r="216" spans="1:17" ht="14.4" customHeight="1" x14ac:dyDescent="0.3">
      <c r="A216" s="695" t="s">
        <v>5147</v>
      </c>
      <c r="B216" s="696" t="s">
        <v>4948</v>
      </c>
      <c r="C216" s="696" t="s">
        <v>3945</v>
      </c>
      <c r="D216" s="696" t="s">
        <v>5148</v>
      </c>
      <c r="E216" s="696" t="s">
        <v>5149</v>
      </c>
      <c r="F216" s="711"/>
      <c r="G216" s="711"/>
      <c r="H216" s="711"/>
      <c r="I216" s="711"/>
      <c r="J216" s="711">
        <v>1</v>
      </c>
      <c r="K216" s="711">
        <v>166</v>
      </c>
      <c r="L216" s="711"/>
      <c r="M216" s="711">
        <v>166</v>
      </c>
      <c r="N216" s="711"/>
      <c r="O216" s="711"/>
      <c r="P216" s="701"/>
      <c r="Q216" s="712"/>
    </row>
    <row r="217" spans="1:17" ht="14.4" customHeight="1" x14ac:dyDescent="0.3">
      <c r="A217" s="695" t="s">
        <v>5147</v>
      </c>
      <c r="B217" s="696" t="s">
        <v>4948</v>
      </c>
      <c r="C217" s="696" t="s">
        <v>3945</v>
      </c>
      <c r="D217" s="696" t="s">
        <v>5150</v>
      </c>
      <c r="E217" s="696" t="s">
        <v>5151</v>
      </c>
      <c r="F217" s="711"/>
      <c r="G217" s="711"/>
      <c r="H217" s="711"/>
      <c r="I217" s="711"/>
      <c r="J217" s="711">
        <v>1</v>
      </c>
      <c r="K217" s="711">
        <v>169</v>
      </c>
      <c r="L217" s="711"/>
      <c r="M217" s="711">
        <v>169</v>
      </c>
      <c r="N217" s="711"/>
      <c r="O217" s="711"/>
      <c r="P217" s="701"/>
      <c r="Q217" s="712"/>
    </row>
    <row r="218" spans="1:17" ht="14.4" customHeight="1" x14ac:dyDescent="0.3">
      <c r="A218" s="695" t="s">
        <v>5147</v>
      </c>
      <c r="B218" s="696" t="s">
        <v>4948</v>
      </c>
      <c r="C218" s="696" t="s">
        <v>3945</v>
      </c>
      <c r="D218" s="696" t="s">
        <v>5152</v>
      </c>
      <c r="E218" s="696" t="s">
        <v>5153</v>
      </c>
      <c r="F218" s="711"/>
      <c r="G218" s="711"/>
      <c r="H218" s="711"/>
      <c r="I218" s="711"/>
      <c r="J218" s="711">
        <v>1</v>
      </c>
      <c r="K218" s="711">
        <v>172</v>
      </c>
      <c r="L218" s="711"/>
      <c r="M218" s="711">
        <v>172</v>
      </c>
      <c r="N218" s="711"/>
      <c r="O218" s="711"/>
      <c r="P218" s="701"/>
      <c r="Q218" s="712"/>
    </row>
    <row r="219" spans="1:17" ht="14.4" customHeight="1" x14ac:dyDescent="0.3">
      <c r="A219" s="695" t="s">
        <v>556</v>
      </c>
      <c r="B219" s="696" t="s">
        <v>4067</v>
      </c>
      <c r="C219" s="696" t="s">
        <v>3945</v>
      </c>
      <c r="D219" s="696" t="s">
        <v>4303</v>
      </c>
      <c r="E219" s="696" t="s">
        <v>4304</v>
      </c>
      <c r="F219" s="711">
        <v>348</v>
      </c>
      <c r="G219" s="711">
        <v>19488</v>
      </c>
      <c r="H219" s="711">
        <v>1</v>
      </c>
      <c r="I219" s="711">
        <v>56</v>
      </c>
      <c r="J219" s="711">
        <v>56</v>
      </c>
      <c r="K219" s="711">
        <v>3136</v>
      </c>
      <c r="L219" s="711">
        <v>0.16091954022988506</v>
      </c>
      <c r="M219" s="711">
        <v>56</v>
      </c>
      <c r="N219" s="711"/>
      <c r="O219" s="711"/>
      <c r="P219" s="701"/>
      <c r="Q219" s="712"/>
    </row>
    <row r="220" spans="1:17" ht="14.4" customHeight="1" x14ac:dyDescent="0.3">
      <c r="A220" s="695" t="s">
        <v>556</v>
      </c>
      <c r="B220" s="696" t="s">
        <v>4067</v>
      </c>
      <c r="C220" s="696" t="s">
        <v>3945</v>
      </c>
      <c r="D220" s="696" t="s">
        <v>4305</v>
      </c>
      <c r="E220" s="696" t="s">
        <v>4306</v>
      </c>
      <c r="F220" s="711">
        <v>348</v>
      </c>
      <c r="G220" s="711">
        <v>21228</v>
      </c>
      <c r="H220" s="711">
        <v>1</v>
      </c>
      <c r="I220" s="711">
        <v>61</v>
      </c>
      <c r="J220" s="711">
        <v>56</v>
      </c>
      <c r="K220" s="711">
        <v>3416</v>
      </c>
      <c r="L220" s="711">
        <v>0.16091954022988506</v>
      </c>
      <c r="M220" s="711">
        <v>61</v>
      </c>
      <c r="N220" s="711"/>
      <c r="O220" s="711"/>
      <c r="P220" s="701"/>
      <c r="Q220" s="712"/>
    </row>
    <row r="221" spans="1:17" ht="14.4" customHeight="1" x14ac:dyDescent="0.3">
      <c r="A221" s="695" t="s">
        <v>556</v>
      </c>
      <c r="B221" s="696" t="s">
        <v>4067</v>
      </c>
      <c r="C221" s="696" t="s">
        <v>3945</v>
      </c>
      <c r="D221" s="696" t="s">
        <v>4378</v>
      </c>
      <c r="E221" s="696" t="s">
        <v>4379</v>
      </c>
      <c r="F221" s="711">
        <v>348</v>
      </c>
      <c r="G221" s="711">
        <v>10092</v>
      </c>
      <c r="H221" s="711">
        <v>1</v>
      </c>
      <c r="I221" s="711">
        <v>29</v>
      </c>
      <c r="J221" s="711">
        <v>56</v>
      </c>
      <c r="K221" s="711">
        <v>1624</v>
      </c>
      <c r="L221" s="711">
        <v>0.16091954022988506</v>
      </c>
      <c r="M221" s="711">
        <v>29</v>
      </c>
      <c r="N221" s="711"/>
      <c r="O221" s="711"/>
      <c r="P221" s="701"/>
      <c r="Q221" s="712"/>
    </row>
    <row r="222" spans="1:17" ht="14.4" customHeight="1" x14ac:dyDescent="0.3">
      <c r="A222" s="695" t="s">
        <v>556</v>
      </c>
      <c r="B222" s="696" t="s">
        <v>4067</v>
      </c>
      <c r="C222" s="696" t="s">
        <v>3945</v>
      </c>
      <c r="D222" s="696" t="s">
        <v>4382</v>
      </c>
      <c r="E222" s="696" t="s">
        <v>4383</v>
      </c>
      <c r="F222" s="711">
        <v>348</v>
      </c>
      <c r="G222" s="711">
        <v>24708</v>
      </c>
      <c r="H222" s="711">
        <v>1</v>
      </c>
      <c r="I222" s="711">
        <v>71</v>
      </c>
      <c r="J222" s="711">
        <v>56</v>
      </c>
      <c r="K222" s="711">
        <v>3976</v>
      </c>
      <c r="L222" s="711">
        <v>0.16091954022988506</v>
      </c>
      <c r="M222" s="711">
        <v>71</v>
      </c>
      <c r="N222" s="711"/>
      <c r="O222" s="711"/>
      <c r="P222" s="701"/>
      <c r="Q222" s="712"/>
    </row>
    <row r="223" spans="1:17" ht="14.4" customHeight="1" x14ac:dyDescent="0.3">
      <c r="A223" s="695" t="s">
        <v>556</v>
      </c>
      <c r="B223" s="696" t="s">
        <v>4067</v>
      </c>
      <c r="C223" s="696" t="s">
        <v>3945</v>
      </c>
      <c r="D223" s="696" t="s">
        <v>4384</v>
      </c>
      <c r="E223" s="696" t="s">
        <v>4385</v>
      </c>
      <c r="F223" s="711">
        <v>348</v>
      </c>
      <c r="G223" s="711">
        <v>10092</v>
      </c>
      <c r="H223" s="711">
        <v>1</v>
      </c>
      <c r="I223" s="711">
        <v>29</v>
      </c>
      <c r="J223" s="711">
        <v>56</v>
      </c>
      <c r="K223" s="711">
        <v>1624</v>
      </c>
      <c r="L223" s="711">
        <v>0.16091954022988506</v>
      </c>
      <c r="M223" s="711">
        <v>29</v>
      </c>
      <c r="N223" s="711"/>
      <c r="O223" s="711"/>
      <c r="P223" s="701"/>
      <c r="Q223" s="712"/>
    </row>
    <row r="224" spans="1:17" ht="14.4" customHeight="1" x14ac:dyDescent="0.3">
      <c r="A224" s="695" t="s">
        <v>556</v>
      </c>
      <c r="B224" s="696" t="s">
        <v>4067</v>
      </c>
      <c r="C224" s="696" t="s">
        <v>3945</v>
      </c>
      <c r="D224" s="696" t="s">
        <v>4392</v>
      </c>
      <c r="E224" s="696" t="s">
        <v>4393</v>
      </c>
      <c r="F224" s="711">
        <v>348</v>
      </c>
      <c r="G224" s="711">
        <v>8004</v>
      </c>
      <c r="H224" s="711">
        <v>1</v>
      </c>
      <c r="I224" s="711">
        <v>23</v>
      </c>
      <c r="J224" s="711">
        <v>56</v>
      </c>
      <c r="K224" s="711">
        <v>1288</v>
      </c>
      <c r="L224" s="711">
        <v>0.16091954022988506</v>
      </c>
      <c r="M224" s="711">
        <v>23</v>
      </c>
      <c r="N224" s="711"/>
      <c r="O224" s="711"/>
      <c r="P224" s="701"/>
      <c r="Q224" s="712"/>
    </row>
    <row r="225" spans="1:17" ht="14.4" customHeight="1" x14ac:dyDescent="0.3">
      <c r="A225" s="695" t="s">
        <v>5154</v>
      </c>
      <c r="B225" s="696" t="s">
        <v>4773</v>
      </c>
      <c r="C225" s="696" t="s">
        <v>3945</v>
      </c>
      <c r="D225" s="696" t="s">
        <v>4774</v>
      </c>
      <c r="E225" s="696" t="s">
        <v>4775</v>
      </c>
      <c r="F225" s="711"/>
      <c r="G225" s="711"/>
      <c r="H225" s="711"/>
      <c r="I225" s="711"/>
      <c r="J225" s="711">
        <v>1</v>
      </c>
      <c r="K225" s="711">
        <v>1245</v>
      </c>
      <c r="L225" s="711"/>
      <c r="M225" s="711">
        <v>1245</v>
      </c>
      <c r="N225" s="711"/>
      <c r="O225" s="711"/>
      <c r="P225" s="701"/>
      <c r="Q225" s="712"/>
    </row>
    <row r="226" spans="1:17" ht="14.4" customHeight="1" x14ac:dyDescent="0.3">
      <c r="A226" s="695" t="s">
        <v>5154</v>
      </c>
      <c r="B226" s="696" t="s">
        <v>4773</v>
      </c>
      <c r="C226" s="696" t="s">
        <v>3945</v>
      </c>
      <c r="D226" s="696" t="s">
        <v>5155</v>
      </c>
      <c r="E226" s="696" t="s">
        <v>5156</v>
      </c>
      <c r="F226" s="711"/>
      <c r="G226" s="711"/>
      <c r="H226" s="711"/>
      <c r="I226" s="711"/>
      <c r="J226" s="711">
        <v>4</v>
      </c>
      <c r="K226" s="711">
        <v>37348</v>
      </c>
      <c r="L226" s="711"/>
      <c r="M226" s="711">
        <v>9337</v>
      </c>
      <c r="N226" s="711"/>
      <c r="O226" s="711"/>
      <c r="P226" s="701"/>
      <c r="Q226" s="712"/>
    </row>
    <row r="227" spans="1:17" ht="14.4" customHeight="1" thickBot="1" x14ac:dyDescent="0.35">
      <c r="A227" s="703" t="s">
        <v>5154</v>
      </c>
      <c r="B227" s="704" t="s">
        <v>4773</v>
      </c>
      <c r="C227" s="704" t="s">
        <v>3945</v>
      </c>
      <c r="D227" s="704" t="s">
        <v>4949</v>
      </c>
      <c r="E227" s="704" t="s">
        <v>4950</v>
      </c>
      <c r="F227" s="713"/>
      <c r="G227" s="713"/>
      <c r="H227" s="713"/>
      <c r="I227" s="713"/>
      <c r="J227" s="713">
        <v>6</v>
      </c>
      <c r="K227" s="713">
        <v>13398</v>
      </c>
      <c r="L227" s="713"/>
      <c r="M227" s="713">
        <v>2233</v>
      </c>
      <c r="N227" s="713"/>
      <c r="O227" s="713"/>
      <c r="P227" s="709"/>
      <c r="Q227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1700</v>
      </c>
      <c r="D3" s="197">
        <f>SUBTOTAL(9,D6:D1048576)</f>
        <v>1442</v>
      </c>
      <c r="E3" s="197">
        <f>SUBTOTAL(9,E6:E1048576)</f>
        <v>1647</v>
      </c>
      <c r="F3" s="198">
        <f>IF(OR(E3=0,C3=0),"",E3/C3)</f>
        <v>0.96882352941176475</v>
      </c>
      <c r="G3" s="199">
        <f>SUBTOTAL(9,G6:G1048576)</f>
        <v>13238774</v>
      </c>
      <c r="H3" s="200">
        <f>SUBTOTAL(9,H6:H1048576)</f>
        <v>11564001</v>
      </c>
      <c r="I3" s="200">
        <f>SUBTOTAL(9,I6:I1048576)</f>
        <v>13175612</v>
      </c>
      <c r="J3" s="198">
        <f>IF(OR(I3=0,G3=0),"",I3/G3)</f>
        <v>0.99522901440873601</v>
      </c>
      <c r="K3" s="199">
        <f>SUBTOTAL(9,K6:K1048576)</f>
        <v>4648040</v>
      </c>
      <c r="L3" s="200">
        <f>SUBTOTAL(9,L6:L1048576)</f>
        <v>4039940</v>
      </c>
      <c r="M3" s="200">
        <f>SUBTOTAL(9,M6:M1048576)</f>
        <v>4626400</v>
      </c>
      <c r="N3" s="201">
        <f>IF(OR(M3=0,E3=0),"",M3/E3)</f>
        <v>2808.9860352155433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2"/>
      <c r="B5" s="863"/>
      <c r="C5" s="870">
        <v>2012</v>
      </c>
      <c r="D5" s="870">
        <v>2013</v>
      </c>
      <c r="E5" s="870">
        <v>2014</v>
      </c>
      <c r="F5" s="871" t="s">
        <v>2</v>
      </c>
      <c r="G5" s="881">
        <v>2012</v>
      </c>
      <c r="H5" s="870">
        <v>2013</v>
      </c>
      <c r="I5" s="870">
        <v>2014</v>
      </c>
      <c r="J5" s="871" t="s">
        <v>2</v>
      </c>
      <c r="K5" s="881">
        <v>2012</v>
      </c>
      <c r="L5" s="870">
        <v>2013</v>
      </c>
      <c r="M5" s="870">
        <v>2014</v>
      </c>
      <c r="N5" s="888" t="s">
        <v>93</v>
      </c>
    </row>
    <row r="6" spans="1:14" ht="14.4" customHeight="1" x14ac:dyDescent="0.3">
      <c r="A6" s="864" t="s">
        <v>4400</v>
      </c>
      <c r="B6" s="867" t="s">
        <v>5158</v>
      </c>
      <c r="C6" s="872">
        <v>1242</v>
      </c>
      <c r="D6" s="873">
        <v>1037</v>
      </c>
      <c r="E6" s="873">
        <v>1195</v>
      </c>
      <c r="F6" s="878">
        <v>0.96215780998389699</v>
      </c>
      <c r="G6" s="882">
        <v>1056582</v>
      </c>
      <c r="H6" s="883">
        <v>913350</v>
      </c>
      <c r="I6" s="883">
        <v>1068804</v>
      </c>
      <c r="J6" s="878">
        <v>1.0115674883728853</v>
      </c>
      <c r="K6" s="882">
        <v>149040</v>
      </c>
      <c r="L6" s="883">
        <v>124440</v>
      </c>
      <c r="M6" s="883">
        <v>143400</v>
      </c>
      <c r="N6" s="889">
        <v>120</v>
      </c>
    </row>
    <row r="7" spans="1:14" ht="14.4" customHeight="1" x14ac:dyDescent="0.3">
      <c r="A7" s="865" t="s">
        <v>4596</v>
      </c>
      <c r="B7" s="868" t="s">
        <v>5159</v>
      </c>
      <c r="C7" s="874">
        <v>265</v>
      </c>
      <c r="D7" s="875">
        <v>224</v>
      </c>
      <c r="E7" s="875">
        <v>275</v>
      </c>
      <c r="F7" s="879">
        <v>1.0377358490566038</v>
      </c>
      <c r="G7" s="884">
        <v>7621506</v>
      </c>
      <c r="H7" s="885">
        <v>6444212</v>
      </c>
      <c r="I7" s="885">
        <v>7911585</v>
      </c>
      <c r="J7" s="879">
        <v>1.0380605880255163</v>
      </c>
      <c r="K7" s="884">
        <v>2915000</v>
      </c>
      <c r="L7" s="885">
        <v>2464000</v>
      </c>
      <c r="M7" s="885">
        <v>3025000</v>
      </c>
      <c r="N7" s="890">
        <v>11000</v>
      </c>
    </row>
    <row r="8" spans="1:14" ht="14.4" customHeight="1" x14ac:dyDescent="0.3">
      <c r="A8" s="865" t="s">
        <v>4614</v>
      </c>
      <c r="B8" s="868" t="s">
        <v>5159</v>
      </c>
      <c r="C8" s="874">
        <v>133</v>
      </c>
      <c r="D8" s="875">
        <v>115</v>
      </c>
      <c r="E8" s="875">
        <v>132</v>
      </c>
      <c r="F8" s="879">
        <v>0.99248120300751874</v>
      </c>
      <c r="G8" s="884">
        <v>3346333</v>
      </c>
      <c r="H8" s="885">
        <v>2894387</v>
      </c>
      <c r="I8" s="885">
        <v>3322360</v>
      </c>
      <c r="J8" s="879">
        <v>0.99283603873254689</v>
      </c>
      <c r="K8" s="884">
        <v>1197000</v>
      </c>
      <c r="L8" s="885">
        <v>1035000</v>
      </c>
      <c r="M8" s="885">
        <v>1188000</v>
      </c>
      <c r="N8" s="890">
        <v>9000</v>
      </c>
    </row>
    <row r="9" spans="1:14" ht="14.4" customHeight="1" x14ac:dyDescent="0.3">
      <c r="A9" s="865" t="s">
        <v>4609</v>
      </c>
      <c r="B9" s="868" t="s">
        <v>5159</v>
      </c>
      <c r="C9" s="874">
        <v>54</v>
      </c>
      <c r="D9" s="875">
        <v>58</v>
      </c>
      <c r="E9" s="875">
        <v>36</v>
      </c>
      <c r="F9" s="879">
        <v>0.66666666666666663</v>
      </c>
      <c r="G9" s="884">
        <v>1164261</v>
      </c>
      <c r="H9" s="885">
        <v>1250978</v>
      </c>
      <c r="I9" s="885">
        <v>776498</v>
      </c>
      <c r="J9" s="879">
        <v>0.66694495478247573</v>
      </c>
      <c r="K9" s="884">
        <v>378000</v>
      </c>
      <c r="L9" s="885">
        <v>406000</v>
      </c>
      <c r="M9" s="885">
        <v>252000</v>
      </c>
      <c r="N9" s="890">
        <v>7000</v>
      </c>
    </row>
    <row r="10" spans="1:14" ht="14.4" customHeight="1" x14ac:dyDescent="0.3">
      <c r="A10" s="865" t="s">
        <v>4598</v>
      </c>
      <c r="B10" s="868" t="s">
        <v>5159</v>
      </c>
      <c r="C10" s="874">
        <v>3</v>
      </c>
      <c r="D10" s="875">
        <v>3</v>
      </c>
      <c r="E10" s="875">
        <v>9</v>
      </c>
      <c r="F10" s="879">
        <v>3</v>
      </c>
      <c r="G10" s="884">
        <v>32094</v>
      </c>
      <c r="H10" s="885">
        <v>32120</v>
      </c>
      <c r="I10" s="885">
        <v>96365</v>
      </c>
      <c r="J10" s="879">
        <v>3.0025861531750482</v>
      </c>
      <c r="K10" s="884">
        <v>6000</v>
      </c>
      <c r="L10" s="885">
        <v>6000</v>
      </c>
      <c r="M10" s="885">
        <v>18000</v>
      </c>
      <c r="N10" s="890">
        <v>2000</v>
      </c>
    </row>
    <row r="11" spans="1:14" ht="14.4" customHeight="1" x14ac:dyDescent="0.3">
      <c r="A11" s="865" t="s">
        <v>4611</v>
      </c>
      <c r="B11" s="868" t="s">
        <v>5159</v>
      </c>
      <c r="C11" s="874">
        <v>3</v>
      </c>
      <c r="D11" s="875">
        <v>4</v>
      </c>
      <c r="E11" s="875">
        <v>0</v>
      </c>
      <c r="F11" s="879" t="s">
        <v>558</v>
      </c>
      <c r="G11" s="884">
        <v>17998</v>
      </c>
      <c r="H11" s="885">
        <v>24026</v>
      </c>
      <c r="I11" s="885">
        <v>0</v>
      </c>
      <c r="J11" s="879" t="s">
        <v>558</v>
      </c>
      <c r="K11" s="884">
        <v>3000</v>
      </c>
      <c r="L11" s="885">
        <v>4000</v>
      </c>
      <c r="M11" s="885">
        <v>0</v>
      </c>
      <c r="N11" s="890" t="s">
        <v>558</v>
      </c>
    </row>
    <row r="12" spans="1:14" ht="14.4" customHeight="1" thickBot="1" x14ac:dyDescent="0.35">
      <c r="A12" s="866" t="s">
        <v>4607</v>
      </c>
      <c r="B12" s="869" t="s">
        <v>5159</v>
      </c>
      <c r="C12" s="876">
        <v>0</v>
      </c>
      <c r="D12" s="877">
        <v>1</v>
      </c>
      <c r="E12" s="877">
        <v>0</v>
      </c>
      <c r="F12" s="880" t="s">
        <v>558</v>
      </c>
      <c r="G12" s="886">
        <v>0</v>
      </c>
      <c r="H12" s="887">
        <v>4928</v>
      </c>
      <c r="I12" s="887">
        <v>0</v>
      </c>
      <c r="J12" s="880" t="s">
        <v>558</v>
      </c>
      <c r="K12" s="886">
        <v>0</v>
      </c>
      <c r="L12" s="887">
        <v>500</v>
      </c>
      <c r="M12" s="887">
        <v>0</v>
      </c>
      <c r="N12" s="891" t="s">
        <v>558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2384.51865</v>
      </c>
      <c r="C5" s="33">
        <v>1919.1910599999999</v>
      </c>
      <c r="D5" s="12"/>
      <c r="E5" s="233">
        <v>1938.692630000003</v>
      </c>
      <c r="F5" s="32">
        <v>1979.25</v>
      </c>
      <c r="G5" s="232">
        <f>E5-F5</f>
        <v>-40.557369999997036</v>
      </c>
      <c r="H5" s="238">
        <f>IF(F5&lt;0.00000001,"",E5/F5)</f>
        <v>0.97950871794871941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8856.6934000000001</v>
      </c>
      <c r="C6" s="35">
        <v>7699.0928999999996</v>
      </c>
      <c r="D6" s="12"/>
      <c r="E6" s="234">
        <v>8330.9064900000121</v>
      </c>
      <c r="F6" s="34">
        <v>8999.25</v>
      </c>
      <c r="G6" s="235">
        <f>E6-F6</f>
        <v>-668.34350999998787</v>
      </c>
      <c r="H6" s="239">
        <f>IF(F6&lt;0.00000001,"",E6/F6)</f>
        <v>0.92573342111842793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16437.932919999999</v>
      </c>
      <c r="C7" s="35">
        <v>15254.550870000001</v>
      </c>
      <c r="D7" s="12"/>
      <c r="E7" s="234">
        <v>15805.881660000032</v>
      </c>
      <c r="F7" s="34">
        <v>16656.25</v>
      </c>
      <c r="G7" s="235">
        <f>E7-F7</f>
        <v>-850.36833999996816</v>
      </c>
      <c r="H7" s="239">
        <f>IF(F7&lt;0.00000001,"",E7/F7)</f>
        <v>0.94894599084427955</v>
      </c>
    </row>
    <row r="8" spans="1:8" ht="14.4" customHeight="1" thickBot="1" x14ac:dyDescent="0.35">
      <c r="A8" s="1" t="s">
        <v>97</v>
      </c>
      <c r="B8" s="15">
        <v>8523.7980100000095</v>
      </c>
      <c r="C8" s="37">
        <v>6964.6431499999981</v>
      </c>
      <c r="D8" s="12"/>
      <c r="E8" s="236">
        <v>7584.8666400000166</v>
      </c>
      <c r="F8" s="36">
        <v>6484.75</v>
      </c>
      <c r="G8" s="237">
        <f>E8-F8</f>
        <v>1100.1166400000166</v>
      </c>
      <c r="H8" s="240">
        <f>IF(F8&lt;0.00000001,"",E8/F8)</f>
        <v>1.1696467311769947</v>
      </c>
    </row>
    <row r="9" spans="1:8" ht="14.4" customHeight="1" thickBot="1" x14ac:dyDescent="0.35">
      <c r="A9" s="2" t="s">
        <v>98</v>
      </c>
      <c r="B9" s="3">
        <v>36202.942980000007</v>
      </c>
      <c r="C9" s="39">
        <v>31837.477979999996</v>
      </c>
      <c r="D9" s="12"/>
      <c r="E9" s="3">
        <v>33660.347420000064</v>
      </c>
      <c r="F9" s="38">
        <v>34119.5</v>
      </c>
      <c r="G9" s="38">
        <f>E9-F9</f>
        <v>-459.15257999993628</v>
      </c>
      <c r="H9" s="241">
        <f>IF(F9&lt;0.00000001,"",E9/F9)</f>
        <v>0.98654281041633274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287.10899999999998</v>
      </c>
      <c r="C11" s="33">
        <f>IF(ISERROR(VLOOKUP("Celkem:",'ZV Vykáz.-A'!A:F,4,0)),0,VLOOKUP("Celkem:",'ZV Vykáz.-A'!A:F,4,0)/1000)</f>
        <v>284.21699999999998</v>
      </c>
      <c r="D11" s="12"/>
      <c r="E11" s="233">
        <f>IF(ISERROR(VLOOKUP("Celkem:",'ZV Vykáz.-A'!A:F,6,0)),0,VLOOKUP("Celkem:",'ZV Vykáz.-A'!A:F,6,0)/1000)</f>
        <v>316.28500000000003</v>
      </c>
      <c r="F11" s="32">
        <f>B11</f>
        <v>287.10899999999998</v>
      </c>
      <c r="G11" s="232">
        <f>E11-F11</f>
        <v>29.176000000000045</v>
      </c>
      <c r="H11" s="238">
        <f>IF(F11&lt;0.00000001,"",E11/F11)</f>
        <v>1.1016199422518975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54365.82</v>
      </c>
      <c r="C12" s="37">
        <f>IF(ISERROR(VLOOKUP("Celkem",CaseMix!A:D,3,0)),0,VLOOKUP("Celkem",CaseMix!A:D,3,0)*30)</f>
        <v>50701.41</v>
      </c>
      <c r="D12" s="12"/>
      <c r="E12" s="236">
        <f>IF(ISERROR(VLOOKUP("Celkem",CaseMix!A:D,4,0)),0,VLOOKUP("Celkem",CaseMix!A:D,4,0)*30)</f>
        <v>48675.389999999992</v>
      </c>
      <c r="F12" s="36">
        <f>B12</f>
        <v>54365.82</v>
      </c>
      <c r="G12" s="237">
        <f>E12-F12</f>
        <v>-5690.4300000000076</v>
      </c>
      <c r="H12" s="240">
        <f>IF(F12&lt;0.00000001,"",E12/F12)</f>
        <v>0.8953307427350492</v>
      </c>
    </row>
    <row r="13" spans="1:8" ht="14.4" customHeight="1" thickBot="1" x14ac:dyDescent="0.35">
      <c r="A13" s="4" t="s">
        <v>101</v>
      </c>
      <c r="B13" s="9">
        <f>SUM(B11:B12)</f>
        <v>54652.928999999996</v>
      </c>
      <c r="C13" s="41">
        <f>SUM(C11:C12)</f>
        <v>50985.627</v>
      </c>
      <c r="D13" s="12"/>
      <c r="E13" s="9">
        <f>SUM(E11:E12)</f>
        <v>48991.674999999996</v>
      </c>
      <c r="F13" s="40">
        <f>SUM(F11:F12)</f>
        <v>54652.928999999996</v>
      </c>
      <c r="G13" s="40">
        <f>E13-F13</f>
        <v>-5661.2540000000008</v>
      </c>
      <c r="H13" s="242">
        <f>IF(F13&lt;0.00000001,"",E13/F13)</f>
        <v>0.89641444468602949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1.5096266905757501</v>
      </c>
      <c r="C15" s="43">
        <f>IF(C9=0,"",C13/C9)</f>
        <v>1.6014342289307177</v>
      </c>
      <c r="D15" s="12"/>
      <c r="E15" s="10">
        <f>IF(E9=0,"",E13/E9)</f>
        <v>1.4554714598961767</v>
      </c>
      <c r="F15" s="42">
        <f>IF(F9=0,"",F13/F9)</f>
        <v>1.6018092000175852</v>
      </c>
      <c r="G15" s="42">
        <f>IF(ISERROR(F15-E15),"",E15-F15)</f>
        <v>-0.14633774012140854</v>
      </c>
      <c r="H15" s="243">
        <f>IF(ISERROR(F15-E15),"",IF(F15&lt;0.00000001,"",E15/F15))</f>
        <v>0.9086422152402408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1.3365647240683443</v>
      </c>
      <c r="C4" s="334">
        <f t="shared" ref="C4:M4" si="0">(C10+C8)/C6</f>
        <v>1.3188187180447573</v>
      </c>
      <c r="D4" s="334">
        <f t="shared" si="0"/>
        <v>1.4554714598961753</v>
      </c>
      <c r="E4" s="334">
        <f t="shared" si="0"/>
        <v>9.3963676623275635E-3</v>
      </c>
      <c r="F4" s="334">
        <f t="shared" si="0"/>
        <v>9.3963676623275635E-3</v>
      </c>
      <c r="G4" s="334">
        <f t="shared" si="0"/>
        <v>9.3963676623275635E-3</v>
      </c>
      <c r="H4" s="334">
        <f t="shared" si="0"/>
        <v>9.3963676623275635E-3</v>
      </c>
      <c r="I4" s="334">
        <f t="shared" si="0"/>
        <v>9.3963676623275635E-3</v>
      </c>
      <c r="J4" s="334">
        <f t="shared" si="0"/>
        <v>9.3963676623275635E-3</v>
      </c>
      <c r="K4" s="334">
        <f t="shared" si="0"/>
        <v>9.3963676623275635E-3</v>
      </c>
      <c r="L4" s="334">
        <f t="shared" si="0"/>
        <v>9.3963676623275635E-3</v>
      </c>
      <c r="M4" s="334">
        <f t="shared" si="0"/>
        <v>9.3963676623275635E-3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11497.918300000099</v>
      </c>
      <c r="C5" s="334">
        <f>IF(ISERROR(VLOOKUP($A5,'Man Tab'!$A:$Q,COLUMN()+2,0)),0,VLOOKUP($A5,'Man Tab'!$A:$Q,COLUMN()+2,0))</f>
        <v>10879.170829999999</v>
      </c>
      <c r="D5" s="334">
        <f>IF(ISERROR(VLOOKUP($A5,'Man Tab'!$A:$Q,COLUMN()+2,0)),0,VLOOKUP($A5,'Man Tab'!$A:$Q,COLUMN()+2,0))</f>
        <v>11283.25829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11497.918300000099</v>
      </c>
      <c r="C6" s="336">
        <f t="shared" ref="C6:M6" si="1">C5+B6</f>
        <v>22377.089130000099</v>
      </c>
      <c r="D6" s="336">
        <f t="shared" si="1"/>
        <v>33660.3474200001</v>
      </c>
      <c r="E6" s="336">
        <f t="shared" si="1"/>
        <v>33660.3474200001</v>
      </c>
      <c r="F6" s="336">
        <f t="shared" si="1"/>
        <v>33660.3474200001</v>
      </c>
      <c r="G6" s="336">
        <f t="shared" si="1"/>
        <v>33660.3474200001</v>
      </c>
      <c r="H6" s="336">
        <f t="shared" si="1"/>
        <v>33660.3474200001</v>
      </c>
      <c r="I6" s="336">
        <f t="shared" si="1"/>
        <v>33660.3474200001</v>
      </c>
      <c r="J6" s="336">
        <f t="shared" si="1"/>
        <v>33660.3474200001</v>
      </c>
      <c r="K6" s="336">
        <f t="shared" si="1"/>
        <v>33660.3474200001</v>
      </c>
      <c r="L6" s="336">
        <f t="shared" si="1"/>
        <v>33660.3474200001</v>
      </c>
      <c r="M6" s="336">
        <f t="shared" si="1"/>
        <v>33660.3474200001</v>
      </c>
    </row>
    <row r="7" spans="1:13" ht="14.4" customHeight="1" x14ac:dyDescent="0.3">
      <c r="A7" s="335" t="s">
        <v>127</v>
      </c>
      <c r="B7" s="335">
        <v>508.87700000000001</v>
      </c>
      <c r="C7" s="335">
        <v>977.28499999999997</v>
      </c>
      <c r="D7" s="335">
        <v>1622.5129999999999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15266.31</v>
      </c>
      <c r="C8" s="336">
        <f t="shared" ref="C8:M8" si="2">C7*30</f>
        <v>29318.55</v>
      </c>
      <c r="D8" s="336">
        <f t="shared" si="2"/>
        <v>48675.39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101402</v>
      </c>
      <c r="C9" s="335">
        <v>91372</v>
      </c>
      <c r="D9" s="335">
        <v>123511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101.402</v>
      </c>
      <c r="C10" s="336">
        <f t="shared" ref="C10:M10" si="3">C9/1000+B10</f>
        <v>192.774</v>
      </c>
      <c r="D10" s="336">
        <f t="shared" si="3"/>
        <v>316.28499999999997</v>
      </c>
      <c r="E10" s="336">
        <f t="shared" si="3"/>
        <v>316.28499999999997</v>
      </c>
      <c r="F10" s="336">
        <f t="shared" si="3"/>
        <v>316.28499999999997</v>
      </c>
      <c r="G10" s="336">
        <f t="shared" si="3"/>
        <v>316.28499999999997</v>
      </c>
      <c r="H10" s="336">
        <f t="shared" si="3"/>
        <v>316.28499999999997</v>
      </c>
      <c r="I10" s="336">
        <f t="shared" si="3"/>
        <v>316.28499999999997</v>
      </c>
      <c r="J10" s="336">
        <f t="shared" si="3"/>
        <v>316.28499999999997</v>
      </c>
      <c r="K10" s="336">
        <f t="shared" si="3"/>
        <v>316.28499999999997</v>
      </c>
      <c r="L10" s="336">
        <f t="shared" si="3"/>
        <v>316.28499999999997</v>
      </c>
      <c r="M10" s="336">
        <f t="shared" si="3"/>
        <v>316.28499999999997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1.6018092000175852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1.6018092000175852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5695.9999999999</v>
      </c>
      <c r="C6" s="53">
        <v>474.66666666665799</v>
      </c>
      <c r="D6" s="53">
        <v>718.51000000000397</v>
      </c>
      <c r="E6" s="53">
        <v>877.98</v>
      </c>
      <c r="F6" s="53">
        <v>473.892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2070.3820000000001</v>
      </c>
      <c r="Q6" s="188">
        <v>1.4539199438199999</v>
      </c>
    </row>
    <row r="7" spans="1:17" ht="14.4" customHeight="1" x14ac:dyDescent="0.3">
      <c r="A7" s="19" t="s">
        <v>35</v>
      </c>
      <c r="B7" s="55">
        <v>7914.8356690874398</v>
      </c>
      <c r="C7" s="56">
        <v>659.56963909061994</v>
      </c>
      <c r="D7" s="56">
        <v>636.51431000000298</v>
      </c>
      <c r="E7" s="56">
        <v>617.23290999999995</v>
      </c>
      <c r="F7" s="56">
        <v>684.94541000000004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1938.69263</v>
      </c>
      <c r="Q7" s="189">
        <v>0.97977656697100002</v>
      </c>
    </row>
    <row r="8" spans="1:17" ht="14.4" customHeight="1" x14ac:dyDescent="0.3">
      <c r="A8" s="19" t="s">
        <v>36</v>
      </c>
      <c r="B8" s="55">
        <v>3425.1412216394401</v>
      </c>
      <c r="C8" s="56">
        <v>285.42843513662001</v>
      </c>
      <c r="D8" s="56">
        <v>289.96200000000101</v>
      </c>
      <c r="E8" s="56">
        <v>243.93899999999999</v>
      </c>
      <c r="F8" s="56">
        <v>419.99900000000002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953.900000000001</v>
      </c>
      <c r="Q8" s="189">
        <v>1.113997862597</v>
      </c>
    </row>
    <row r="9" spans="1:17" ht="14.4" customHeight="1" x14ac:dyDescent="0.3">
      <c r="A9" s="19" t="s">
        <v>37</v>
      </c>
      <c r="B9" s="55">
        <v>35999.110981534599</v>
      </c>
      <c r="C9" s="56">
        <v>2999.9259151278802</v>
      </c>
      <c r="D9" s="56">
        <v>2775.6744200000098</v>
      </c>
      <c r="E9" s="56">
        <v>2708.6899800000001</v>
      </c>
      <c r="F9" s="56">
        <v>2846.5420899999999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8330.9064900000194</v>
      </c>
      <c r="Q9" s="189">
        <v>0.92567913627300002</v>
      </c>
    </row>
    <row r="10" spans="1:17" ht="14.4" customHeight="1" x14ac:dyDescent="0.3">
      <c r="A10" s="19" t="s">
        <v>38</v>
      </c>
      <c r="B10" s="55">
        <v>543.49808318894497</v>
      </c>
      <c r="C10" s="56">
        <v>45.291506932411998</v>
      </c>
      <c r="D10" s="56">
        <v>52.5381</v>
      </c>
      <c r="E10" s="56">
        <v>58.180280000000003</v>
      </c>
      <c r="F10" s="56">
        <v>60.050539999999998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170.76892000000001</v>
      </c>
      <c r="Q10" s="189">
        <v>1.2568134113589999</v>
      </c>
    </row>
    <row r="11" spans="1:17" ht="14.4" customHeight="1" x14ac:dyDescent="0.3">
      <c r="A11" s="19" t="s">
        <v>39</v>
      </c>
      <c r="B11" s="55">
        <v>808.94629088091006</v>
      </c>
      <c r="C11" s="56">
        <v>67.412190906741998</v>
      </c>
      <c r="D11" s="56">
        <v>63.212400000000002</v>
      </c>
      <c r="E11" s="56">
        <v>70.641689999999997</v>
      </c>
      <c r="F11" s="56">
        <v>69.708160000000007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203.56225000000001</v>
      </c>
      <c r="Q11" s="189">
        <v>1.006555081813</v>
      </c>
    </row>
    <row r="12" spans="1:17" ht="14.4" customHeight="1" x14ac:dyDescent="0.3">
      <c r="A12" s="19" t="s">
        <v>40</v>
      </c>
      <c r="B12" s="55">
        <v>241.07580320140301</v>
      </c>
      <c r="C12" s="56">
        <v>20.089650266783</v>
      </c>
      <c r="D12" s="56">
        <v>71.330100000000002</v>
      </c>
      <c r="E12" s="56">
        <v>4.9406564584124654E-324</v>
      </c>
      <c r="F12" s="56">
        <v>28.654710000000001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99.984809999999996</v>
      </c>
      <c r="Q12" s="189">
        <v>1.658977112961</v>
      </c>
    </row>
    <row r="13" spans="1:17" ht="14.4" customHeight="1" x14ac:dyDescent="0.3">
      <c r="A13" s="19" t="s">
        <v>41</v>
      </c>
      <c r="B13" s="55">
        <v>332.55886295656597</v>
      </c>
      <c r="C13" s="56">
        <v>27.713238579713</v>
      </c>
      <c r="D13" s="56">
        <v>26.552569999999999</v>
      </c>
      <c r="E13" s="56">
        <v>20.909790000000001</v>
      </c>
      <c r="F13" s="56">
        <v>20.81438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68.276740000000004</v>
      </c>
      <c r="Q13" s="189">
        <v>0.82122893244200001</v>
      </c>
    </row>
    <row r="14" spans="1:17" ht="14.4" customHeight="1" x14ac:dyDescent="0.3">
      <c r="A14" s="19" t="s">
        <v>42</v>
      </c>
      <c r="B14" s="55">
        <v>2149.2848787416701</v>
      </c>
      <c r="C14" s="56">
        <v>179.10707322847199</v>
      </c>
      <c r="D14" s="56">
        <v>236.51700000000099</v>
      </c>
      <c r="E14" s="56">
        <v>198.45400000000001</v>
      </c>
      <c r="F14" s="56">
        <v>179.613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614.58400000000097</v>
      </c>
      <c r="Q14" s="189">
        <v>1.1437925350489999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960.95761996988006</v>
      </c>
      <c r="C17" s="56">
        <v>80.079801664155994</v>
      </c>
      <c r="D17" s="56">
        <v>18.34796</v>
      </c>
      <c r="E17" s="56">
        <v>76.395480000000006</v>
      </c>
      <c r="F17" s="56">
        <v>61.872509999999998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156.61595</v>
      </c>
      <c r="Q17" s="189">
        <v>0.65191615840399997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15.215</v>
      </c>
      <c r="E18" s="56">
        <v>3.08</v>
      </c>
      <c r="F18" s="56">
        <v>5.859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24.154</v>
      </c>
      <c r="Q18" s="189" t="s">
        <v>322</v>
      </c>
    </row>
    <row r="19" spans="1:17" ht="14.4" customHeight="1" x14ac:dyDescent="0.3">
      <c r="A19" s="19" t="s">
        <v>47</v>
      </c>
      <c r="B19" s="55">
        <v>3532.2354966754801</v>
      </c>
      <c r="C19" s="56">
        <v>294.35295805628999</v>
      </c>
      <c r="D19" s="56">
        <v>302.23519000000101</v>
      </c>
      <c r="E19" s="56">
        <v>118.65777</v>
      </c>
      <c r="F19" s="56">
        <v>364.6182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785.51116000000195</v>
      </c>
      <c r="Q19" s="189">
        <v>0.88953430283900004</v>
      </c>
    </row>
    <row r="20" spans="1:17" ht="14.4" customHeight="1" x14ac:dyDescent="0.3">
      <c r="A20" s="19" t="s">
        <v>48</v>
      </c>
      <c r="B20" s="55">
        <v>66622</v>
      </c>
      <c r="C20" s="56">
        <v>5551.8333333333303</v>
      </c>
      <c r="D20" s="56">
        <v>5457.6280800000304</v>
      </c>
      <c r="E20" s="56">
        <v>5084.4426400000002</v>
      </c>
      <c r="F20" s="56">
        <v>5263.8109400000003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15805.881659999999</v>
      </c>
      <c r="Q20" s="189">
        <v>0.948988722043</v>
      </c>
    </row>
    <row r="21" spans="1:17" ht="14.4" customHeight="1" x14ac:dyDescent="0.3">
      <c r="A21" s="20" t="s">
        <v>49</v>
      </c>
      <c r="B21" s="55">
        <v>8264.1017727710096</v>
      </c>
      <c r="C21" s="56">
        <v>688.67514773091705</v>
      </c>
      <c r="D21" s="56">
        <v>800.57400000000405</v>
      </c>
      <c r="E21" s="56">
        <v>800.56700000000001</v>
      </c>
      <c r="F21" s="56">
        <v>799.17700000000002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2400.3180000000002</v>
      </c>
      <c r="Q21" s="189">
        <v>1.161804666011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1.4821969375237396E-323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-2.91038304567337E-11</v>
      </c>
      <c r="C24" s="56">
        <v>-1.8189894035458601E-12</v>
      </c>
      <c r="D24" s="56">
        <v>33.107170000000998</v>
      </c>
      <c r="E24" s="56">
        <v>2.90000001E-4</v>
      </c>
      <c r="F24" s="56">
        <v>3.7013499999990001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36.808810000001998</v>
      </c>
      <c r="Q24" s="189"/>
    </row>
    <row r="25" spans="1:17" ht="14.4" customHeight="1" x14ac:dyDescent="0.3">
      <c r="A25" s="21" t="s">
        <v>53</v>
      </c>
      <c r="B25" s="58">
        <v>136489.74668064699</v>
      </c>
      <c r="C25" s="59">
        <v>11374.145556720599</v>
      </c>
      <c r="D25" s="59">
        <v>11497.918300000099</v>
      </c>
      <c r="E25" s="59">
        <v>10879.170829999999</v>
      </c>
      <c r="F25" s="59">
        <v>11283.25829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33660.3474200001</v>
      </c>
      <c r="Q25" s="190">
        <v>0.98645790584500004</v>
      </c>
    </row>
    <row r="26" spans="1:17" ht="14.4" customHeight="1" x14ac:dyDescent="0.3">
      <c r="A26" s="19" t="s">
        <v>54</v>
      </c>
      <c r="B26" s="55">
        <v>10284.010632265399</v>
      </c>
      <c r="C26" s="56">
        <v>857.00088602211497</v>
      </c>
      <c r="D26" s="56">
        <v>933.97304999999994</v>
      </c>
      <c r="E26" s="56">
        <v>865.20513000000005</v>
      </c>
      <c r="F26" s="56">
        <v>952.41981999999996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2751.598</v>
      </c>
      <c r="Q26" s="189">
        <v>1.070243156446</v>
      </c>
    </row>
    <row r="27" spans="1:17" ht="14.4" customHeight="1" x14ac:dyDescent="0.3">
      <c r="A27" s="22" t="s">
        <v>55</v>
      </c>
      <c r="B27" s="58">
        <v>146773.75731291299</v>
      </c>
      <c r="C27" s="59">
        <v>12231.1464427427</v>
      </c>
      <c r="D27" s="59">
        <v>12431.8913500001</v>
      </c>
      <c r="E27" s="59">
        <v>11744.375959999999</v>
      </c>
      <c r="F27" s="59">
        <v>12235.678110000001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36411.945420000098</v>
      </c>
      <c r="Q27" s="190">
        <v>0.99232849486399999</v>
      </c>
    </row>
    <row r="28" spans="1:17" ht="14.4" customHeight="1" x14ac:dyDescent="0.3">
      <c r="A28" s="20" t="s">
        <v>56</v>
      </c>
      <c r="B28" s="55">
        <v>2.95187948396</v>
      </c>
      <c r="C28" s="56">
        <v>0.24598995699599999</v>
      </c>
      <c r="D28" s="56">
        <v>1.2351641146031164E-322</v>
      </c>
      <c r="E28" s="56">
        <v>1.2351641146031164E-322</v>
      </c>
      <c r="F28" s="56">
        <v>0.23400000000000001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0.23400000000000001</v>
      </c>
      <c r="Q28" s="189">
        <v>0.31708611584099999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131279.196663957</v>
      </c>
      <c r="C6" s="585">
        <v>135034.70509999999</v>
      </c>
      <c r="D6" s="586">
        <v>3755.5084360435098</v>
      </c>
      <c r="E6" s="587">
        <v>1.0286070339510001</v>
      </c>
      <c r="F6" s="585">
        <v>136489.74668064699</v>
      </c>
      <c r="G6" s="586">
        <v>34122.436670161798</v>
      </c>
      <c r="H6" s="588">
        <v>11283.25829</v>
      </c>
      <c r="I6" s="585">
        <v>33660.3474200001</v>
      </c>
      <c r="J6" s="586">
        <v>-462.08925016174902</v>
      </c>
      <c r="K6" s="589">
        <v>0.24661447646099999</v>
      </c>
    </row>
    <row r="7" spans="1:11" ht="14.4" customHeight="1" thickBot="1" x14ac:dyDescent="0.35">
      <c r="A7" s="604" t="s">
        <v>325</v>
      </c>
      <c r="B7" s="585">
        <v>56755.751552332498</v>
      </c>
      <c r="C7" s="585">
        <v>54438.516459999999</v>
      </c>
      <c r="D7" s="586">
        <v>-2317.2350923324798</v>
      </c>
      <c r="E7" s="587">
        <v>0.95917180146500003</v>
      </c>
      <c r="F7" s="585">
        <v>57110.451791230902</v>
      </c>
      <c r="G7" s="586">
        <v>14277.6129478077</v>
      </c>
      <c r="H7" s="588">
        <v>4784.2206399999995</v>
      </c>
      <c r="I7" s="585">
        <v>14451.060649999999</v>
      </c>
      <c r="J7" s="586">
        <v>173.44770219230699</v>
      </c>
      <c r="K7" s="589">
        <v>0.25303705708399998</v>
      </c>
    </row>
    <row r="8" spans="1:11" ht="14.4" customHeight="1" thickBot="1" x14ac:dyDescent="0.35">
      <c r="A8" s="605" t="s">
        <v>326</v>
      </c>
      <c r="B8" s="585">
        <v>54584.111717408203</v>
      </c>
      <c r="C8" s="585">
        <v>52303.782460000002</v>
      </c>
      <c r="D8" s="586">
        <v>-2280.3292574081102</v>
      </c>
      <c r="E8" s="587">
        <v>0.95822357118799995</v>
      </c>
      <c r="F8" s="585">
        <v>54961.1669124892</v>
      </c>
      <c r="G8" s="586">
        <v>13740.2917281223</v>
      </c>
      <c r="H8" s="588">
        <v>4604.6076400000002</v>
      </c>
      <c r="I8" s="585">
        <v>13836.476650000001</v>
      </c>
      <c r="J8" s="586">
        <v>96.184921877725998</v>
      </c>
      <c r="K8" s="589">
        <v>0.25175005239600001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1.1999999999999999E-3</v>
      </c>
      <c r="D9" s="591">
        <v>1.1999999999999999E-3</v>
      </c>
      <c r="E9" s="592" t="s">
        <v>328</v>
      </c>
      <c r="F9" s="590">
        <v>0</v>
      </c>
      <c r="G9" s="591">
        <v>0</v>
      </c>
      <c r="H9" s="593">
        <v>1.3500000000000001E-3</v>
      </c>
      <c r="I9" s="590">
        <v>2.81E-3</v>
      </c>
      <c r="J9" s="591">
        <v>2.81E-3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1.1999999999999999E-3</v>
      </c>
      <c r="D10" s="586">
        <v>1.1999999999999999E-3</v>
      </c>
      <c r="E10" s="595" t="s">
        <v>328</v>
      </c>
      <c r="F10" s="585">
        <v>0</v>
      </c>
      <c r="G10" s="586">
        <v>0</v>
      </c>
      <c r="H10" s="588">
        <v>1.3500000000000001E-3</v>
      </c>
      <c r="I10" s="585">
        <v>2.81E-3</v>
      </c>
      <c r="J10" s="586">
        <v>2.81E-3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5638.9374660563299</v>
      </c>
      <c r="C11" s="590">
        <v>5701.9933000000001</v>
      </c>
      <c r="D11" s="591">
        <v>63.055833943671999</v>
      </c>
      <c r="E11" s="597">
        <v>1.011182219048</v>
      </c>
      <c r="F11" s="590">
        <v>5695.9999999999</v>
      </c>
      <c r="G11" s="591">
        <v>1423.99999999997</v>
      </c>
      <c r="H11" s="593">
        <v>473.892</v>
      </c>
      <c r="I11" s="590">
        <v>2070.3820000000001</v>
      </c>
      <c r="J11" s="591">
        <v>646.38200000002905</v>
      </c>
      <c r="K11" s="598">
        <v>0.36347998595499997</v>
      </c>
    </row>
    <row r="12" spans="1:11" ht="14.4" customHeight="1" thickBot="1" x14ac:dyDescent="0.35">
      <c r="A12" s="607" t="s">
        <v>331</v>
      </c>
      <c r="B12" s="585">
        <v>5638.9374660563299</v>
      </c>
      <c r="C12" s="585">
        <v>5701.9933000000001</v>
      </c>
      <c r="D12" s="586">
        <v>63.055833943671999</v>
      </c>
      <c r="E12" s="587">
        <v>1.011182219048</v>
      </c>
      <c r="F12" s="585">
        <v>5695.9999999999</v>
      </c>
      <c r="G12" s="586">
        <v>1423.99999999997</v>
      </c>
      <c r="H12" s="588">
        <v>473.892</v>
      </c>
      <c r="I12" s="585">
        <v>2070.3820000000001</v>
      </c>
      <c r="J12" s="586">
        <v>646.38200000002905</v>
      </c>
      <c r="K12" s="589">
        <v>0.36347998595499997</v>
      </c>
    </row>
    <row r="13" spans="1:11" ht="14.4" customHeight="1" thickBot="1" x14ac:dyDescent="0.35">
      <c r="A13" s="606" t="s">
        <v>332</v>
      </c>
      <c r="B13" s="590">
        <v>7908.7475143914698</v>
      </c>
      <c r="C13" s="590">
        <v>8142.8020999999999</v>
      </c>
      <c r="D13" s="591">
        <v>234.05458560852799</v>
      </c>
      <c r="E13" s="597">
        <v>1.0295943934459999</v>
      </c>
      <c r="F13" s="590">
        <v>7914.8356690874398</v>
      </c>
      <c r="G13" s="591">
        <v>1978.7089172718599</v>
      </c>
      <c r="H13" s="593">
        <v>684.94541000000004</v>
      </c>
      <c r="I13" s="590">
        <v>1938.69263</v>
      </c>
      <c r="J13" s="591">
        <v>-40.016287271857003</v>
      </c>
      <c r="K13" s="598">
        <v>0.24494414174199999</v>
      </c>
    </row>
    <row r="14" spans="1:11" ht="14.4" customHeight="1" thickBot="1" x14ac:dyDescent="0.35">
      <c r="A14" s="607" t="s">
        <v>333</v>
      </c>
      <c r="B14" s="585">
        <v>5719.8765648224398</v>
      </c>
      <c r="C14" s="585">
        <v>5701.3209299999999</v>
      </c>
      <c r="D14" s="586">
        <v>-18.555634822439998</v>
      </c>
      <c r="E14" s="587">
        <v>0.99675593789200001</v>
      </c>
      <c r="F14" s="585">
        <v>5693.87605930059</v>
      </c>
      <c r="G14" s="586">
        <v>1423.46901482515</v>
      </c>
      <c r="H14" s="588">
        <v>457.30331000000001</v>
      </c>
      <c r="I14" s="585">
        <v>1437.5903000000001</v>
      </c>
      <c r="J14" s="586">
        <v>14.121285174856</v>
      </c>
      <c r="K14" s="589">
        <v>0.25248008299199998</v>
      </c>
    </row>
    <row r="15" spans="1:11" ht="14.4" customHeight="1" thickBot="1" x14ac:dyDescent="0.35">
      <c r="A15" s="607" t="s">
        <v>334</v>
      </c>
      <c r="B15" s="585">
        <v>694.717086204515</v>
      </c>
      <c r="C15" s="585">
        <v>683.27869999999996</v>
      </c>
      <c r="D15" s="586">
        <v>-11.438386204514</v>
      </c>
      <c r="E15" s="587">
        <v>0.983535188018</v>
      </c>
      <c r="F15" s="585">
        <v>662.25787146453797</v>
      </c>
      <c r="G15" s="586">
        <v>165.564467866135</v>
      </c>
      <c r="H15" s="588">
        <v>25.415299999999998</v>
      </c>
      <c r="I15" s="585">
        <v>112.59936999999999</v>
      </c>
      <c r="J15" s="586">
        <v>-52.965097866134002</v>
      </c>
      <c r="K15" s="589">
        <v>0.170023452874</v>
      </c>
    </row>
    <row r="16" spans="1:11" ht="14.4" customHeight="1" thickBot="1" x14ac:dyDescent="0.35">
      <c r="A16" s="607" t="s">
        <v>335</v>
      </c>
      <c r="B16" s="585">
        <v>387.98808342013001</v>
      </c>
      <c r="C16" s="585">
        <v>560.79843000000005</v>
      </c>
      <c r="D16" s="586">
        <v>172.81034657986999</v>
      </c>
      <c r="E16" s="587">
        <v>1.445401170717</v>
      </c>
      <c r="F16" s="585">
        <v>560.00491717430305</v>
      </c>
      <c r="G16" s="586">
        <v>140.00122929357599</v>
      </c>
      <c r="H16" s="588">
        <v>114.5878</v>
      </c>
      <c r="I16" s="585">
        <v>182.47703999999999</v>
      </c>
      <c r="J16" s="586">
        <v>42.475810706423999</v>
      </c>
      <c r="K16" s="589">
        <v>0.32584899597</v>
      </c>
    </row>
    <row r="17" spans="1:11" ht="14.4" customHeight="1" thickBot="1" x14ac:dyDescent="0.35">
      <c r="A17" s="607" t="s">
        <v>336</v>
      </c>
      <c r="B17" s="585">
        <v>738.56958331220403</v>
      </c>
      <c r="C17" s="585">
        <v>673.62603000000001</v>
      </c>
      <c r="D17" s="586">
        <v>-64.943553312202994</v>
      </c>
      <c r="E17" s="587">
        <v>0.91206847021600002</v>
      </c>
      <c r="F17" s="585">
        <v>510.67756220487303</v>
      </c>
      <c r="G17" s="586">
        <v>127.669390551218</v>
      </c>
      <c r="H17" s="588">
        <v>64.112139999999997</v>
      </c>
      <c r="I17" s="585">
        <v>139.12074999999999</v>
      </c>
      <c r="J17" s="586">
        <v>11.451359448781</v>
      </c>
      <c r="K17" s="589">
        <v>0.27242385469000002</v>
      </c>
    </row>
    <row r="18" spans="1:11" ht="14.4" customHeight="1" thickBot="1" x14ac:dyDescent="0.35">
      <c r="A18" s="607" t="s">
        <v>337</v>
      </c>
      <c r="B18" s="585">
        <v>54.985058692210998</v>
      </c>
      <c r="C18" s="585">
        <v>232.15168</v>
      </c>
      <c r="D18" s="586">
        <v>177.16662130778801</v>
      </c>
      <c r="E18" s="587">
        <v>4.2220866090089997</v>
      </c>
      <c r="F18" s="585">
        <v>209.01417084361799</v>
      </c>
      <c r="G18" s="586">
        <v>52.253542710904</v>
      </c>
      <c r="H18" s="588">
        <v>0.86240000000000006</v>
      </c>
      <c r="I18" s="585">
        <v>8.7365600000000008</v>
      </c>
      <c r="J18" s="586">
        <v>-43.516982710904003</v>
      </c>
      <c r="K18" s="589">
        <v>4.1798888393999999E-2</v>
      </c>
    </row>
    <row r="19" spans="1:11" ht="14.4" customHeight="1" thickBot="1" x14ac:dyDescent="0.35">
      <c r="A19" s="607" t="s">
        <v>338</v>
      </c>
      <c r="B19" s="585">
        <v>276.638952824</v>
      </c>
      <c r="C19" s="585">
        <v>291.62633</v>
      </c>
      <c r="D19" s="586">
        <v>14.987377176000001</v>
      </c>
      <c r="E19" s="587">
        <v>1.054176669709</v>
      </c>
      <c r="F19" s="585">
        <v>279.00508809952299</v>
      </c>
      <c r="G19" s="586">
        <v>69.751272024879995</v>
      </c>
      <c r="H19" s="588">
        <v>22.664459999999998</v>
      </c>
      <c r="I19" s="585">
        <v>58.168610000000001</v>
      </c>
      <c r="J19" s="586">
        <v>-11.582662024879999</v>
      </c>
      <c r="K19" s="589">
        <v>0.208485839438</v>
      </c>
    </row>
    <row r="20" spans="1:11" ht="14.4" customHeight="1" thickBot="1" x14ac:dyDescent="0.35">
      <c r="A20" s="606" t="s">
        <v>339</v>
      </c>
      <c r="B20" s="590">
        <v>3532.0634418838699</v>
      </c>
      <c r="C20" s="590">
        <v>3421.1979999999999</v>
      </c>
      <c r="D20" s="591">
        <v>-110.865441883873</v>
      </c>
      <c r="E20" s="597">
        <v>0.96861170709099997</v>
      </c>
      <c r="F20" s="590">
        <v>3425.1412216394401</v>
      </c>
      <c r="G20" s="591">
        <v>856.28530540986003</v>
      </c>
      <c r="H20" s="593">
        <v>419.99900000000002</v>
      </c>
      <c r="I20" s="590">
        <v>953.900000000001</v>
      </c>
      <c r="J20" s="591">
        <v>97.614694590140999</v>
      </c>
      <c r="K20" s="598">
        <v>0.27849946564900002</v>
      </c>
    </row>
    <row r="21" spans="1:11" ht="14.4" customHeight="1" thickBot="1" x14ac:dyDescent="0.35">
      <c r="A21" s="607" t="s">
        <v>340</v>
      </c>
      <c r="B21" s="585">
        <v>3049.3628391336201</v>
      </c>
      <c r="C21" s="585">
        <v>3000.8290000000002</v>
      </c>
      <c r="D21" s="586">
        <v>-48.533839133615999</v>
      </c>
      <c r="E21" s="587">
        <v>0.98408394090999995</v>
      </c>
      <c r="F21" s="585">
        <v>3004.98219503776</v>
      </c>
      <c r="G21" s="586">
        <v>751.24554875943898</v>
      </c>
      <c r="H21" s="588">
        <v>370.63099999999997</v>
      </c>
      <c r="I21" s="585">
        <v>842.40400000000102</v>
      </c>
      <c r="J21" s="586">
        <v>91.158451240562002</v>
      </c>
      <c r="K21" s="589">
        <v>0.28033577083700001</v>
      </c>
    </row>
    <row r="22" spans="1:11" ht="14.4" customHeight="1" thickBot="1" x14ac:dyDescent="0.35">
      <c r="A22" s="607" t="s">
        <v>341</v>
      </c>
      <c r="B22" s="585">
        <v>482.70060275025702</v>
      </c>
      <c r="C22" s="585">
        <v>420.36900000000003</v>
      </c>
      <c r="D22" s="586">
        <v>-62.331602750256003</v>
      </c>
      <c r="E22" s="587">
        <v>0.87086901819600004</v>
      </c>
      <c r="F22" s="585">
        <v>420.15902660168399</v>
      </c>
      <c r="G22" s="586">
        <v>105.039756650421</v>
      </c>
      <c r="H22" s="588">
        <v>49.368000000000002</v>
      </c>
      <c r="I22" s="585">
        <v>111.496</v>
      </c>
      <c r="J22" s="586">
        <v>6.4562433495790001</v>
      </c>
      <c r="K22" s="589">
        <v>0.26536618980100002</v>
      </c>
    </row>
    <row r="23" spans="1:11" ht="14.4" customHeight="1" thickBot="1" x14ac:dyDescent="0.35">
      <c r="A23" s="606" t="s">
        <v>342</v>
      </c>
      <c r="B23" s="590">
        <v>35072.065565590201</v>
      </c>
      <c r="C23" s="590">
        <v>32866.46415</v>
      </c>
      <c r="D23" s="591">
        <v>-2205.6014155902199</v>
      </c>
      <c r="E23" s="597">
        <v>0.93711230347999996</v>
      </c>
      <c r="F23" s="590">
        <v>35999.110981534599</v>
      </c>
      <c r="G23" s="591">
        <v>8999.7777453836497</v>
      </c>
      <c r="H23" s="593">
        <v>2846.5420899999999</v>
      </c>
      <c r="I23" s="590">
        <v>8330.9064900000194</v>
      </c>
      <c r="J23" s="591">
        <v>-668.87125538363398</v>
      </c>
      <c r="K23" s="598">
        <v>0.23141978406800001</v>
      </c>
    </row>
    <row r="24" spans="1:11" ht="14.4" customHeight="1" thickBot="1" x14ac:dyDescent="0.35">
      <c r="A24" s="607" t="s">
        <v>343</v>
      </c>
      <c r="B24" s="585">
        <v>5000.4129999999996</v>
      </c>
      <c r="C24" s="585">
        <v>4128.8453200000004</v>
      </c>
      <c r="D24" s="586">
        <v>-871.56767999999795</v>
      </c>
      <c r="E24" s="587">
        <v>0.82570086110800001</v>
      </c>
      <c r="F24" s="585">
        <v>4962.5151620199304</v>
      </c>
      <c r="G24" s="586">
        <v>1240.6287905049801</v>
      </c>
      <c r="H24" s="588">
        <v>355.4228</v>
      </c>
      <c r="I24" s="585">
        <v>878.69812000000195</v>
      </c>
      <c r="J24" s="586">
        <v>-361.930670504982</v>
      </c>
      <c r="K24" s="589">
        <v>0.17706709023700001</v>
      </c>
    </row>
    <row r="25" spans="1:11" ht="14.4" customHeight="1" thickBot="1" x14ac:dyDescent="0.35">
      <c r="A25" s="607" t="s">
        <v>344</v>
      </c>
      <c r="B25" s="585">
        <v>4.9406564584124654E-324</v>
      </c>
      <c r="C25" s="585">
        <v>4.9406564584124654E-324</v>
      </c>
      <c r="D25" s="586">
        <v>0</v>
      </c>
      <c r="E25" s="587">
        <v>1</v>
      </c>
      <c r="F25" s="585">
        <v>241.99990577305499</v>
      </c>
      <c r="G25" s="586">
        <v>60.499976443263002</v>
      </c>
      <c r="H25" s="588">
        <v>57.288379999999997</v>
      </c>
      <c r="I25" s="585">
        <v>124.08513000000001</v>
      </c>
      <c r="J25" s="586">
        <v>63.585153556736003</v>
      </c>
      <c r="K25" s="589">
        <v>0.51274867072200003</v>
      </c>
    </row>
    <row r="26" spans="1:11" ht="14.4" customHeight="1" thickBot="1" x14ac:dyDescent="0.35">
      <c r="A26" s="607" t="s">
        <v>345</v>
      </c>
      <c r="B26" s="585">
        <v>1312.1231804184199</v>
      </c>
      <c r="C26" s="585">
        <v>1017.81011</v>
      </c>
      <c r="D26" s="586">
        <v>-294.31307041841598</v>
      </c>
      <c r="E26" s="587">
        <v>0.77569707264400001</v>
      </c>
      <c r="F26" s="585">
        <v>1183.02032753407</v>
      </c>
      <c r="G26" s="586">
        <v>295.75508188351802</v>
      </c>
      <c r="H26" s="588">
        <v>93.634100000000004</v>
      </c>
      <c r="I26" s="585">
        <v>276.40598</v>
      </c>
      <c r="J26" s="586">
        <v>-19.349101883517001</v>
      </c>
      <c r="K26" s="589">
        <v>0.233644320022</v>
      </c>
    </row>
    <row r="27" spans="1:11" ht="14.4" customHeight="1" thickBot="1" x14ac:dyDescent="0.35">
      <c r="A27" s="607" t="s">
        <v>346</v>
      </c>
      <c r="B27" s="585">
        <v>10.950599421902</v>
      </c>
      <c r="C27" s="585">
        <v>1.54573</v>
      </c>
      <c r="D27" s="586">
        <v>-9.4048694219019993</v>
      </c>
      <c r="E27" s="587">
        <v>0.141154830018</v>
      </c>
      <c r="F27" s="585">
        <v>1.5458277183019999</v>
      </c>
      <c r="G27" s="586">
        <v>0.386456929575</v>
      </c>
      <c r="H27" s="588">
        <v>8.2280000000000006E-2</v>
      </c>
      <c r="I27" s="585">
        <v>0.26378000000000001</v>
      </c>
      <c r="J27" s="586">
        <v>-0.122676929575</v>
      </c>
      <c r="K27" s="589">
        <v>0.170639972926</v>
      </c>
    </row>
    <row r="28" spans="1:11" ht="14.4" customHeight="1" thickBot="1" x14ac:dyDescent="0.35">
      <c r="A28" s="607" t="s">
        <v>347</v>
      </c>
      <c r="B28" s="585">
        <v>1081.8896391748599</v>
      </c>
      <c r="C28" s="585">
        <v>1023.18684</v>
      </c>
      <c r="D28" s="586">
        <v>-58.702799174854</v>
      </c>
      <c r="E28" s="587">
        <v>0.94574049233000002</v>
      </c>
      <c r="F28" s="585">
        <v>1033.51364052995</v>
      </c>
      <c r="G28" s="586">
        <v>258.378410132488</v>
      </c>
      <c r="H28" s="588">
        <v>86.994630000000001</v>
      </c>
      <c r="I28" s="585">
        <v>189.25333000000001</v>
      </c>
      <c r="J28" s="586">
        <v>-69.125080132487</v>
      </c>
      <c r="K28" s="589">
        <v>0.18311643173100001</v>
      </c>
    </row>
    <row r="29" spans="1:11" ht="14.4" customHeight="1" thickBot="1" x14ac:dyDescent="0.35">
      <c r="A29" s="607" t="s">
        <v>348</v>
      </c>
      <c r="B29" s="585">
        <v>20249.568586175101</v>
      </c>
      <c r="C29" s="585">
        <v>20275.613809999999</v>
      </c>
      <c r="D29" s="586">
        <v>26.045223824922999</v>
      </c>
      <c r="E29" s="587">
        <v>1.001286211294</v>
      </c>
      <c r="F29" s="585">
        <v>21677.211046713201</v>
      </c>
      <c r="G29" s="586">
        <v>5419.3027616783102</v>
      </c>
      <c r="H29" s="588">
        <v>1660.0707</v>
      </c>
      <c r="I29" s="585">
        <v>5279.9218500000097</v>
      </c>
      <c r="J29" s="586">
        <v>-139.380911678302</v>
      </c>
      <c r="K29" s="589">
        <v>0.243570164013</v>
      </c>
    </row>
    <row r="30" spans="1:11" ht="14.4" customHeight="1" thickBot="1" x14ac:dyDescent="0.35">
      <c r="A30" s="607" t="s">
        <v>349</v>
      </c>
      <c r="B30" s="585">
        <v>1245.88201556578</v>
      </c>
      <c r="C30" s="585">
        <v>1126.6591599999999</v>
      </c>
      <c r="D30" s="586">
        <v>-119.222855565782</v>
      </c>
      <c r="E30" s="587">
        <v>0.90430646395299996</v>
      </c>
      <c r="F30" s="585">
        <v>1108.7027714030401</v>
      </c>
      <c r="G30" s="586">
        <v>277.17569285076002</v>
      </c>
      <c r="H30" s="588">
        <v>67.437070000000006</v>
      </c>
      <c r="I30" s="585">
        <v>243.16283000000101</v>
      </c>
      <c r="J30" s="586">
        <v>-34.012862850758999</v>
      </c>
      <c r="K30" s="589">
        <v>0.219321928538</v>
      </c>
    </row>
    <row r="31" spans="1:11" ht="14.4" customHeight="1" thickBot="1" x14ac:dyDescent="0.35">
      <c r="A31" s="607" t="s">
        <v>350</v>
      </c>
      <c r="B31" s="585">
        <v>2157.7351119780601</v>
      </c>
      <c r="C31" s="585">
        <v>2129.91437</v>
      </c>
      <c r="D31" s="586">
        <v>-27.820741978061001</v>
      </c>
      <c r="E31" s="587">
        <v>0.98710650727000004</v>
      </c>
      <c r="F31" s="585">
        <v>2063.0491355285499</v>
      </c>
      <c r="G31" s="586">
        <v>515.76228388213895</v>
      </c>
      <c r="H31" s="588">
        <v>135.80225999999999</v>
      </c>
      <c r="I31" s="585">
        <v>388.70491000000101</v>
      </c>
      <c r="J31" s="586">
        <v>-127.05737388213799</v>
      </c>
      <c r="K31" s="589">
        <v>0.18841282221799999</v>
      </c>
    </row>
    <row r="32" spans="1:11" ht="14.4" customHeight="1" thickBot="1" x14ac:dyDescent="0.35">
      <c r="A32" s="607" t="s">
        <v>351</v>
      </c>
      <c r="B32" s="585">
        <v>221.43201598547199</v>
      </c>
      <c r="C32" s="585">
        <v>121.4267</v>
      </c>
      <c r="D32" s="586">
        <v>-100.005315985472</v>
      </c>
      <c r="E32" s="587">
        <v>0.54837011468100005</v>
      </c>
      <c r="F32" s="585">
        <v>156.56142750733301</v>
      </c>
      <c r="G32" s="586">
        <v>39.140356876833003</v>
      </c>
      <c r="H32" s="588">
        <v>26.386399999999998</v>
      </c>
      <c r="I32" s="585">
        <v>32.071159999999999</v>
      </c>
      <c r="J32" s="586">
        <v>-7.0691968768329998</v>
      </c>
      <c r="K32" s="589">
        <v>0.20484713578899999</v>
      </c>
    </row>
    <row r="33" spans="1:11" ht="14.4" customHeight="1" thickBot="1" x14ac:dyDescent="0.35">
      <c r="A33" s="607" t="s">
        <v>352</v>
      </c>
      <c r="B33" s="585">
        <v>279.60766253249602</v>
      </c>
      <c r="C33" s="585">
        <v>267.90006</v>
      </c>
      <c r="D33" s="586">
        <v>-11.707602532495001</v>
      </c>
      <c r="E33" s="587">
        <v>0.958128463195</v>
      </c>
      <c r="F33" s="585">
        <v>271.69097481343402</v>
      </c>
      <c r="G33" s="586">
        <v>67.922743703357995</v>
      </c>
      <c r="H33" s="588">
        <v>20.78959</v>
      </c>
      <c r="I33" s="585">
        <v>61.896810000000002</v>
      </c>
      <c r="J33" s="586">
        <v>-6.0259337033579996</v>
      </c>
      <c r="K33" s="589">
        <v>0.22782063350599999</v>
      </c>
    </row>
    <row r="34" spans="1:11" ht="14.4" customHeight="1" thickBot="1" x14ac:dyDescent="0.35">
      <c r="A34" s="607" t="s">
        <v>353</v>
      </c>
      <c r="B34" s="585">
        <v>2879.2441629999998</v>
      </c>
      <c r="C34" s="585">
        <v>2581.4331999999999</v>
      </c>
      <c r="D34" s="586">
        <v>-297.81096299999803</v>
      </c>
      <c r="E34" s="587">
        <v>0.89656627012400003</v>
      </c>
      <c r="F34" s="585">
        <v>3110.30086375877</v>
      </c>
      <c r="G34" s="586">
        <v>777.57521593969204</v>
      </c>
      <c r="H34" s="588">
        <v>370.70371</v>
      </c>
      <c r="I34" s="585">
        <v>840.84517000000096</v>
      </c>
      <c r="J34" s="586">
        <v>63.269954060308002</v>
      </c>
      <c r="K34" s="589">
        <v>0.27034206876799999</v>
      </c>
    </row>
    <row r="35" spans="1:11" ht="14.4" customHeight="1" thickBot="1" x14ac:dyDescent="0.35">
      <c r="A35" s="607" t="s">
        <v>354</v>
      </c>
      <c r="B35" s="585">
        <v>633.21959133815506</v>
      </c>
      <c r="C35" s="585">
        <v>192.12885</v>
      </c>
      <c r="D35" s="586">
        <v>-441.090741338155</v>
      </c>
      <c r="E35" s="587">
        <v>0.30341583335</v>
      </c>
      <c r="F35" s="585">
        <v>188.99989823490299</v>
      </c>
      <c r="G35" s="586">
        <v>47.249974558725</v>
      </c>
      <c r="H35" s="588">
        <v>15.59742</v>
      </c>
      <c r="I35" s="585">
        <v>15.59742</v>
      </c>
      <c r="J35" s="586">
        <v>-31.652554558725001</v>
      </c>
      <c r="K35" s="589">
        <v>8.2526076180999997E-2</v>
      </c>
    </row>
    <row r="36" spans="1:11" ht="14.4" customHeight="1" thickBot="1" x14ac:dyDescent="0.35">
      <c r="A36" s="606" t="s">
        <v>355</v>
      </c>
      <c r="B36" s="590">
        <v>583.03170817999296</v>
      </c>
      <c r="C36" s="590">
        <v>619.43380000000104</v>
      </c>
      <c r="D36" s="591">
        <v>36.402091820007001</v>
      </c>
      <c r="E36" s="597">
        <v>1.062435869797</v>
      </c>
      <c r="F36" s="590">
        <v>543.49808318894497</v>
      </c>
      <c r="G36" s="591">
        <v>135.87452079723599</v>
      </c>
      <c r="H36" s="593">
        <v>60.050539999999998</v>
      </c>
      <c r="I36" s="590">
        <v>170.76892000000001</v>
      </c>
      <c r="J36" s="591">
        <v>34.894399202763999</v>
      </c>
      <c r="K36" s="598">
        <v>0.31420335283900003</v>
      </c>
    </row>
    <row r="37" spans="1:11" ht="14.4" customHeight="1" thickBot="1" x14ac:dyDescent="0.35">
      <c r="A37" s="607" t="s">
        <v>356</v>
      </c>
      <c r="B37" s="585">
        <v>508.03430320355801</v>
      </c>
      <c r="C37" s="585">
        <v>544.10471000000098</v>
      </c>
      <c r="D37" s="586">
        <v>36.070406796442001</v>
      </c>
      <c r="E37" s="587">
        <v>1.070999943446</v>
      </c>
      <c r="F37" s="585">
        <v>480.49830537679497</v>
      </c>
      <c r="G37" s="586">
        <v>120.124576344199</v>
      </c>
      <c r="H37" s="588">
        <v>53.650660000000002</v>
      </c>
      <c r="I37" s="585">
        <v>151.25146000000001</v>
      </c>
      <c r="J37" s="586">
        <v>31.126883655800999</v>
      </c>
      <c r="K37" s="589">
        <v>0.31478042338000001</v>
      </c>
    </row>
    <row r="38" spans="1:11" ht="14.4" customHeight="1" thickBot="1" x14ac:dyDescent="0.35">
      <c r="A38" s="607" t="s">
        <v>357</v>
      </c>
      <c r="B38" s="585">
        <v>74.997404976435007</v>
      </c>
      <c r="C38" s="585">
        <v>74.675039999999996</v>
      </c>
      <c r="D38" s="586">
        <v>-0.32236497643500001</v>
      </c>
      <c r="E38" s="587">
        <v>0.99570165158900004</v>
      </c>
      <c r="F38" s="585">
        <v>62.99977781215</v>
      </c>
      <c r="G38" s="586">
        <v>15.749944453036999</v>
      </c>
      <c r="H38" s="588">
        <v>6.3998799999999996</v>
      </c>
      <c r="I38" s="585">
        <v>19.51746</v>
      </c>
      <c r="J38" s="586">
        <v>3.7675155469620001</v>
      </c>
      <c r="K38" s="589">
        <v>0.30980204498800001</v>
      </c>
    </row>
    <row r="39" spans="1:11" ht="14.4" customHeight="1" thickBot="1" x14ac:dyDescent="0.35">
      <c r="A39" s="607" t="s">
        <v>358</v>
      </c>
      <c r="B39" s="585">
        <v>4.9406564584124654E-324</v>
      </c>
      <c r="C39" s="585">
        <v>0.65405000000000002</v>
      </c>
      <c r="D39" s="586">
        <v>0.65405000000000002</v>
      </c>
      <c r="E39" s="595" t="s">
        <v>328</v>
      </c>
      <c r="F39" s="585">
        <v>0</v>
      </c>
      <c r="G39" s="586">
        <v>0</v>
      </c>
      <c r="H39" s="588">
        <v>4.9406564584124654E-324</v>
      </c>
      <c r="I39" s="585">
        <v>1.4821969375237396E-323</v>
      </c>
      <c r="J39" s="586">
        <v>1.4821969375237396E-323</v>
      </c>
      <c r="K39" s="596" t="s">
        <v>322</v>
      </c>
    </row>
    <row r="40" spans="1:11" ht="14.4" customHeight="1" thickBot="1" x14ac:dyDescent="0.35">
      <c r="A40" s="606" t="s">
        <v>359</v>
      </c>
      <c r="B40" s="590">
        <v>791.70310959059202</v>
      </c>
      <c r="C40" s="590">
        <v>822.51530000000002</v>
      </c>
      <c r="D40" s="591">
        <v>30.812190409408</v>
      </c>
      <c r="E40" s="597">
        <v>1.0389188700100001</v>
      </c>
      <c r="F40" s="590">
        <v>808.94629088091006</v>
      </c>
      <c r="G40" s="591">
        <v>202.236572720227</v>
      </c>
      <c r="H40" s="593">
        <v>69.708160000000007</v>
      </c>
      <c r="I40" s="590">
        <v>203.56225000000001</v>
      </c>
      <c r="J40" s="591">
        <v>1.325677279772</v>
      </c>
      <c r="K40" s="598">
        <v>0.25163877045299998</v>
      </c>
    </row>
    <row r="41" spans="1:11" ht="14.4" customHeight="1" thickBot="1" x14ac:dyDescent="0.35">
      <c r="A41" s="607" t="s">
        <v>360</v>
      </c>
      <c r="B41" s="585">
        <v>133.00602067785599</v>
      </c>
      <c r="C41" s="585">
        <v>8.4000000000000005E-2</v>
      </c>
      <c r="D41" s="586">
        <v>-132.92202067785601</v>
      </c>
      <c r="E41" s="587">
        <v>6.3155035800000002E-4</v>
      </c>
      <c r="F41" s="585">
        <v>0.251594930301</v>
      </c>
      <c r="G41" s="586">
        <v>6.2898732575000005E-2</v>
      </c>
      <c r="H41" s="588">
        <v>0.87480000000000002</v>
      </c>
      <c r="I41" s="585">
        <v>0.87480000000000002</v>
      </c>
      <c r="J41" s="586">
        <v>0.81190126742400004</v>
      </c>
      <c r="K41" s="589">
        <v>3.4770175970959998</v>
      </c>
    </row>
    <row r="42" spans="1:11" ht="14.4" customHeight="1" thickBot="1" x14ac:dyDescent="0.35">
      <c r="A42" s="607" t="s">
        <v>361</v>
      </c>
      <c r="B42" s="585">
        <v>12.141346804867</v>
      </c>
      <c r="C42" s="585">
        <v>14.18196</v>
      </c>
      <c r="D42" s="586">
        <v>2.0406131951319999</v>
      </c>
      <c r="E42" s="587">
        <v>1.1680714032740001</v>
      </c>
      <c r="F42" s="585">
        <v>14.274965209039999</v>
      </c>
      <c r="G42" s="586">
        <v>3.5687413022599999</v>
      </c>
      <c r="H42" s="588">
        <v>0.96135000000000004</v>
      </c>
      <c r="I42" s="585">
        <v>3.85019</v>
      </c>
      <c r="J42" s="586">
        <v>0.281448697739</v>
      </c>
      <c r="K42" s="589">
        <v>0.26971624404099998</v>
      </c>
    </row>
    <row r="43" spans="1:11" ht="14.4" customHeight="1" thickBot="1" x14ac:dyDescent="0.35">
      <c r="A43" s="607" t="s">
        <v>362</v>
      </c>
      <c r="B43" s="585">
        <v>456.455618259348</v>
      </c>
      <c r="C43" s="585">
        <v>496.84679999999997</v>
      </c>
      <c r="D43" s="586">
        <v>40.391181740652002</v>
      </c>
      <c r="E43" s="587">
        <v>1.0884887382799999</v>
      </c>
      <c r="F43" s="585">
        <v>511.08054203925599</v>
      </c>
      <c r="G43" s="586">
        <v>127.770135509814</v>
      </c>
      <c r="H43" s="588">
        <v>43.715739999999997</v>
      </c>
      <c r="I43" s="585">
        <v>126.38515</v>
      </c>
      <c r="J43" s="586">
        <v>-1.3849855098129999</v>
      </c>
      <c r="K43" s="589">
        <v>0.24729008366399999</v>
      </c>
    </row>
    <row r="44" spans="1:11" ht="14.4" customHeight="1" thickBot="1" x14ac:dyDescent="0.35">
      <c r="A44" s="607" t="s">
        <v>363</v>
      </c>
      <c r="B44" s="585">
        <v>84.701091534417998</v>
      </c>
      <c r="C44" s="585">
        <v>71.807140000000004</v>
      </c>
      <c r="D44" s="586">
        <v>-12.893951534417999</v>
      </c>
      <c r="E44" s="587">
        <v>0.84777112902700003</v>
      </c>
      <c r="F44" s="585">
        <v>68.965736499315</v>
      </c>
      <c r="G44" s="586">
        <v>17.241434124828</v>
      </c>
      <c r="H44" s="588">
        <v>4.1245200000000004</v>
      </c>
      <c r="I44" s="585">
        <v>13.0678</v>
      </c>
      <c r="J44" s="586">
        <v>-4.1736341248280002</v>
      </c>
      <c r="K44" s="589">
        <v>0.18948249758899999</v>
      </c>
    </row>
    <row r="45" spans="1:11" ht="14.4" customHeight="1" thickBot="1" x14ac:dyDescent="0.35">
      <c r="A45" s="607" t="s">
        <v>364</v>
      </c>
      <c r="B45" s="585">
        <v>5.4690678064220002</v>
      </c>
      <c r="C45" s="585">
        <v>2.1326100000000001</v>
      </c>
      <c r="D45" s="586">
        <v>-3.3364578064220001</v>
      </c>
      <c r="E45" s="587">
        <v>0.38994031075899999</v>
      </c>
      <c r="F45" s="585">
        <v>12.351783235338001</v>
      </c>
      <c r="G45" s="586">
        <v>3.0879458088340002</v>
      </c>
      <c r="H45" s="588">
        <v>4.9406564584124654E-324</v>
      </c>
      <c r="I45" s="585">
        <v>1.0446800000000001</v>
      </c>
      <c r="J45" s="586">
        <v>-2.0432658088340001</v>
      </c>
      <c r="K45" s="589">
        <v>8.4577261444000004E-2</v>
      </c>
    </row>
    <row r="46" spans="1:11" ht="14.4" customHeight="1" thickBot="1" x14ac:dyDescent="0.35">
      <c r="A46" s="607" t="s">
        <v>365</v>
      </c>
      <c r="B46" s="585">
        <v>3.050923278895</v>
      </c>
      <c r="C46" s="585">
        <v>7.4470299999999998</v>
      </c>
      <c r="D46" s="586">
        <v>4.3961067211040001</v>
      </c>
      <c r="E46" s="587">
        <v>2.4409102816549999</v>
      </c>
      <c r="F46" s="585">
        <v>12.932042572383001</v>
      </c>
      <c r="G46" s="586">
        <v>3.2330106430950001</v>
      </c>
      <c r="H46" s="588">
        <v>0.39688000000000001</v>
      </c>
      <c r="I46" s="585">
        <v>2.7270300000000001</v>
      </c>
      <c r="J46" s="586">
        <v>-0.50598064309500002</v>
      </c>
      <c r="K46" s="589">
        <v>0.21087388049700001</v>
      </c>
    </row>
    <row r="47" spans="1:11" ht="14.4" customHeight="1" thickBot="1" x14ac:dyDescent="0.35">
      <c r="A47" s="607" t="s">
        <v>366</v>
      </c>
      <c r="B47" s="585">
        <v>30.160838187814999</v>
      </c>
      <c r="C47" s="585">
        <v>50.401260000000001</v>
      </c>
      <c r="D47" s="586">
        <v>20.240421812184</v>
      </c>
      <c r="E47" s="587">
        <v>1.6710828686570001</v>
      </c>
      <c r="F47" s="585">
        <v>28.135032798169998</v>
      </c>
      <c r="G47" s="586">
        <v>7.0337581995420004</v>
      </c>
      <c r="H47" s="588">
        <v>4.4720000000000004</v>
      </c>
      <c r="I47" s="585">
        <v>13.61758</v>
      </c>
      <c r="J47" s="586">
        <v>6.5838218004569997</v>
      </c>
      <c r="K47" s="589">
        <v>0.484007966071</v>
      </c>
    </row>
    <row r="48" spans="1:11" ht="14.4" customHeight="1" thickBot="1" x14ac:dyDescent="0.35">
      <c r="A48" s="607" t="s">
        <v>367</v>
      </c>
      <c r="B48" s="585">
        <v>22.175031724391999</v>
      </c>
      <c r="C48" s="585">
        <v>12.69284</v>
      </c>
      <c r="D48" s="586">
        <v>-9.4821917243920009</v>
      </c>
      <c r="E48" s="587">
        <v>0.57239331865400001</v>
      </c>
      <c r="F48" s="585">
        <v>13.003228942910001</v>
      </c>
      <c r="G48" s="586">
        <v>3.2508072357270001</v>
      </c>
      <c r="H48" s="588">
        <v>4.9406564584124654E-324</v>
      </c>
      <c r="I48" s="585">
        <v>1.4821969375237396E-323</v>
      </c>
      <c r="J48" s="586">
        <v>-3.2508072357270001</v>
      </c>
      <c r="K48" s="589">
        <v>0</v>
      </c>
    </row>
    <row r="49" spans="1:11" ht="14.4" customHeight="1" thickBot="1" x14ac:dyDescent="0.35">
      <c r="A49" s="607" t="s">
        <v>368</v>
      </c>
      <c r="B49" s="585">
        <v>41.520214905029</v>
      </c>
      <c r="C49" s="585">
        <v>48.260249999999999</v>
      </c>
      <c r="D49" s="586">
        <v>6.7400350949699996</v>
      </c>
      <c r="E49" s="587">
        <v>1.1623314115879999</v>
      </c>
      <c r="F49" s="585">
        <v>53.959344807247</v>
      </c>
      <c r="G49" s="586">
        <v>13.489836201811</v>
      </c>
      <c r="H49" s="588">
        <v>8.7789800000000007</v>
      </c>
      <c r="I49" s="585">
        <v>21.211040000000001</v>
      </c>
      <c r="J49" s="586">
        <v>7.7212037981880002</v>
      </c>
      <c r="K49" s="589">
        <v>0.39309298650199997</v>
      </c>
    </row>
    <row r="50" spans="1:11" ht="14.4" customHeight="1" thickBot="1" x14ac:dyDescent="0.35">
      <c r="A50" s="607" t="s">
        <v>369</v>
      </c>
      <c r="B50" s="585">
        <v>4.9406564584124654E-324</v>
      </c>
      <c r="C50" s="585">
        <v>1.0619400000000001</v>
      </c>
      <c r="D50" s="586">
        <v>1.0619400000000001</v>
      </c>
      <c r="E50" s="595" t="s">
        <v>328</v>
      </c>
      <c r="F50" s="585">
        <v>0</v>
      </c>
      <c r="G50" s="586">
        <v>0</v>
      </c>
      <c r="H50" s="588">
        <v>4.9406564584124654E-324</v>
      </c>
      <c r="I50" s="585">
        <v>1.4821969375237396E-323</v>
      </c>
      <c r="J50" s="586">
        <v>1.4821969375237396E-323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5.5590000000000001E-2</v>
      </c>
      <c r="D51" s="586">
        <v>5.5590000000000001E-2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1.4821969375237396E-323</v>
      </c>
      <c r="J51" s="586">
        <v>1.4821969375237396E-323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117.51388</v>
      </c>
      <c r="D52" s="586">
        <v>117.51388</v>
      </c>
      <c r="E52" s="595" t="s">
        <v>328</v>
      </c>
      <c r="F52" s="585">
        <v>93.992019846944999</v>
      </c>
      <c r="G52" s="586">
        <v>23.498004961736001</v>
      </c>
      <c r="H52" s="588">
        <v>6.3838900000000001</v>
      </c>
      <c r="I52" s="585">
        <v>19.781179999999999</v>
      </c>
      <c r="J52" s="586">
        <v>-3.7168249617360001</v>
      </c>
      <c r="K52" s="589">
        <v>0.21045595181599999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0.03</v>
      </c>
      <c r="D53" s="586">
        <v>0.03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1.4821969375237396E-323</v>
      </c>
      <c r="J53" s="586">
        <v>1.4821969375237396E-323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2.9983409767959999</v>
      </c>
      <c r="C54" s="585">
        <v>4.9406564584124654E-324</v>
      </c>
      <c r="D54" s="586">
        <v>-2.9983409767959999</v>
      </c>
      <c r="E54" s="587">
        <v>0</v>
      </c>
      <c r="F54" s="585">
        <v>4.9406564584124654E-324</v>
      </c>
      <c r="G54" s="586">
        <v>0</v>
      </c>
      <c r="H54" s="588">
        <v>4.9406564584124654E-324</v>
      </c>
      <c r="I54" s="585">
        <v>1.0027999999999999</v>
      </c>
      <c r="J54" s="586">
        <v>1.0027999999999999</v>
      </c>
      <c r="K54" s="596" t="s">
        <v>328</v>
      </c>
    </row>
    <row r="55" spans="1:11" ht="14.4" customHeight="1" thickBot="1" x14ac:dyDescent="0.35">
      <c r="A55" s="606" t="s">
        <v>374</v>
      </c>
      <c r="B55" s="590">
        <v>441.21555084215498</v>
      </c>
      <c r="C55" s="590">
        <v>370.39332000000002</v>
      </c>
      <c r="D55" s="591">
        <v>-70.822230842153999</v>
      </c>
      <c r="E55" s="597">
        <v>0.83948382891899997</v>
      </c>
      <c r="F55" s="590">
        <v>241.07580320140301</v>
      </c>
      <c r="G55" s="591">
        <v>60.268950800349998</v>
      </c>
      <c r="H55" s="593">
        <v>28.654710000000001</v>
      </c>
      <c r="I55" s="590">
        <v>99.984809999999996</v>
      </c>
      <c r="J55" s="591">
        <v>39.715859199649003</v>
      </c>
      <c r="K55" s="598">
        <v>0.41474427823999999</v>
      </c>
    </row>
    <row r="56" spans="1:11" ht="14.4" customHeight="1" thickBot="1" x14ac:dyDescent="0.35">
      <c r="A56" s="607" t="s">
        <v>375</v>
      </c>
      <c r="B56" s="585">
        <v>4.499257253983</v>
      </c>
      <c r="C56" s="585">
        <v>1.298</v>
      </c>
      <c r="D56" s="586">
        <v>-3.201257253983</v>
      </c>
      <c r="E56" s="587">
        <v>0.28849206140599998</v>
      </c>
      <c r="F56" s="585">
        <v>0</v>
      </c>
      <c r="G56" s="586">
        <v>0</v>
      </c>
      <c r="H56" s="588">
        <v>4.9406564584124654E-324</v>
      </c>
      <c r="I56" s="585">
        <v>1.4821969375237396E-323</v>
      </c>
      <c r="J56" s="586">
        <v>1.4821969375237396E-323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16.039377257043999</v>
      </c>
      <c r="C57" s="585">
        <v>26.878299999999999</v>
      </c>
      <c r="D57" s="586">
        <v>10.838922742955001</v>
      </c>
      <c r="E57" s="587">
        <v>1.6757695494810001</v>
      </c>
      <c r="F57" s="585">
        <v>21.772820673563</v>
      </c>
      <c r="G57" s="586">
        <v>5.4432051683899996</v>
      </c>
      <c r="H57" s="588">
        <v>4.9406564584124654E-324</v>
      </c>
      <c r="I57" s="585">
        <v>1.4821969375237396E-323</v>
      </c>
      <c r="J57" s="586">
        <v>-5.4432051683899996</v>
      </c>
      <c r="K57" s="589">
        <v>0</v>
      </c>
    </row>
    <row r="58" spans="1:11" ht="14.4" customHeight="1" thickBot="1" x14ac:dyDescent="0.35">
      <c r="A58" s="607" t="s">
        <v>377</v>
      </c>
      <c r="B58" s="585">
        <v>397.26710892403702</v>
      </c>
      <c r="C58" s="585">
        <v>319.74304000000001</v>
      </c>
      <c r="D58" s="586">
        <v>-77.524068924036001</v>
      </c>
      <c r="E58" s="587">
        <v>0.80485656329800004</v>
      </c>
      <c r="F58" s="585">
        <v>213.13816823315199</v>
      </c>
      <c r="G58" s="586">
        <v>53.284542058287002</v>
      </c>
      <c r="H58" s="588">
        <v>27.44566</v>
      </c>
      <c r="I58" s="585">
        <v>86.501660000000001</v>
      </c>
      <c r="J58" s="586">
        <v>33.217117941711997</v>
      </c>
      <c r="K58" s="589">
        <v>0.40584781560700001</v>
      </c>
    </row>
    <row r="59" spans="1:11" ht="14.4" customHeight="1" thickBot="1" x14ac:dyDescent="0.35">
      <c r="A59" s="607" t="s">
        <v>378</v>
      </c>
      <c r="B59" s="585">
        <v>0</v>
      </c>
      <c r="C59" s="585">
        <v>2.9897</v>
      </c>
      <c r="D59" s="586">
        <v>2.9897</v>
      </c>
      <c r="E59" s="595" t="s">
        <v>322</v>
      </c>
      <c r="F59" s="585">
        <v>0</v>
      </c>
      <c r="G59" s="586">
        <v>0</v>
      </c>
      <c r="H59" s="588">
        <v>0.60985</v>
      </c>
      <c r="I59" s="585">
        <v>0.60985</v>
      </c>
      <c r="J59" s="586">
        <v>0.60985</v>
      </c>
      <c r="K59" s="596" t="s">
        <v>322</v>
      </c>
    </row>
    <row r="60" spans="1:11" ht="14.4" customHeight="1" thickBot="1" x14ac:dyDescent="0.35">
      <c r="A60" s="607" t="s">
        <v>379</v>
      </c>
      <c r="B60" s="585">
        <v>21.710507012316</v>
      </c>
      <c r="C60" s="585">
        <v>19.484279999999998</v>
      </c>
      <c r="D60" s="586">
        <v>-2.226227012316</v>
      </c>
      <c r="E60" s="587">
        <v>0.89745854341099995</v>
      </c>
      <c r="F60" s="585">
        <v>6.1648142946869999</v>
      </c>
      <c r="G60" s="586">
        <v>1.5412035736709999</v>
      </c>
      <c r="H60" s="588">
        <v>0.59919999999999995</v>
      </c>
      <c r="I60" s="585">
        <v>12.8733</v>
      </c>
      <c r="J60" s="586">
        <v>11.332096426328</v>
      </c>
      <c r="K60" s="589">
        <v>2.0881894222009998</v>
      </c>
    </row>
    <row r="61" spans="1:11" ht="14.4" customHeight="1" thickBot="1" x14ac:dyDescent="0.35">
      <c r="A61" s="606" t="s">
        <v>380</v>
      </c>
      <c r="B61" s="590">
        <v>616.347360873502</v>
      </c>
      <c r="C61" s="590">
        <v>337.94029</v>
      </c>
      <c r="D61" s="591">
        <v>-278.40707087350199</v>
      </c>
      <c r="E61" s="597">
        <v>0.548295184587</v>
      </c>
      <c r="F61" s="590">
        <v>332.55886295656597</v>
      </c>
      <c r="G61" s="591">
        <v>83.139715739140996</v>
      </c>
      <c r="H61" s="593">
        <v>20.81438</v>
      </c>
      <c r="I61" s="590">
        <v>68.276740000000004</v>
      </c>
      <c r="J61" s="591">
        <v>-14.862975739141</v>
      </c>
      <c r="K61" s="598">
        <v>0.20530723310999999</v>
      </c>
    </row>
    <row r="62" spans="1:11" ht="14.4" customHeight="1" thickBot="1" x14ac:dyDescent="0.35">
      <c r="A62" s="607" t="s">
        <v>381</v>
      </c>
      <c r="B62" s="585">
        <v>27.089140827036999</v>
      </c>
      <c r="C62" s="585">
        <v>36.409350000000003</v>
      </c>
      <c r="D62" s="586">
        <v>9.3202091729620005</v>
      </c>
      <c r="E62" s="587">
        <v>1.3440570239</v>
      </c>
      <c r="F62" s="585">
        <v>32.569270197377001</v>
      </c>
      <c r="G62" s="586">
        <v>8.1423175493439999</v>
      </c>
      <c r="H62" s="588">
        <v>0.62434000000000001</v>
      </c>
      <c r="I62" s="585">
        <v>4.8657899999999996</v>
      </c>
      <c r="J62" s="586">
        <v>-3.2765275493439998</v>
      </c>
      <c r="K62" s="589">
        <v>0.14939818947399999</v>
      </c>
    </row>
    <row r="63" spans="1:11" ht="14.4" customHeight="1" thickBot="1" x14ac:dyDescent="0.35">
      <c r="A63" s="607" t="s">
        <v>382</v>
      </c>
      <c r="B63" s="585">
        <v>0</v>
      </c>
      <c r="C63" s="585">
        <v>4.9406564584124654E-324</v>
      </c>
      <c r="D63" s="586">
        <v>4.9406564584124654E-324</v>
      </c>
      <c r="E63" s="595" t="s">
        <v>322</v>
      </c>
      <c r="F63" s="585">
        <v>4.9406564584124654E-324</v>
      </c>
      <c r="G63" s="586">
        <v>0</v>
      </c>
      <c r="H63" s="588">
        <v>4.9406564584124654E-324</v>
      </c>
      <c r="I63" s="585">
        <v>0.25724999999999998</v>
      </c>
      <c r="J63" s="586">
        <v>0.25724999999999998</v>
      </c>
      <c r="K63" s="596" t="s">
        <v>328</v>
      </c>
    </row>
    <row r="64" spans="1:11" ht="14.4" customHeight="1" thickBot="1" x14ac:dyDescent="0.35">
      <c r="A64" s="607" t="s">
        <v>383</v>
      </c>
      <c r="B64" s="585">
        <v>3.3863579860400002</v>
      </c>
      <c r="C64" s="585">
        <v>1.0473699999999999</v>
      </c>
      <c r="D64" s="586">
        <v>-2.3389879860399998</v>
      </c>
      <c r="E64" s="587">
        <v>0.30929098586600001</v>
      </c>
      <c r="F64" s="585">
        <v>0</v>
      </c>
      <c r="G64" s="586">
        <v>0</v>
      </c>
      <c r="H64" s="588">
        <v>4.9406564584124654E-324</v>
      </c>
      <c r="I64" s="585">
        <v>3.0119899999999999</v>
      </c>
      <c r="J64" s="586">
        <v>3.0119899999999999</v>
      </c>
      <c r="K64" s="596" t="s">
        <v>322</v>
      </c>
    </row>
    <row r="65" spans="1:11" ht="14.4" customHeight="1" thickBot="1" x14ac:dyDescent="0.35">
      <c r="A65" s="607" t="s">
        <v>384</v>
      </c>
      <c r="B65" s="585">
        <v>585.87186206042395</v>
      </c>
      <c r="C65" s="585">
        <v>300.48356999999999</v>
      </c>
      <c r="D65" s="586">
        <v>-285.38829206042402</v>
      </c>
      <c r="E65" s="587">
        <v>0.51288274699299996</v>
      </c>
      <c r="F65" s="585">
        <v>0</v>
      </c>
      <c r="G65" s="586">
        <v>0</v>
      </c>
      <c r="H65" s="588">
        <v>4.9406564584124654E-324</v>
      </c>
      <c r="I65" s="585">
        <v>1.4821969375237396E-323</v>
      </c>
      <c r="J65" s="586">
        <v>1.4821969375237396E-323</v>
      </c>
      <c r="K65" s="596" t="s">
        <v>322</v>
      </c>
    </row>
    <row r="66" spans="1:11" ht="14.4" customHeight="1" thickBot="1" x14ac:dyDescent="0.35">
      <c r="A66" s="607" t="s">
        <v>385</v>
      </c>
      <c r="B66" s="585">
        <v>4.9406564584124654E-324</v>
      </c>
      <c r="C66" s="585">
        <v>4.9406564584124654E-324</v>
      </c>
      <c r="D66" s="586">
        <v>0</v>
      </c>
      <c r="E66" s="587">
        <v>1</v>
      </c>
      <c r="F66" s="585">
        <v>44.004232538521002</v>
      </c>
      <c r="G66" s="586">
        <v>11.00105813463</v>
      </c>
      <c r="H66" s="588">
        <v>3.4893800000000001</v>
      </c>
      <c r="I66" s="585">
        <v>11.85317</v>
      </c>
      <c r="J66" s="586">
        <v>0.85211186536899997</v>
      </c>
      <c r="K66" s="589">
        <v>0.26936431602599997</v>
      </c>
    </row>
    <row r="67" spans="1:11" ht="14.4" customHeight="1" thickBot="1" x14ac:dyDescent="0.35">
      <c r="A67" s="607" t="s">
        <v>386</v>
      </c>
      <c r="B67" s="585">
        <v>4.9406564584124654E-324</v>
      </c>
      <c r="C67" s="585">
        <v>4.9406564584124654E-324</v>
      </c>
      <c r="D67" s="586">
        <v>0</v>
      </c>
      <c r="E67" s="587">
        <v>1</v>
      </c>
      <c r="F67" s="585">
        <v>172.996640778841</v>
      </c>
      <c r="G67" s="586">
        <v>43.249160194710001</v>
      </c>
      <c r="H67" s="588">
        <v>13.537890000000001</v>
      </c>
      <c r="I67" s="585">
        <v>32.613729999999997</v>
      </c>
      <c r="J67" s="586">
        <v>-10.635430194710001</v>
      </c>
      <c r="K67" s="589">
        <v>0.188522331145</v>
      </c>
    </row>
    <row r="68" spans="1:11" ht="14.4" customHeight="1" thickBot="1" x14ac:dyDescent="0.35">
      <c r="A68" s="607" t="s">
        <v>387</v>
      </c>
      <c r="B68" s="585">
        <v>4.9406564584124654E-324</v>
      </c>
      <c r="C68" s="585">
        <v>4.9406564584124654E-324</v>
      </c>
      <c r="D68" s="586">
        <v>0</v>
      </c>
      <c r="E68" s="587">
        <v>1</v>
      </c>
      <c r="F68" s="585">
        <v>82.988719441824998</v>
      </c>
      <c r="G68" s="586">
        <v>20.747179860456001</v>
      </c>
      <c r="H68" s="588">
        <v>3.1627700000000001</v>
      </c>
      <c r="I68" s="585">
        <v>15.674810000000001</v>
      </c>
      <c r="J68" s="586">
        <v>-5.0723698604559999</v>
      </c>
      <c r="K68" s="589">
        <v>0.188878803112</v>
      </c>
    </row>
    <row r="69" spans="1:11" ht="14.4" customHeight="1" thickBot="1" x14ac:dyDescent="0.35">
      <c r="A69" s="606" t="s">
        <v>388</v>
      </c>
      <c r="B69" s="590">
        <v>0</v>
      </c>
      <c r="C69" s="590">
        <v>21.041</v>
      </c>
      <c r="D69" s="591">
        <v>21.041</v>
      </c>
      <c r="E69" s="592" t="s">
        <v>322</v>
      </c>
      <c r="F69" s="590">
        <v>0</v>
      </c>
      <c r="G69" s="591">
        <v>0</v>
      </c>
      <c r="H69" s="593">
        <v>4.9406564584124654E-324</v>
      </c>
      <c r="I69" s="590">
        <v>1.4821969375237396E-323</v>
      </c>
      <c r="J69" s="591">
        <v>1.4821969375237396E-323</v>
      </c>
      <c r="K69" s="594" t="s">
        <v>322</v>
      </c>
    </row>
    <row r="70" spans="1:11" ht="14.4" customHeight="1" thickBot="1" x14ac:dyDescent="0.35">
      <c r="A70" s="607" t="s">
        <v>389</v>
      </c>
      <c r="B70" s="585">
        <v>4.9406564584124654E-324</v>
      </c>
      <c r="C70" s="585">
        <v>14.52</v>
      </c>
      <c r="D70" s="586">
        <v>14.52</v>
      </c>
      <c r="E70" s="595" t="s">
        <v>328</v>
      </c>
      <c r="F70" s="585">
        <v>0</v>
      </c>
      <c r="G70" s="586">
        <v>0</v>
      </c>
      <c r="H70" s="588">
        <v>4.9406564584124654E-324</v>
      </c>
      <c r="I70" s="585">
        <v>1.4821969375237396E-323</v>
      </c>
      <c r="J70" s="586">
        <v>1.4821969375237396E-323</v>
      </c>
      <c r="K70" s="596" t="s">
        <v>322</v>
      </c>
    </row>
    <row r="71" spans="1:11" ht="14.4" customHeight="1" thickBot="1" x14ac:dyDescent="0.35">
      <c r="A71" s="607" t="s">
        <v>390</v>
      </c>
      <c r="B71" s="585">
        <v>0</v>
      </c>
      <c r="C71" s="585">
        <v>6.5209999999989998</v>
      </c>
      <c r="D71" s="586">
        <v>6.5209999999989998</v>
      </c>
      <c r="E71" s="595" t="s">
        <v>322</v>
      </c>
      <c r="F71" s="585">
        <v>0</v>
      </c>
      <c r="G71" s="586">
        <v>0</v>
      </c>
      <c r="H71" s="588">
        <v>4.9406564584124654E-324</v>
      </c>
      <c r="I71" s="585">
        <v>1.4821969375237396E-323</v>
      </c>
      <c r="J71" s="586">
        <v>1.4821969375237396E-323</v>
      </c>
      <c r="K71" s="596" t="s">
        <v>322</v>
      </c>
    </row>
    <row r="72" spans="1:11" ht="14.4" customHeight="1" thickBot="1" x14ac:dyDescent="0.35">
      <c r="A72" s="605" t="s">
        <v>42</v>
      </c>
      <c r="B72" s="585">
        <v>2171.63983492438</v>
      </c>
      <c r="C72" s="585">
        <v>2134.7339999999999</v>
      </c>
      <c r="D72" s="586">
        <v>-36.905834924376997</v>
      </c>
      <c r="E72" s="587">
        <v>0.98300554524200001</v>
      </c>
      <c r="F72" s="585">
        <v>2149.2848787416701</v>
      </c>
      <c r="G72" s="586">
        <v>537.32121968541605</v>
      </c>
      <c r="H72" s="588">
        <v>179.613</v>
      </c>
      <c r="I72" s="585">
        <v>614.58400000000097</v>
      </c>
      <c r="J72" s="586">
        <v>77.262780314584006</v>
      </c>
      <c r="K72" s="589">
        <v>0.28594813376200001</v>
      </c>
    </row>
    <row r="73" spans="1:11" ht="14.4" customHeight="1" thickBot="1" x14ac:dyDescent="0.35">
      <c r="A73" s="606" t="s">
        <v>391</v>
      </c>
      <c r="B73" s="590">
        <v>2171.63983492438</v>
      </c>
      <c r="C73" s="590">
        <v>2134.7339999999999</v>
      </c>
      <c r="D73" s="591">
        <v>-36.905834924376997</v>
      </c>
      <c r="E73" s="597">
        <v>0.98300554524200001</v>
      </c>
      <c r="F73" s="590">
        <v>2149.2848787416701</v>
      </c>
      <c r="G73" s="591">
        <v>537.32121968541605</v>
      </c>
      <c r="H73" s="593">
        <v>179.613</v>
      </c>
      <c r="I73" s="590">
        <v>614.58400000000097</v>
      </c>
      <c r="J73" s="591">
        <v>77.262780314584006</v>
      </c>
      <c r="K73" s="598">
        <v>0.28594813376200001</v>
      </c>
    </row>
    <row r="74" spans="1:11" ht="14.4" customHeight="1" thickBot="1" x14ac:dyDescent="0.35">
      <c r="A74" s="607" t="s">
        <v>392</v>
      </c>
      <c r="B74" s="585">
        <v>710.93574910044504</v>
      </c>
      <c r="C74" s="585">
        <v>812.95</v>
      </c>
      <c r="D74" s="586">
        <v>102.01425089955499</v>
      </c>
      <c r="E74" s="587">
        <v>1.143492926088</v>
      </c>
      <c r="F74" s="585">
        <v>806.87418360582296</v>
      </c>
      <c r="G74" s="586">
        <v>201.718545901456</v>
      </c>
      <c r="H74" s="588">
        <v>57.408000000000001</v>
      </c>
      <c r="I74" s="585">
        <v>172.392</v>
      </c>
      <c r="J74" s="586">
        <v>-29.326545901454999</v>
      </c>
      <c r="K74" s="589">
        <v>0.21365412787099999</v>
      </c>
    </row>
    <row r="75" spans="1:11" ht="14.4" customHeight="1" thickBot="1" x14ac:dyDescent="0.35">
      <c r="A75" s="607" t="s">
        <v>393</v>
      </c>
      <c r="B75" s="585">
        <v>370.015902579645</v>
      </c>
      <c r="C75" s="585">
        <v>283.92899999999997</v>
      </c>
      <c r="D75" s="586">
        <v>-86.086902579644004</v>
      </c>
      <c r="E75" s="587">
        <v>0.76734269532800004</v>
      </c>
      <c r="F75" s="585">
        <v>290.04492109402401</v>
      </c>
      <c r="G75" s="586">
        <v>72.511230273506001</v>
      </c>
      <c r="H75" s="588">
        <v>19.074000000000002</v>
      </c>
      <c r="I75" s="585">
        <v>68.876999999999995</v>
      </c>
      <c r="J75" s="586">
        <v>-3.6342302735050001</v>
      </c>
      <c r="K75" s="589">
        <v>0.23747011235400001</v>
      </c>
    </row>
    <row r="76" spans="1:11" ht="14.4" customHeight="1" thickBot="1" x14ac:dyDescent="0.35">
      <c r="A76" s="607" t="s">
        <v>394</v>
      </c>
      <c r="B76" s="585">
        <v>1090.68818324429</v>
      </c>
      <c r="C76" s="585">
        <v>1037.855</v>
      </c>
      <c r="D76" s="586">
        <v>-52.833183244288001</v>
      </c>
      <c r="E76" s="587">
        <v>0.95155977294299998</v>
      </c>
      <c r="F76" s="585">
        <v>1052.36577404182</v>
      </c>
      <c r="G76" s="586">
        <v>263.09144351045501</v>
      </c>
      <c r="H76" s="588">
        <v>103.131</v>
      </c>
      <c r="I76" s="585">
        <v>373.31500000000102</v>
      </c>
      <c r="J76" s="586">
        <v>110.223556489546</v>
      </c>
      <c r="K76" s="589">
        <v>0.35473882675399998</v>
      </c>
    </row>
    <row r="77" spans="1:11" ht="14.4" customHeight="1" thickBot="1" x14ac:dyDescent="0.35">
      <c r="A77" s="608" t="s">
        <v>395</v>
      </c>
      <c r="B77" s="590">
        <v>4507.4613607370802</v>
      </c>
      <c r="C77" s="590">
        <v>4701.5906400000003</v>
      </c>
      <c r="D77" s="591">
        <v>194.129279262918</v>
      </c>
      <c r="E77" s="597">
        <v>1.0430684289279999</v>
      </c>
      <c r="F77" s="590">
        <v>4493.1931166453596</v>
      </c>
      <c r="G77" s="591">
        <v>1123.2982791613399</v>
      </c>
      <c r="H77" s="593">
        <v>432.34971000000002</v>
      </c>
      <c r="I77" s="590">
        <v>966.28111000000195</v>
      </c>
      <c r="J77" s="591">
        <v>-157.01716916133699</v>
      </c>
      <c r="K77" s="598">
        <v>0.215054435657</v>
      </c>
    </row>
    <row r="78" spans="1:11" ht="14.4" customHeight="1" thickBot="1" x14ac:dyDescent="0.35">
      <c r="A78" s="605" t="s">
        <v>45</v>
      </c>
      <c r="B78" s="585">
        <v>1027.8290598620299</v>
      </c>
      <c r="C78" s="585">
        <v>1034.9311299999999</v>
      </c>
      <c r="D78" s="586">
        <v>7.1020701379700002</v>
      </c>
      <c r="E78" s="587">
        <v>1.006909777525</v>
      </c>
      <c r="F78" s="585">
        <v>960.95761996988006</v>
      </c>
      <c r="G78" s="586">
        <v>240.23940499247001</v>
      </c>
      <c r="H78" s="588">
        <v>61.872509999999998</v>
      </c>
      <c r="I78" s="585">
        <v>156.61595</v>
      </c>
      <c r="J78" s="586">
        <v>-83.623454992468993</v>
      </c>
      <c r="K78" s="589">
        <v>0.16297903960099999</v>
      </c>
    </row>
    <row r="79" spans="1:11" ht="14.4" customHeight="1" thickBot="1" x14ac:dyDescent="0.35">
      <c r="A79" s="609" t="s">
        <v>396</v>
      </c>
      <c r="B79" s="585">
        <v>1027.8290598620299</v>
      </c>
      <c r="C79" s="585">
        <v>1034.9311299999999</v>
      </c>
      <c r="D79" s="586">
        <v>7.1020701379700002</v>
      </c>
      <c r="E79" s="587">
        <v>1.006909777525</v>
      </c>
      <c r="F79" s="585">
        <v>960.95761996988006</v>
      </c>
      <c r="G79" s="586">
        <v>240.23940499247001</v>
      </c>
      <c r="H79" s="588">
        <v>61.872509999999998</v>
      </c>
      <c r="I79" s="585">
        <v>156.61595</v>
      </c>
      <c r="J79" s="586">
        <v>-83.623454992468993</v>
      </c>
      <c r="K79" s="589">
        <v>0.16297903960099999</v>
      </c>
    </row>
    <row r="80" spans="1:11" ht="14.4" customHeight="1" thickBot="1" x14ac:dyDescent="0.35">
      <c r="A80" s="607" t="s">
        <v>397</v>
      </c>
      <c r="B80" s="585">
        <v>793.03887906659202</v>
      </c>
      <c r="C80" s="585">
        <v>767.94422999999995</v>
      </c>
      <c r="D80" s="586">
        <v>-25.094649066591</v>
      </c>
      <c r="E80" s="587">
        <v>0.96835634452599995</v>
      </c>
      <c r="F80" s="585">
        <v>708.15198609408196</v>
      </c>
      <c r="G80" s="586">
        <v>177.037996523521</v>
      </c>
      <c r="H80" s="588">
        <v>60.043790000000001</v>
      </c>
      <c r="I80" s="585">
        <v>135.71101999999999</v>
      </c>
      <c r="J80" s="586">
        <v>-41.326976523520003</v>
      </c>
      <c r="K80" s="589">
        <v>0.19164109211700001</v>
      </c>
    </row>
    <row r="81" spans="1:11" ht="14.4" customHeight="1" thickBot="1" x14ac:dyDescent="0.35">
      <c r="A81" s="607" t="s">
        <v>398</v>
      </c>
      <c r="B81" s="585">
        <v>0</v>
      </c>
      <c r="C81" s="585">
        <v>3.1339999999999999</v>
      </c>
      <c r="D81" s="586">
        <v>3.1339999999999999</v>
      </c>
      <c r="E81" s="595" t="s">
        <v>322</v>
      </c>
      <c r="F81" s="585">
        <v>0</v>
      </c>
      <c r="G81" s="586">
        <v>0</v>
      </c>
      <c r="H81" s="588">
        <v>4.9406564584124654E-324</v>
      </c>
      <c r="I81" s="585">
        <v>1.4821969375237396E-323</v>
      </c>
      <c r="J81" s="586">
        <v>1.4821969375237396E-323</v>
      </c>
      <c r="K81" s="596" t="s">
        <v>322</v>
      </c>
    </row>
    <row r="82" spans="1:11" ht="14.4" customHeight="1" thickBot="1" x14ac:dyDescent="0.35">
      <c r="A82" s="607" t="s">
        <v>399</v>
      </c>
      <c r="B82" s="585">
        <v>43.805060231048003</v>
      </c>
      <c r="C82" s="585">
        <v>60.84525</v>
      </c>
      <c r="D82" s="586">
        <v>17.040189768950999</v>
      </c>
      <c r="E82" s="587">
        <v>1.3890004871370001</v>
      </c>
      <c r="F82" s="585">
        <v>75.930718334011004</v>
      </c>
      <c r="G82" s="586">
        <v>18.982679583502001</v>
      </c>
      <c r="H82" s="588">
        <v>4.9406564584124654E-324</v>
      </c>
      <c r="I82" s="585">
        <v>2.1471499999999999</v>
      </c>
      <c r="J82" s="586">
        <v>-16.835529583502002</v>
      </c>
      <c r="K82" s="589">
        <v>2.8277751707E-2</v>
      </c>
    </row>
    <row r="83" spans="1:11" ht="14.4" customHeight="1" thickBot="1" x14ac:dyDescent="0.35">
      <c r="A83" s="607" t="s">
        <v>400</v>
      </c>
      <c r="B83" s="585">
        <v>114.99072629292201</v>
      </c>
      <c r="C83" s="585">
        <v>121.55132</v>
      </c>
      <c r="D83" s="586">
        <v>6.5605937070770004</v>
      </c>
      <c r="E83" s="587">
        <v>1.057053241757</v>
      </c>
      <c r="F83" s="585">
        <v>93.999841299476998</v>
      </c>
      <c r="G83" s="586">
        <v>23.499960324869001</v>
      </c>
      <c r="H83" s="588">
        <v>1.27776</v>
      </c>
      <c r="I83" s="585">
        <v>10.09633</v>
      </c>
      <c r="J83" s="586">
        <v>-13.403630324869001</v>
      </c>
      <c r="K83" s="589">
        <v>0.10740794729399999</v>
      </c>
    </row>
    <row r="84" spans="1:11" ht="14.4" customHeight="1" thickBot="1" x14ac:dyDescent="0.35">
      <c r="A84" s="607" t="s">
        <v>401</v>
      </c>
      <c r="B84" s="585">
        <v>75.994394271466007</v>
      </c>
      <c r="C84" s="585">
        <v>81.456329999999994</v>
      </c>
      <c r="D84" s="586">
        <v>5.4619357285329997</v>
      </c>
      <c r="E84" s="587">
        <v>1.071872876689</v>
      </c>
      <c r="F84" s="585">
        <v>82.875074242308003</v>
      </c>
      <c r="G84" s="586">
        <v>20.718768560577001</v>
      </c>
      <c r="H84" s="588">
        <v>0.55096000000000001</v>
      </c>
      <c r="I84" s="585">
        <v>8.6614500000000003</v>
      </c>
      <c r="J84" s="586">
        <v>-12.057318560577</v>
      </c>
      <c r="K84" s="589">
        <v>0.10451212356800001</v>
      </c>
    </row>
    <row r="85" spans="1:11" ht="14.4" customHeight="1" thickBot="1" x14ac:dyDescent="0.35">
      <c r="A85" s="610" t="s">
        <v>46</v>
      </c>
      <c r="B85" s="590">
        <v>0</v>
      </c>
      <c r="C85" s="590">
        <v>156.79408000000001</v>
      </c>
      <c r="D85" s="591">
        <v>156.79408000000001</v>
      </c>
      <c r="E85" s="592" t="s">
        <v>322</v>
      </c>
      <c r="F85" s="590">
        <v>0</v>
      </c>
      <c r="G85" s="591">
        <v>0</v>
      </c>
      <c r="H85" s="593">
        <v>5.859</v>
      </c>
      <c r="I85" s="590">
        <v>24.154</v>
      </c>
      <c r="J85" s="591">
        <v>24.154</v>
      </c>
      <c r="K85" s="594" t="s">
        <v>322</v>
      </c>
    </row>
    <row r="86" spans="1:11" ht="14.4" customHeight="1" thickBot="1" x14ac:dyDescent="0.35">
      <c r="A86" s="606" t="s">
        <v>402</v>
      </c>
      <c r="B86" s="590">
        <v>0</v>
      </c>
      <c r="C86" s="590">
        <v>113.17408</v>
      </c>
      <c r="D86" s="591">
        <v>113.17408</v>
      </c>
      <c r="E86" s="592" t="s">
        <v>322</v>
      </c>
      <c r="F86" s="590">
        <v>0</v>
      </c>
      <c r="G86" s="591">
        <v>0</v>
      </c>
      <c r="H86" s="593">
        <v>5.859</v>
      </c>
      <c r="I86" s="590">
        <v>24.154</v>
      </c>
      <c r="J86" s="591">
        <v>24.154</v>
      </c>
      <c r="K86" s="594" t="s">
        <v>322</v>
      </c>
    </row>
    <row r="87" spans="1:11" ht="14.4" customHeight="1" thickBot="1" x14ac:dyDescent="0.35">
      <c r="A87" s="607" t="s">
        <v>403</v>
      </c>
      <c r="B87" s="585">
        <v>0</v>
      </c>
      <c r="C87" s="585">
        <v>63.811999999999998</v>
      </c>
      <c r="D87" s="586">
        <v>63.811999999999998</v>
      </c>
      <c r="E87" s="595" t="s">
        <v>322</v>
      </c>
      <c r="F87" s="585">
        <v>0</v>
      </c>
      <c r="G87" s="586">
        <v>0</v>
      </c>
      <c r="H87" s="588">
        <v>4.319</v>
      </c>
      <c r="I87" s="585">
        <v>14.914</v>
      </c>
      <c r="J87" s="586">
        <v>14.914</v>
      </c>
      <c r="K87" s="596" t="s">
        <v>322</v>
      </c>
    </row>
    <row r="88" spans="1:11" ht="14.4" customHeight="1" thickBot="1" x14ac:dyDescent="0.35">
      <c r="A88" s="607" t="s">
        <v>404</v>
      </c>
      <c r="B88" s="585">
        <v>0</v>
      </c>
      <c r="C88" s="585">
        <v>49.362079999999999</v>
      </c>
      <c r="D88" s="586">
        <v>49.362079999999999</v>
      </c>
      <c r="E88" s="595" t="s">
        <v>322</v>
      </c>
      <c r="F88" s="585">
        <v>0</v>
      </c>
      <c r="G88" s="586">
        <v>0</v>
      </c>
      <c r="H88" s="588">
        <v>1.54</v>
      </c>
      <c r="I88" s="585">
        <v>9.24</v>
      </c>
      <c r="J88" s="586">
        <v>9.24</v>
      </c>
      <c r="K88" s="596" t="s">
        <v>322</v>
      </c>
    </row>
    <row r="89" spans="1:11" ht="14.4" customHeight="1" thickBot="1" x14ac:dyDescent="0.35">
      <c r="A89" s="606" t="s">
        <v>405</v>
      </c>
      <c r="B89" s="590">
        <v>0</v>
      </c>
      <c r="C89" s="590">
        <v>43.62</v>
      </c>
      <c r="D89" s="591">
        <v>43.62</v>
      </c>
      <c r="E89" s="592" t="s">
        <v>322</v>
      </c>
      <c r="F89" s="590">
        <v>0</v>
      </c>
      <c r="G89" s="591">
        <v>0</v>
      </c>
      <c r="H89" s="593">
        <v>4.9406564584124654E-324</v>
      </c>
      <c r="I89" s="590">
        <v>1.4821969375237396E-323</v>
      </c>
      <c r="J89" s="591">
        <v>1.4821969375237396E-323</v>
      </c>
      <c r="K89" s="594" t="s">
        <v>322</v>
      </c>
    </row>
    <row r="90" spans="1:11" ht="14.4" customHeight="1" thickBot="1" x14ac:dyDescent="0.35">
      <c r="A90" s="607" t="s">
        <v>406</v>
      </c>
      <c r="B90" s="585">
        <v>0</v>
      </c>
      <c r="C90" s="585">
        <v>43.62</v>
      </c>
      <c r="D90" s="586">
        <v>43.62</v>
      </c>
      <c r="E90" s="595" t="s">
        <v>322</v>
      </c>
      <c r="F90" s="585">
        <v>0</v>
      </c>
      <c r="G90" s="586">
        <v>0</v>
      </c>
      <c r="H90" s="588">
        <v>4.9406564584124654E-324</v>
      </c>
      <c r="I90" s="585">
        <v>1.4821969375237396E-323</v>
      </c>
      <c r="J90" s="586">
        <v>1.4821969375237396E-323</v>
      </c>
      <c r="K90" s="596" t="s">
        <v>322</v>
      </c>
    </row>
    <row r="91" spans="1:11" ht="14.4" customHeight="1" thickBot="1" x14ac:dyDescent="0.35">
      <c r="A91" s="605" t="s">
        <v>47</v>
      </c>
      <c r="B91" s="585">
        <v>3479.6323008750501</v>
      </c>
      <c r="C91" s="585">
        <v>3509.8654299999998</v>
      </c>
      <c r="D91" s="586">
        <v>30.233129124946998</v>
      </c>
      <c r="E91" s="587">
        <v>1.0086885988259999</v>
      </c>
      <c r="F91" s="585">
        <v>3532.2354966754801</v>
      </c>
      <c r="G91" s="586">
        <v>883.05887416886901</v>
      </c>
      <c r="H91" s="588">
        <v>364.6182</v>
      </c>
      <c r="I91" s="585">
        <v>785.51116000000195</v>
      </c>
      <c r="J91" s="586">
        <v>-97.547714168867003</v>
      </c>
      <c r="K91" s="589">
        <v>0.222383575709</v>
      </c>
    </row>
    <row r="92" spans="1:11" ht="14.4" customHeight="1" thickBot="1" x14ac:dyDescent="0.35">
      <c r="A92" s="606" t="s">
        <v>407</v>
      </c>
      <c r="B92" s="590">
        <v>12.271730137940001</v>
      </c>
      <c r="C92" s="590">
        <v>8.6930499999999995</v>
      </c>
      <c r="D92" s="591">
        <v>-3.5786801379400002</v>
      </c>
      <c r="E92" s="597">
        <v>0.70838014707600006</v>
      </c>
      <c r="F92" s="590">
        <v>3.474601526391</v>
      </c>
      <c r="G92" s="591">
        <v>0.86865038159700003</v>
      </c>
      <c r="H92" s="593">
        <v>0.71072000000000002</v>
      </c>
      <c r="I92" s="590">
        <v>1.6674599999999999</v>
      </c>
      <c r="J92" s="591">
        <v>0.79880961840200004</v>
      </c>
      <c r="K92" s="598">
        <v>0.47989963376599998</v>
      </c>
    </row>
    <row r="93" spans="1:11" ht="14.4" customHeight="1" thickBot="1" x14ac:dyDescent="0.35">
      <c r="A93" s="607" t="s">
        <v>408</v>
      </c>
      <c r="B93" s="585">
        <v>12.271730137940001</v>
      </c>
      <c r="C93" s="585">
        <v>8.6930499999999995</v>
      </c>
      <c r="D93" s="586">
        <v>-3.5786801379400002</v>
      </c>
      <c r="E93" s="587">
        <v>0.70838014707600006</v>
      </c>
      <c r="F93" s="585">
        <v>3.474601526391</v>
      </c>
      <c r="G93" s="586">
        <v>0.86865038159700003</v>
      </c>
      <c r="H93" s="588">
        <v>0.71072000000000002</v>
      </c>
      <c r="I93" s="585">
        <v>1.6674599999999999</v>
      </c>
      <c r="J93" s="586">
        <v>0.79880961840200004</v>
      </c>
      <c r="K93" s="589">
        <v>0.47989963376599998</v>
      </c>
    </row>
    <row r="94" spans="1:11" ht="14.4" customHeight="1" thickBot="1" x14ac:dyDescent="0.35">
      <c r="A94" s="606" t="s">
        <v>409</v>
      </c>
      <c r="B94" s="590">
        <v>27.582471724066</v>
      </c>
      <c r="C94" s="590">
        <v>33.558680000000003</v>
      </c>
      <c r="D94" s="591">
        <v>5.9762082759329997</v>
      </c>
      <c r="E94" s="597">
        <v>1.216666886699</v>
      </c>
      <c r="F94" s="590">
        <v>32.552276907215003</v>
      </c>
      <c r="G94" s="591">
        <v>8.1380692268029993</v>
      </c>
      <c r="H94" s="593">
        <v>2.5830899999999999</v>
      </c>
      <c r="I94" s="590">
        <v>7.34816</v>
      </c>
      <c r="J94" s="591">
        <v>-0.78990922680300002</v>
      </c>
      <c r="K94" s="598">
        <v>0.225734132851</v>
      </c>
    </row>
    <row r="95" spans="1:11" ht="14.4" customHeight="1" thickBot="1" x14ac:dyDescent="0.35">
      <c r="A95" s="607" t="s">
        <v>410</v>
      </c>
      <c r="B95" s="585">
        <v>7.9134212448539998</v>
      </c>
      <c r="C95" s="585">
        <v>12.342599999999999</v>
      </c>
      <c r="D95" s="586">
        <v>4.4291787551450001</v>
      </c>
      <c r="E95" s="587">
        <v>1.559704660992</v>
      </c>
      <c r="F95" s="585">
        <v>12.626309814516</v>
      </c>
      <c r="G95" s="586">
        <v>3.1565774536290001</v>
      </c>
      <c r="H95" s="588">
        <v>1.0412999999999999</v>
      </c>
      <c r="I95" s="585">
        <v>2.8311999999999999</v>
      </c>
      <c r="J95" s="586">
        <v>-0.325377453629</v>
      </c>
      <c r="K95" s="589">
        <v>0.224230201982</v>
      </c>
    </row>
    <row r="96" spans="1:11" ht="14.4" customHeight="1" thickBot="1" x14ac:dyDescent="0.35">
      <c r="A96" s="607" t="s">
        <v>411</v>
      </c>
      <c r="B96" s="585">
        <v>19.669050479210998</v>
      </c>
      <c r="C96" s="585">
        <v>21.216080000000002</v>
      </c>
      <c r="D96" s="586">
        <v>1.547029520788</v>
      </c>
      <c r="E96" s="587">
        <v>1.078652984414</v>
      </c>
      <c r="F96" s="585">
        <v>19.925967092699</v>
      </c>
      <c r="G96" s="586">
        <v>4.9814917731739996</v>
      </c>
      <c r="H96" s="588">
        <v>1.54179</v>
      </c>
      <c r="I96" s="585">
        <v>4.5169600000000001</v>
      </c>
      <c r="J96" s="586">
        <v>-0.46453177317400002</v>
      </c>
      <c r="K96" s="589">
        <v>0.22668711530899999</v>
      </c>
    </row>
    <row r="97" spans="1:11" ht="14.4" customHeight="1" thickBot="1" x14ac:dyDescent="0.35">
      <c r="A97" s="606" t="s">
        <v>412</v>
      </c>
      <c r="B97" s="590">
        <v>84.353896711651004</v>
      </c>
      <c r="C97" s="590">
        <v>94.499219999999994</v>
      </c>
      <c r="D97" s="591">
        <v>10.145323288348999</v>
      </c>
      <c r="E97" s="597">
        <v>1.120270949936</v>
      </c>
      <c r="F97" s="590">
        <v>93.743327504522995</v>
      </c>
      <c r="G97" s="591">
        <v>23.435831876131001</v>
      </c>
      <c r="H97" s="593">
        <v>4.4431200000000004</v>
      </c>
      <c r="I97" s="590">
        <v>27.60688</v>
      </c>
      <c r="J97" s="591">
        <v>4.1710481238690003</v>
      </c>
      <c r="K97" s="598">
        <v>0.29449434679600001</v>
      </c>
    </row>
    <row r="98" spans="1:11" ht="14.4" customHeight="1" thickBot="1" x14ac:dyDescent="0.35">
      <c r="A98" s="607" t="s">
        <v>413</v>
      </c>
      <c r="B98" s="585">
        <v>45.389330413994003</v>
      </c>
      <c r="C98" s="585">
        <v>45.09</v>
      </c>
      <c r="D98" s="586">
        <v>-0.29933041399400001</v>
      </c>
      <c r="E98" s="587">
        <v>0.99340526922799999</v>
      </c>
      <c r="F98" s="585">
        <v>48.514100787582002</v>
      </c>
      <c r="G98" s="586">
        <v>12.128525196895</v>
      </c>
      <c r="H98" s="588">
        <v>4.9406564584124654E-324</v>
      </c>
      <c r="I98" s="585">
        <v>11.88</v>
      </c>
      <c r="J98" s="586">
        <v>-0.24852519689499999</v>
      </c>
      <c r="K98" s="589">
        <v>0.24487725851100001</v>
      </c>
    </row>
    <row r="99" spans="1:11" ht="14.4" customHeight="1" thickBot="1" x14ac:dyDescent="0.35">
      <c r="A99" s="607" t="s">
        <v>414</v>
      </c>
      <c r="B99" s="585">
        <v>38.964566297655999</v>
      </c>
      <c r="C99" s="585">
        <v>49.409219999999998</v>
      </c>
      <c r="D99" s="586">
        <v>10.444653702343</v>
      </c>
      <c r="E99" s="587">
        <v>1.2680551766579999</v>
      </c>
      <c r="F99" s="585">
        <v>45.229226716941</v>
      </c>
      <c r="G99" s="586">
        <v>11.307306679234999</v>
      </c>
      <c r="H99" s="588">
        <v>4.4431200000000004</v>
      </c>
      <c r="I99" s="585">
        <v>15.72688</v>
      </c>
      <c r="J99" s="586">
        <v>4.419573320764</v>
      </c>
      <c r="K99" s="589">
        <v>0.34771498744399998</v>
      </c>
    </row>
    <row r="100" spans="1:11" ht="14.4" customHeight="1" thickBot="1" x14ac:dyDescent="0.35">
      <c r="A100" s="606" t="s">
        <v>415</v>
      </c>
      <c r="B100" s="590">
        <v>2223.7944276539401</v>
      </c>
      <c r="C100" s="590">
        <v>2303.3723199999999</v>
      </c>
      <c r="D100" s="591">
        <v>79.577892346057993</v>
      </c>
      <c r="E100" s="597">
        <v>1.035784734126</v>
      </c>
      <c r="F100" s="590">
        <v>2308.4294692030198</v>
      </c>
      <c r="G100" s="591">
        <v>577.10736730075405</v>
      </c>
      <c r="H100" s="593">
        <v>192.89114000000001</v>
      </c>
      <c r="I100" s="590">
        <v>457.06794000000099</v>
      </c>
      <c r="J100" s="591">
        <v>-120.039427300753</v>
      </c>
      <c r="K100" s="598">
        <v>0.197999525693</v>
      </c>
    </row>
    <row r="101" spans="1:11" ht="14.4" customHeight="1" thickBot="1" x14ac:dyDescent="0.35">
      <c r="A101" s="607" t="s">
        <v>416</v>
      </c>
      <c r="B101" s="585">
        <v>1378.0013992484801</v>
      </c>
      <c r="C101" s="585">
        <v>1436.74576</v>
      </c>
      <c r="D101" s="586">
        <v>58.744360751523999</v>
      </c>
      <c r="E101" s="587">
        <v>1.042630116909</v>
      </c>
      <c r="F101" s="585">
        <v>1433.3813727414899</v>
      </c>
      <c r="G101" s="586">
        <v>358.345343185373</v>
      </c>
      <c r="H101" s="588">
        <v>118.71991</v>
      </c>
      <c r="I101" s="585">
        <v>237.43982000000099</v>
      </c>
      <c r="J101" s="586">
        <v>-120.905523185373</v>
      </c>
      <c r="K101" s="589">
        <v>0.16565013646400001</v>
      </c>
    </row>
    <row r="102" spans="1:11" ht="14.4" customHeight="1" thickBot="1" x14ac:dyDescent="0.35">
      <c r="A102" s="607" t="s">
        <v>417</v>
      </c>
      <c r="B102" s="585">
        <v>1.0595010982199999</v>
      </c>
      <c r="C102" s="585">
        <v>1.089</v>
      </c>
      <c r="D102" s="586">
        <v>2.9498901779000001E-2</v>
      </c>
      <c r="E102" s="587">
        <v>1.027842256916</v>
      </c>
      <c r="F102" s="585">
        <v>0.93272939747200001</v>
      </c>
      <c r="G102" s="586">
        <v>0.233182349368</v>
      </c>
      <c r="H102" s="588">
        <v>4.9406564584124654E-324</v>
      </c>
      <c r="I102" s="585">
        <v>1.089</v>
      </c>
      <c r="J102" s="586">
        <v>0.85581765063100002</v>
      </c>
      <c r="K102" s="589">
        <v>1.1675412000000001</v>
      </c>
    </row>
    <row r="103" spans="1:11" ht="14.4" customHeight="1" thickBot="1" x14ac:dyDescent="0.35">
      <c r="A103" s="607" t="s">
        <v>418</v>
      </c>
      <c r="B103" s="585">
        <v>844.73352730724605</v>
      </c>
      <c r="C103" s="585">
        <v>865.53755999999998</v>
      </c>
      <c r="D103" s="586">
        <v>20.804032692753999</v>
      </c>
      <c r="E103" s="587">
        <v>1.024627923505</v>
      </c>
      <c r="F103" s="585">
        <v>874.11536706405104</v>
      </c>
      <c r="G103" s="586">
        <v>218.52884176601299</v>
      </c>
      <c r="H103" s="588">
        <v>74.171229999999994</v>
      </c>
      <c r="I103" s="585">
        <v>218.53912</v>
      </c>
      <c r="J103" s="586">
        <v>1.0278233987E-2</v>
      </c>
      <c r="K103" s="589">
        <v>0.25001175844099999</v>
      </c>
    </row>
    <row r="104" spans="1:11" ht="14.4" customHeight="1" thickBot="1" x14ac:dyDescent="0.35">
      <c r="A104" s="606" t="s">
        <v>419</v>
      </c>
      <c r="B104" s="590">
        <v>1131.32881067365</v>
      </c>
      <c r="C104" s="590">
        <v>1068.9256700000001</v>
      </c>
      <c r="D104" s="591">
        <v>-62.403140673651997</v>
      </c>
      <c r="E104" s="597">
        <v>0.944840845486</v>
      </c>
      <c r="F104" s="590">
        <v>1094.0358215343299</v>
      </c>
      <c r="G104" s="591">
        <v>273.50895538358202</v>
      </c>
      <c r="H104" s="593">
        <v>163.99012999999999</v>
      </c>
      <c r="I104" s="590">
        <v>291.82071999999999</v>
      </c>
      <c r="J104" s="591">
        <v>18.311764616417999</v>
      </c>
      <c r="K104" s="598">
        <v>0.266737810824</v>
      </c>
    </row>
    <row r="105" spans="1:11" ht="14.4" customHeight="1" thickBot="1" x14ac:dyDescent="0.35">
      <c r="A105" s="607" t="s">
        <v>420</v>
      </c>
      <c r="B105" s="585">
        <v>45.058805072736</v>
      </c>
      <c r="C105" s="585">
        <v>32.173000000000002</v>
      </c>
      <c r="D105" s="586">
        <v>-12.885805072736</v>
      </c>
      <c r="E105" s="587">
        <v>0.71402248568399995</v>
      </c>
      <c r="F105" s="585">
        <v>33.019682143244999</v>
      </c>
      <c r="G105" s="586">
        <v>8.2549205358109994</v>
      </c>
      <c r="H105" s="588">
        <v>4.9406564584124654E-324</v>
      </c>
      <c r="I105" s="585">
        <v>1.4821969375237396E-323</v>
      </c>
      <c r="J105" s="586">
        <v>-8.2549205358109994</v>
      </c>
      <c r="K105" s="589">
        <v>0</v>
      </c>
    </row>
    <row r="106" spans="1:11" ht="14.4" customHeight="1" thickBot="1" x14ac:dyDescent="0.35">
      <c r="A106" s="607" t="s">
        <v>421</v>
      </c>
      <c r="B106" s="585">
        <v>736.35689333827895</v>
      </c>
      <c r="C106" s="585">
        <v>785.03179999999998</v>
      </c>
      <c r="D106" s="586">
        <v>48.674906661720001</v>
      </c>
      <c r="E106" s="587">
        <v>1.066102330408</v>
      </c>
      <c r="F106" s="585">
        <v>776.13233096052204</v>
      </c>
      <c r="G106" s="586">
        <v>194.03308274013099</v>
      </c>
      <c r="H106" s="588">
        <v>139.02303000000001</v>
      </c>
      <c r="I106" s="585">
        <v>238.94334000000001</v>
      </c>
      <c r="J106" s="586">
        <v>44.910257259868999</v>
      </c>
      <c r="K106" s="589">
        <v>0.30786417530600002</v>
      </c>
    </row>
    <row r="107" spans="1:11" ht="14.4" customHeight="1" thickBot="1" x14ac:dyDescent="0.35">
      <c r="A107" s="607" t="s">
        <v>422</v>
      </c>
      <c r="B107" s="585">
        <v>4.997422284962</v>
      </c>
      <c r="C107" s="585">
        <v>2.4</v>
      </c>
      <c r="D107" s="586">
        <v>-2.5974222849620001</v>
      </c>
      <c r="E107" s="587">
        <v>0.480247588286</v>
      </c>
      <c r="F107" s="585">
        <v>7.0025509171840001</v>
      </c>
      <c r="G107" s="586">
        <v>1.750637729296</v>
      </c>
      <c r="H107" s="588">
        <v>4.9406564584124654E-324</v>
      </c>
      <c r="I107" s="585">
        <v>1.663</v>
      </c>
      <c r="J107" s="586">
        <v>-8.7637729296E-2</v>
      </c>
      <c r="K107" s="589">
        <v>0.237484885103</v>
      </c>
    </row>
    <row r="108" spans="1:11" ht="14.4" customHeight="1" thickBot="1" x14ac:dyDescent="0.35">
      <c r="A108" s="607" t="s">
        <v>423</v>
      </c>
      <c r="B108" s="585">
        <v>4.2977319948700003</v>
      </c>
      <c r="C108" s="585">
        <v>1.1615500000000001</v>
      </c>
      <c r="D108" s="586">
        <v>-3.1361819948699998</v>
      </c>
      <c r="E108" s="587">
        <v>0.27027045925299997</v>
      </c>
      <c r="F108" s="585">
        <v>1.097398444165</v>
      </c>
      <c r="G108" s="586">
        <v>0.27434961104099997</v>
      </c>
      <c r="H108" s="588">
        <v>4.9406564584124654E-324</v>
      </c>
      <c r="I108" s="585">
        <v>0.78649999999999998</v>
      </c>
      <c r="J108" s="586">
        <v>0.51215038895800002</v>
      </c>
      <c r="K108" s="589">
        <v>0.71669502009999997</v>
      </c>
    </row>
    <row r="109" spans="1:11" ht="14.4" customHeight="1" thickBot="1" x14ac:dyDescent="0.35">
      <c r="A109" s="607" t="s">
        <v>424</v>
      </c>
      <c r="B109" s="585">
        <v>340.61795798280502</v>
      </c>
      <c r="C109" s="585">
        <v>248.15932000000001</v>
      </c>
      <c r="D109" s="586">
        <v>-92.458637982804007</v>
      </c>
      <c r="E109" s="587">
        <v>0.72855618496899999</v>
      </c>
      <c r="F109" s="585">
        <v>276.78385906921</v>
      </c>
      <c r="G109" s="586">
        <v>69.195964767302002</v>
      </c>
      <c r="H109" s="588">
        <v>24.967099999999999</v>
      </c>
      <c r="I109" s="585">
        <v>50.427880000000002</v>
      </c>
      <c r="J109" s="586">
        <v>-18.768084767302</v>
      </c>
      <c r="K109" s="589">
        <v>0.182192271505</v>
      </c>
    </row>
    <row r="110" spans="1:11" ht="14.4" customHeight="1" thickBot="1" x14ac:dyDescent="0.35">
      <c r="A110" s="606" t="s">
        <v>425</v>
      </c>
      <c r="B110" s="590">
        <v>4.9406564584124654E-324</v>
      </c>
      <c r="C110" s="590">
        <v>0.81649000000000005</v>
      </c>
      <c r="D110" s="591">
        <v>0.81649000000000005</v>
      </c>
      <c r="E110" s="592" t="s">
        <v>328</v>
      </c>
      <c r="F110" s="590">
        <v>0</v>
      </c>
      <c r="G110" s="591">
        <v>0</v>
      </c>
      <c r="H110" s="593">
        <v>4.9406564584124654E-324</v>
      </c>
      <c r="I110" s="590">
        <v>1.4821969375237396E-323</v>
      </c>
      <c r="J110" s="591">
        <v>1.4821969375237396E-323</v>
      </c>
      <c r="K110" s="594" t="s">
        <v>322</v>
      </c>
    </row>
    <row r="111" spans="1:11" ht="14.4" customHeight="1" thickBot="1" x14ac:dyDescent="0.35">
      <c r="A111" s="607" t="s">
        <v>426</v>
      </c>
      <c r="B111" s="585">
        <v>4.9406564584124654E-324</v>
      </c>
      <c r="C111" s="585">
        <v>0.81649000000000005</v>
      </c>
      <c r="D111" s="586">
        <v>0.81649000000000005</v>
      </c>
      <c r="E111" s="595" t="s">
        <v>328</v>
      </c>
      <c r="F111" s="585">
        <v>0</v>
      </c>
      <c r="G111" s="586">
        <v>0</v>
      </c>
      <c r="H111" s="588">
        <v>4.9406564584124654E-324</v>
      </c>
      <c r="I111" s="585">
        <v>1.4821969375237396E-323</v>
      </c>
      <c r="J111" s="586">
        <v>1.4821969375237396E-323</v>
      </c>
      <c r="K111" s="596" t="s">
        <v>322</v>
      </c>
    </row>
    <row r="112" spans="1:11" ht="14.4" customHeight="1" thickBot="1" x14ac:dyDescent="0.35">
      <c r="A112" s="604" t="s">
        <v>48</v>
      </c>
      <c r="B112" s="585">
        <v>60107.983750887601</v>
      </c>
      <c r="C112" s="585">
        <v>65413.357909999999</v>
      </c>
      <c r="D112" s="586">
        <v>5305.3741591124499</v>
      </c>
      <c r="E112" s="587">
        <v>1.088264051263</v>
      </c>
      <c r="F112" s="585">
        <v>66622</v>
      </c>
      <c r="G112" s="586">
        <v>16655.5</v>
      </c>
      <c r="H112" s="588">
        <v>5263.8109400000003</v>
      </c>
      <c r="I112" s="585">
        <v>15805.881659999999</v>
      </c>
      <c r="J112" s="586">
        <v>-849.61833999997498</v>
      </c>
      <c r="K112" s="589">
        <v>0.23724718050999999</v>
      </c>
    </row>
    <row r="113" spans="1:11" ht="14.4" customHeight="1" thickBot="1" x14ac:dyDescent="0.35">
      <c r="A113" s="610" t="s">
        <v>427</v>
      </c>
      <c r="B113" s="590">
        <v>44523.999999997599</v>
      </c>
      <c r="C113" s="590">
        <v>48848.237000000001</v>
      </c>
      <c r="D113" s="591">
        <v>4324.2370000024503</v>
      </c>
      <c r="E113" s="597">
        <v>1.097121485041</v>
      </c>
      <c r="F113" s="590">
        <v>49390</v>
      </c>
      <c r="G113" s="591">
        <v>12347.5</v>
      </c>
      <c r="H113" s="593">
        <v>3900.8629999999998</v>
      </c>
      <c r="I113" s="590">
        <v>11713.879000000001</v>
      </c>
      <c r="J113" s="591">
        <v>-633.620999999981</v>
      </c>
      <c r="K113" s="598">
        <v>0.237171067017</v>
      </c>
    </row>
    <row r="114" spans="1:11" ht="14.4" customHeight="1" thickBot="1" x14ac:dyDescent="0.35">
      <c r="A114" s="606" t="s">
        <v>428</v>
      </c>
      <c r="B114" s="590">
        <v>44523.999999997599</v>
      </c>
      <c r="C114" s="590">
        <v>48720.78</v>
      </c>
      <c r="D114" s="591">
        <v>4196.7800000024599</v>
      </c>
      <c r="E114" s="597">
        <v>1.0942588267</v>
      </c>
      <c r="F114" s="590">
        <v>49232</v>
      </c>
      <c r="G114" s="591">
        <v>12308</v>
      </c>
      <c r="H114" s="593">
        <v>3893.92</v>
      </c>
      <c r="I114" s="590">
        <v>11690.786</v>
      </c>
      <c r="J114" s="591">
        <v>-617.21399999998005</v>
      </c>
      <c r="K114" s="598">
        <v>0.23746315404599999</v>
      </c>
    </row>
    <row r="115" spans="1:11" ht="14.4" customHeight="1" thickBot="1" x14ac:dyDescent="0.35">
      <c r="A115" s="607" t="s">
        <v>429</v>
      </c>
      <c r="B115" s="585">
        <v>44523.999999997599</v>
      </c>
      <c r="C115" s="585">
        <v>48720.78</v>
      </c>
      <c r="D115" s="586">
        <v>4196.7800000024599</v>
      </c>
      <c r="E115" s="587">
        <v>1.0942588267</v>
      </c>
      <c r="F115" s="585">
        <v>49232</v>
      </c>
      <c r="G115" s="586">
        <v>12308</v>
      </c>
      <c r="H115" s="588">
        <v>3893.92</v>
      </c>
      <c r="I115" s="585">
        <v>11690.786</v>
      </c>
      <c r="J115" s="586">
        <v>-617.21399999998005</v>
      </c>
      <c r="K115" s="589">
        <v>0.23746315404599999</v>
      </c>
    </row>
    <row r="116" spans="1:11" ht="14.4" customHeight="1" thickBot="1" x14ac:dyDescent="0.35">
      <c r="A116" s="606" t="s">
        <v>430</v>
      </c>
      <c r="B116" s="590">
        <v>0</v>
      </c>
      <c r="C116" s="590">
        <v>127.45699999999999</v>
      </c>
      <c r="D116" s="591">
        <v>127.45699999999999</v>
      </c>
      <c r="E116" s="592" t="s">
        <v>322</v>
      </c>
      <c r="F116" s="590">
        <v>157.99999999999699</v>
      </c>
      <c r="G116" s="591">
        <v>39.499999999998998</v>
      </c>
      <c r="H116" s="593">
        <v>6.9429999999999996</v>
      </c>
      <c r="I116" s="590">
        <v>23.093</v>
      </c>
      <c r="J116" s="591">
        <v>-16.406999999999002</v>
      </c>
      <c r="K116" s="598">
        <v>0.14615822784800001</v>
      </c>
    </row>
    <row r="117" spans="1:11" ht="14.4" customHeight="1" thickBot="1" x14ac:dyDescent="0.35">
      <c r="A117" s="607" t="s">
        <v>431</v>
      </c>
      <c r="B117" s="585">
        <v>0</v>
      </c>
      <c r="C117" s="585">
        <v>127.45699999999999</v>
      </c>
      <c r="D117" s="586">
        <v>127.45699999999999</v>
      </c>
      <c r="E117" s="595" t="s">
        <v>322</v>
      </c>
      <c r="F117" s="585">
        <v>157.99999999999699</v>
      </c>
      <c r="G117" s="586">
        <v>39.499999999998998</v>
      </c>
      <c r="H117" s="588">
        <v>6.9429999999999996</v>
      </c>
      <c r="I117" s="585">
        <v>23.093</v>
      </c>
      <c r="J117" s="586">
        <v>-16.406999999999002</v>
      </c>
      <c r="K117" s="589">
        <v>0.14615822784800001</v>
      </c>
    </row>
    <row r="118" spans="1:11" ht="14.4" customHeight="1" thickBot="1" x14ac:dyDescent="0.35">
      <c r="A118" s="605" t="s">
        <v>432</v>
      </c>
      <c r="B118" s="585">
        <v>15138.98375089</v>
      </c>
      <c r="C118" s="585">
        <v>16076.63545</v>
      </c>
      <c r="D118" s="586">
        <v>937.65169910996201</v>
      </c>
      <c r="E118" s="587">
        <v>1.061936237896</v>
      </c>
      <c r="F118" s="585">
        <v>16740</v>
      </c>
      <c r="G118" s="586">
        <v>4185</v>
      </c>
      <c r="H118" s="588">
        <v>1323.9390000000001</v>
      </c>
      <c r="I118" s="585">
        <v>3974.8625000000102</v>
      </c>
      <c r="J118" s="586">
        <v>-210.137499999993</v>
      </c>
      <c r="K118" s="589">
        <v>0.23744698327300001</v>
      </c>
    </row>
    <row r="119" spans="1:11" ht="14.4" customHeight="1" thickBot="1" x14ac:dyDescent="0.35">
      <c r="A119" s="606" t="s">
        <v>433</v>
      </c>
      <c r="B119" s="590">
        <v>4006.9999691584499</v>
      </c>
      <c r="C119" s="590">
        <v>4384.8842699999996</v>
      </c>
      <c r="D119" s="591">
        <v>377.884300841548</v>
      </c>
      <c r="E119" s="597">
        <v>1.0943060403660001</v>
      </c>
      <c r="F119" s="590">
        <v>4431</v>
      </c>
      <c r="G119" s="591">
        <v>1107.75</v>
      </c>
      <c r="H119" s="593">
        <v>350.459</v>
      </c>
      <c r="I119" s="590">
        <v>1052.1659999999999</v>
      </c>
      <c r="J119" s="591">
        <v>-55.583999999997999</v>
      </c>
      <c r="K119" s="598">
        <v>0.237455653351</v>
      </c>
    </row>
    <row r="120" spans="1:11" ht="14.4" customHeight="1" thickBot="1" x14ac:dyDescent="0.35">
      <c r="A120" s="607" t="s">
        <v>434</v>
      </c>
      <c r="B120" s="585">
        <v>4006.9999691584499</v>
      </c>
      <c r="C120" s="585">
        <v>4384.8842699999996</v>
      </c>
      <c r="D120" s="586">
        <v>377.884300841548</v>
      </c>
      <c r="E120" s="587">
        <v>1.0943060403660001</v>
      </c>
      <c r="F120" s="585">
        <v>4431</v>
      </c>
      <c r="G120" s="586">
        <v>1107.75</v>
      </c>
      <c r="H120" s="588">
        <v>350.459</v>
      </c>
      <c r="I120" s="585">
        <v>1052.1659999999999</v>
      </c>
      <c r="J120" s="586">
        <v>-55.583999999997999</v>
      </c>
      <c r="K120" s="589">
        <v>0.237455653351</v>
      </c>
    </row>
    <row r="121" spans="1:11" ht="14.4" customHeight="1" thickBot="1" x14ac:dyDescent="0.35">
      <c r="A121" s="606" t="s">
        <v>435</v>
      </c>
      <c r="B121" s="590">
        <v>11131.9837817316</v>
      </c>
      <c r="C121" s="590">
        <v>11691.751179999999</v>
      </c>
      <c r="D121" s="591">
        <v>559.76739826841197</v>
      </c>
      <c r="E121" s="597">
        <v>1.050284604185</v>
      </c>
      <c r="F121" s="590">
        <v>12309</v>
      </c>
      <c r="G121" s="591">
        <v>3077.25</v>
      </c>
      <c r="H121" s="593">
        <v>973.48</v>
      </c>
      <c r="I121" s="590">
        <v>2922.69650000001</v>
      </c>
      <c r="J121" s="591">
        <v>-154.55349999999399</v>
      </c>
      <c r="K121" s="598">
        <v>0.23744386221399999</v>
      </c>
    </row>
    <row r="122" spans="1:11" ht="14.4" customHeight="1" thickBot="1" x14ac:dyDescent="0.35">
      <c r="A122" s="607" t="s">
        <v>436</v>
      </c>
      <c r="B122" s="585">
        <v>11131.9837817316</v>
      </c>
      <c r="C122" s="585">
        <v>11691.751179999999</v>
      </c>
      <c r="D122" s="586">
        <v>559.76739826841197</v>
      </c>
      <c r="E122" s="587">
        <v>1.050284604185</v>
      </c>
      <c r="F122" s="585">
        <v>12309</v>
      </c>
      <c r="G122" s="586">
        <v>3077.25</v>
      </c>
      <c r="H122" s="588">
        <v>973.48</v>
      </c>
      <c r="I122" s="585">
        <v>2922.69650000001</v>
      </c>
      <c r="J122" s="586">
        <v>-154.55349999999399</v>
      </c>
      <c r="K122" s="589">
        <v>0.23744386221399999</v>
      </c>
    </row>
    <row r="123" spans="1:11" ht="14.4" customHeight="1" thickBot="1" x14ac:dyDescent="0.35">
      <c r="A123" s="605" t="s">
        <v>437</v>
      </c>
      <c r="B123" s="585">
        <v>444.99999999997601</v>
      </c>
      <c r="C123" s="585">
        <v>488.48545999999999</v>
      </c>
      <c r="D123" s="586">
        <v>43.485460000023998</v>
      </c>
      <c r="E123" s="587">
        <v>1.0977201348309999</v>
      </c>
      <c r="F123" s="585">
        <v>492</v>
      </c>
      <c r="G123" s="586">
        <v>123</v>
      </c>
      <c r="H123" s="588">
        <v>39.008940000000003</v>
      </c>
      <c r="I123" s="585">
        <v>117.14015999999999</v>
      </c>
      <c r="J123" s="586">
        <v>-5.8598399999990001</v>
      </c>
      <c r="K123" s="589">
        <v>0.238089756097</v>
      </c>
    </row>
    <row r="124" spans="1:11" ht="14.4" customHeight="1" thickBot="1" x14ac:dyDescent="0.35">
      <c r="A124" s="606" t="s">
        <v>438</v>
      </c>
      <c r="B124" s="590">
        <v>444.99999999997601</v>
      </c>
      <c r="C124" s="590">
        <v>488.48545999999999</v>
      </c>
      <c r="D124" s="591">
        <v>43.485460000023998</v>
      </c>
      <c r="E124" s="597">
        <v>1.0977201348309999</v>
      </c>
      <c r="F124" s="590">
        <v>492</v>
      </c>
      <c r="G124" s="591">
        <v>123</v>
      </c>
      <c r="H124" s="593">
        <v>39.008940000000003</v>
      </c>
      <c r="I124" s="590">
        <v>117.14015999999999</v>
      </c>
      <c r="J124" s="591">
        <v>-5.8598399999990001</v>
      </c>
      <c r="K124" s="598">
        <v>0.238089756097</v>
      </c>
    </row>
    <row r="125" spans="1:11" ht="14.4" customHeight="1" thickBot="1" x14ac:dyDescent="0.35">
      <c r="A125" s="607" t="s">
        <v>439</v>
      </c>
      <c r="B125" s="585">
        <v>444.99999999997601</v>
      </c>
      <c r="C125" s="585">
        <v>488.48545999999999</v>
      </c>
      <c r="D125" s="586">
        <v>43.485460000023998</v>
      </c>
      <c r="E125" s="587">
        <v>1.0977201348309999</v>
      </c>
      <c r="F125" s="585">
        <v>492</v>
      </c>
      <c r="G125" s="586">
        <v>123</v>
      </c>
      <c r="H125" s="588">
        <v>39.008940000000003</v>
      </c>
      <c r="I125" s="585">
        <v>117.14015999999999</v>
      </c>
      <c r="J125" s="586">
        <v>-5.8598399999990001</v>
      </c>
      <c r="K125" s="589">
        <v>0.238089756097</v>
      </c>
    </row>
    <row r="126" spans="1:11" ht="14.4" customHeight="1" thickBot="1" x14ac:dyDescent="0.35">
      <c r="A126" s="604" t="s">
        <v>440</v>
      </c>
      <c r="B126" s="585">
        <v>0</v>
      </c>
      <c r="C126" s="585">
        <v>136.10427999999999</v>
      </c>
      <c r="D126" s="586">
        <v>136.10427999999999</v>
      </c>
      <c r="E126" s="595" t="s">
        <v>322</v>
      </c>
      <c r="F126" s="585">
        <v>0</v>
      </c>
      <c r="G126" s="586">
        <v>0</v>
      </c>
      <c r="H126" s="588">
        <v>3.7</v>
      </c>
      <c r="I126" s="585">
        <v>36.805999999999997</v>
      </c>
      <c r="J126" s="586">
        <v>36.805999999999997</v>
      </c>
      <c r="K126" s="596" t="s">
        <v>322</v>
      </c>
    </row>
    <row r="127" spans="1:11" ht="14.4" customHeight="1" thickBot="1" x14ac:dyDescent="0.35">
      <c r="A127" s="605" t="s">
        <v>441</v>
      </c>
      <c r="B127" s="585">
        <v>4.9406564584124654E-324</v>
      </c>
      <c r="C127" s="585">
        <v>21.228999999999999</v>
      </c>
      <c r="D127" s="586">
        <v>21.228999999999999</v>
      </c>
      <c r="E127" s="595" t="s">
        <v>328</v>
      </c>
      <c r="F127" s="585">
        <v>0</v>
      </c>
      <c r="G127" s="586">
        <v>0</v>
      </c>
      <c r="H127" s="588">
        <v>4.9406564584124654E-324</v>
      </c>
      <c r="I127" s="585">
        <v>1.4821969375237396E-323</v>
      </c>
      <c r="J127" s="586">
        <v>1.4821969375237396E-323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4.9406564584124654E-324</v>
      </c>
      <c r="C128" s="590">
        <v>21.228999999999999</v>
      </c>
      <c r="D128" s="591">
        <v>21.228999999999999</v>
      </c>
      <c r="E128" s="592" t="s">
        <v>328</v>
      </c>
      <c r="F128" s="590">
        <v>0</v>
      </c>
      <c r="G128" s="591">
        <v>0</v>
      </c>
      <c r="H128" s="593">
        <v>4.9406564584124654E-324</v>
      </c>
      <c r="I128" s="590">
        <v>1.4821969375237396E-323</v>
      </c>
      <c r="J128" s="591">
        <v>1.4821969375237396E-323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4.9406564584124654E-324</v>
      </c>
      <c r="C129" s="585">
        <v>21.228999999999999</v>
      </c>
      <c r="D129" s="586">
        <v>21.228999999999999</v>
      </c>
      <c r="E129" s="595" t="s">
        <v>328</v>
      </c>
      <c r="F129" s="585">
        <v>0</v>
      </c>
      <c r="G129" s="586">
        <v>0</v>
      </c>
      <c r="H129" s="588">
        <v>4.9406564584124654E-324</v>
      </c>
      <c r="I129" s="585">
        <v>1.4821969375237396E-323</v>
      </c>
      <c r="J129" s="586">
        <v>1.4821969375237396E-323</v>
      </c>
      <c r="K129" s="596" t="s">
        <v>322</v>
      </c>
    </row>
    <row r="130" spans="1:11" ht="14.4" customHeight="1" thickBot="1" x14ac:dyDescent="0.35">
      <c r="A130" s="605" t="s">
        <v>444</v>
      </c>
      <c r="B130" s="585">
        <v>0</v>
      </c>
      <c r="C130" s="585">
        <v>114.87528</v>
      </c>
      <c r="D130" s="586">
        <v>114.87528</v>
      </c>
      <c r="E130" s="595" t="s">
        <v>322</v>
      </c>
      <c r="F130" s="585">
        <v>0</v>
      </c>
      <c r="G130" s="586">
        <v>0</v>
      </c>
      <c r="H130" s="588">
        <v>3.7</v>
      </c>
      <c r="I130" s="585">
        <v>36.805999999999997</v>
      </c>
      <c r="J130" s="586">
        <v>36.805999999999997</v>
      </c>
      <c r="K130" s="596" t="s">
        <v>322</v>
      </c>
    </row>
    <row r="131" spans="1:11" ht="14.4" customHeight="1" thickBot="1" x14ac:dyDescent="0.35">
      <c r="A131" s="606" t="s">
        <v>445</v>
      </c>
      <c r="B131" s="590">
        <v>0</v>
      </c>
      <c r="C131" s="590">
        <v>90.439279999999997</v>
      </c>
      <c r="D131" s="591">
        <v>90.439279999999997</v>
      </c>
      <c r="E131" s="592" t="s">
        <v>322</v>
      </c>
      <c r="F131" s="590">
        <v>0</v>
      </c>
      <c r="G131" s="591">
        <v>0</v>
      </c>
      <c r="H131" s="593">
        <v>3.7</v>
      </c>
      <c r="I131" s="590">
        <v>32.006</v>
      </c>
      <c r="J131" s="591">
        <v>32.006</v>
      </c>
      <c r="K131" s="594" t="s">
        <v>322</v>
      </c>
    </row>
    <row r="132" spans="1:11" ht="14.4" customHeight="1" thickBot="1" x14ac:dyDescent="0.35">
      <c r="A132" s="607" t="s">
        <v>446</v>
      </c>
      <c r="B132" s="585">
        <v>0</v>
      </c>
      <c r="C132" s="585">
        <v>3.6615000000000002</v>
      </c>
      <c r="D132" s="586">
        <v>3.6615000000000002</v>
      </c>
      <c r="E132" s="595" t="s">
        <v>322</v>
      </c>
      <c r="F132" s="585">
        <v>0</v>
      </c>
      <c r="G132" s="586">
        <v>0</v>
      </c>
      <c r="H132" s="588">
        <v>4.9406564584124654E-324</v>
      </c>
      <c r="I132" s="585">
        <v>1.4821969375237396E-323</v>
      </c>
      <c r="J132" s="586">
        <v>1.4821969375237396E-323</v>
      </c>
      <c r="K132" s="596" t="s">
        <v>322</v>
      </c>
    </row>
    <row r="133" spans="1:11" ht="14.4" customHeight="1" thickBot="1" x14ac:dyDescent="0.35">
      <c r="A133" s="607" t="s">
        <v>447</v>
      </c>
      <c r="B133" s="585">
        <v>4.9406564584124654E-324</v>
      </c>
      <c r="C133" s="585">
        <v>18.149999999999999</v>
      </c>
      <c r="D133" s="586">
        <v>18.149999999999999</v>
      </c>
      <c r="E133" s="595" t="s">
        <v>328</v>
      </c>
      <c r="F133" s="585">
        <v>0</v>
      </c>
      <c r="G133" s="586">
        <v>0</v>
      </c>
      <c r="H133" s="588">
        <v>4.9406564584124654E-324</v>
      </c>
      <c r="I133" s="585">
        <v>1.4821969375237396E-323</v>
      </c>
      <c r="J133" s="586">
        <v>1.4821969375237396E-323</v>
      </c>
      <c r="K133" s="596" t="s">
        <v>322</v>
      </c>
    </row>
    <row r="134" spans="1:11" ht="14.4" customHeight="1" thickBot="1" x14ac:dyDescent="0.35">
      <c r="A134" s="607" t="s">
        <v>448</v>
      </c>
      <c r="B134" s="585">
        <v>0</v>
      </c>
      <c r="C134" s="585">
        <v>68.527780000000007</v>
      </c>
      <c r="D134" s="586">
        <v>68.527780000000007</v>
      </c>
      <c r="E134" s="595" t="s">
        <v>322</v>
      </c>
      <c r="F134" s="585">
        <v>0</v>
      </c>
      <c r="G134" s="586">
        <v>0</v>
      </c>
      <c r="H134" s="588">
        <v>3.4</v>
      </c>
      <c r="I134" s="585">
        <v>31.706</v>
      </c>
      <c r="J134" s="586">
        <v>31.706</v>
      </c>
      <c r="K134" s="596" t="s">
        <v>322</v>
      </c>
    </row>
    <row r="135" spans="1:11" ht="14.4" customHeight="1" thickBot="1" x14ac:dyDescent="0.35">
      <c r="A135" s="607" t="s">
        <v>449</v>
      </c>
      <c r="B135" s="585">
        <v>4.9406564584124654E-324</v>
      </c>
      <c r="C135" s="585">
        <v>9.9999999999E-2</v>
      </c>
      <c r="D135" s="586">
        <v>9.9999999999E-2</v>
      </c>
      <c r="E135" s="595" t="s">
        <v>328</v>
      </c>
      <c r="F135" s="585">
        <v>0</v>
      </c>
      <c r="G135" s="586">
        <v>0</v>
      </c>
      <c r="H135" s="588">
        <v>0.3</v>
      </c>
      <c r="I135" s="585">
        <v>0.3</v>
      </c>
      <c r="J135" s="586">
        <v>0.3</v>
      </c>
      <c r="K135" s="596" t="s">
        <v>322</v>
      </c>
    </row>
    <row r="136" spans="1:11" ht="14.4" customHeight="1" thickBot="1" x14ac:dyDescent="0.35">
      <c r="A136" s="609" t="s">
        <v>450</v>
      </c>
      <c r="B136" s="585">
        <v>0</v>
      </c>
      <c r="C136" s="585">
        <v>17.600000000000001</v>
      </c>
      <c r="D136" s="586">
        <v>17.600000000000001</v>
      </c>
      <c r="E136" s="595" t="s">
        <v>322</v>
      </c>
      <c r="F136" s="585">
        <v>0</v>
      </c>
      <c r="G136" s="586">
        <v>0</v>
      </c>
      <c r="H136" s="588">
        <v>4.9406564584124654E-324</v>
      </c>
      <c r="I136" s="585">
        <v>2.4</v>
      </c>
      <c r="J136" s="586">
        <v>2.4</v>
      </c>
      <c r="K136" s="596" t="s">
        <v>322</v>
      </c>
    </row>
    <row r="137" spans="1:11" ht="14.4" customHeight="1" thickBot="1" x14ac:dyDescent="0.35">
      <c r="A137" s="607" t="s">
        <v>451</v>
      </c>
      <c r="B137" s="585">
        <v>0</v>
      </c>
      <c r="C137" s="585">
        <v>17.600000000000001</v>
      </c>
      <c r="D137" s="586">
        <v>17.600000000000001</v>
      </c>
      <c r="E137" s="595" t="s">
        <v>322</v>
      </c>
      <c r="F137" s="585">
        <v>0</v>
      </c>
      <c r="G137" s="586">
        <v>0</v>
      </c>
      <c r="H137" s="588">
        <v>4.9406564584124654E-324</v>
      </c>
      <c r="I137" s="585">
        <v>2.4</v>
      </c>
      <c r="J137" s="586">
        <v>2.4</v>
      </c>
      <c r="K137" s="596" t="s">
        <v>322</v>
      </c>
    </row>
    <row r="138" spans="1:11" ht="14.4" customHeight="1" thickBot="1" x14ac:dyDescent="0.35">
      <c r="A138" s="609" t="s">
        <v>452</v>
      </c>
      <c r="B138" s="585">
        <v>0</v>
      </c>
      <c r="C138" s="585">
        <v>6.05</v>
      </c>
      <c r="D138" s="586">
        <v>6.05</v>
      </c>
      <c r="E138" s="595" t="s">
        <v>322</v>
      </c>
      <c r="F138" s="585">
        <v>0</v>
      </c>
      <c r="G138" s="586">
        <v>0</v>
      </c>
      <c r="H138" s="588">
        <v>4.9406564584124654E-324</v>
      </c>
      <c r="I138" s="585">
        <v>2.4</v>
      </c>
      <c r="J138" s="586">
        <v>2.4</v>
      </c>
      <c r="K138" s="596" t="s">
        <v>322</v>
      </c>
    </row>
    <row r="139" spans="1:11" ht="14.4" customHeight="1" thickBot="1" x14ac:dyDescent="0.35">
      <c r="A139" s="607" t="s">
        <v>453</v>
      </c>
      <c r="B139" s="585">
        <v>0</v>
      </c>
      <c r="C139" s="585">
        <v>6.05</v>
      </c>
      <c r="D139" s="586">
        <v>6.05</v>
      </c>
      <c r="E139" s="595" t="s">
        <v>322</v>
      </c>
      <c r="F139" s="585">
        <v>0</v>
      </c>
      <c r="G139" s="586">
        <v>0</v>
      </c>
      <c r="H139" s="588">
        <v>4.9406564584124654E-324</v>
      </c>
      <c r="I139" s="585">
        <v>2.4</v>
      </c>
      <c r="J139" s="586">
        <v>2.4</v>
      </c>
      <c r="K139" s="596" t="s">
        <v>322</v>
      </c>
    </row>
    <row r="140" spans="1:11" ht="14.4" customHeight="1" thickBot="1" x14ac:dyDescent="0.35">
      <c r="A140" s="609" t="s">
        <v>454</v>
      </c>
      <c r="B140" s="585">
        <v>4.9406564584124654E-324</v>
      </c>
      <c r="C140" s="585">
        <v>0.78600000000000003</v>
      </c>
      <c r="D140" s="586">
        <v>0.78600000000000003</v>
      </c>
      <c r="E140" s="595" t="s">
        <v>328</v>
      </c>
      <c r="F140" s="585">
        <v>0</v>
      </c>
      <c r="G140" s="586">
        <v>0</v>
      </c>
      <c r="H140" s="588">
        <v>4.9406564584124654E-324</v>
      </c>
      <c r="I140" s="585">
        <v>1.4821969375237396E-323</v>
      </c>
      <c r="J140" s="586">
        <v>1.4821969375237396E-323</v>
      </c>
      <c r="K140" s="596" t="s">
        <v>322</v>
      </c>
    </row>
    <row r="141" spans="1:11" ht="14.4" customHeight="1" thickBot="1" x14ac:dyDescent="0.35">
      <c r="A141" s="607" t="s">
        <v>455</v>
      </c>
      <c r="B141" s="585">
        <v>4.9406564584124654E-324</v>
      </c>
      <c r="C141" s="585">
        <v>0.78600000000000003</v>
      </c>
      <c r="D141" s="586">
        <v>0.78600000000000003</v>
      </c>
      <c r="E141" s="595" t="s">
        <v>328</v>
      </c>
      <c r="F141" s="585">
        <v>0</v>
      </c>
      <c r="G141" s="586">
        <v>0</v>
      </c>
      <c r="H141" s="588">
        <v>4.9406564584124654E-324</v>
      </c>
      <c r="I141" s="585">
        <v>1.4821969375237396E-323</v>
      </c>
      <c r="J141" s="586">
        <v>1.4821969375237396E-323</v>
      </c>
      <c r="K141" s="596" t="s">
        <v>322</v>
      </c>
    </row>
    <row r="142" spans="1:11" ht="14.4" customHeight="1" thickBot="1" x14ac:dyDescent="0.35">
      <c r="A142" s="604" t="s">
        <v>456</v>
      </c>
      <c r="B142" s="585">
        <v>9907.9999999994598</v>
      </c>
      <c r="C142" s="585">
        <v>10344.591619999999</v>
      </c>
      <c r="D142" s="586">
        <v>436.59162000054903</v>
      </c>
      <c r="E142" s="587">
        <v>1.044064555914</v>
      </c>
      <c r="F142" s="585">
        <v>8264.1017727710096</v>
      </c>
      <c r="G142" s="586">
        <v>2066.0254431927501</v>
      </c>
      <c r="H142" s="588">
        <v>799.17700000000002</v>
      </c>
      <c r="I142" s="585">
        <v>2400.3180000000002</v>
      </c>
      <c r="J142" s="586">
        <v>334.29255680725203</v>
      </c>
      <c r="K142" s="589">
        <v>0.29045116650199998</v>
      </c>
    </row>
    <row r="143" spans="1:11" ht="14.4" customHeight="1" thickBot="1" x14ac:dyDescent="0.35">
      <c r="A143" s="605" t="s">
        <v>457</v>
      </c>
      <c r="B143" s="585">
        <v>9907.9999999994598</v>
      </c>
      <c r="C143" s="585">
        <v>9345.0540000000001</v>
      </c>
      <c r="D143" s="586">
        <v>-562.94599999945399</v>
      </c>
      <c r="E143" s="587">
        <v>0.94318268066199995</v>
      </c>
      <c r="F143" s="585">
        <v>8264.1017727710096</v>
      </c>
      <c r="G143" s="586">
        <v>2066.0254431927501</v>
      </c>
      <c r="H143" s="588">
        <v>799.17700000000002</v>
      </c>
      <c r="I143" s="585">
        <v>2400.3180000000002</v>
      </c>
      <c r="J143" s="586">
        <v>334.29255680725203</v>
      </c>
      <c r="K143" s="589">
        <v>0.29045116650199998</v>
      </c>
    </row>
    <row r="144" spans="1:11" ht="14.4" customHeight="1" thickBot="1" x14ac:dyDescent="0.35">
      <c r="A144" s="606" t="s">
        <v>458</v>
      </c>
      <c r="B144" s="590">
        <v>9907.9999999994598</v>
      </c>
      <c r="C144" s="590">
        <v>9096.7970000000005</v>
      </c>
      <c r="D144" s="591">
        <v>-811.20299999945405</v>
      </c>
      <c r="E144" s="597">
        <v>0.91812646346299998</v>
      </c>
      <c r="F144" s="590">
        <v>8264.1017727710096</v>
      </c>
      <c r="G144" s="591">
        <v>2066.0254431927501</v>
      </c>
      <c r="H144" s="593">
        <v>794.98699999999997</v>
      </c>
      <c r="I144" s="590">
        <v>2396.1280000000002</v>
      </c>
      <c r="J144" s="591">
        <v>330.10255680725197</v>
      </c>
      <c r="K144" s="598">
        <v>0.28994415435300003</v>
      </c>
    </row>
    <row r="145" spans="1:11" ht="14.4" customHeight="1" thickBot="1" x14ac:dyDescent="0.35">
      <c r="A145" s="607" t="s">
        <v>459</v>
      </c>
      <c r="B145" s="585">
        <v>224.99999999998801</v>
      </c>
      <c r="C145" s="585">
        <v>179.68899999999999</v>
      </c>
      <c r="D145" s="586">
        <v>-45.310999999986997</v>
      </c>
      <c r="E145" s="587">
        <v>0.79861777777700005</v>
      </c>
      <c r="F145" s="585">
        <v>168.993285667446</v>
      </c>
      <c r="G145" s="586">
        <v>42.248321416861003</v>
      </c>
      <c r="H145" s="588">
        <v>14.106</v>
      </c>
      <c r="I145" s="585">
        <v>42.317999999999998</v>
      </c>
      <c r="J145" s="586">
        <v>6.9678583138000003E-2</v>
      </c>
      <c r="K145" s="589">
        <v>0.25041231568900002</v>
      </c>
    </row>
    <row r="146" spans="1:11" ht="14.4" customHeight="1" thickBot="1" x14ac:dyDescent="0.35">
      <c r="A146" s="607" t="s">
        <v>460</v>
      </c>
      <c r="B146" s="585">
        <v>3585.9999999997999</v>
      </c>
      <c r="C146" s="585">
        <v>3236.855</v>
      </c>
      <c r="D146" s="586">
        <v>-349.14499999980302</v>
      </c>
      <c r="E146" s="587">
        <v>0.90263664249800002</v>
      </c>
      <c r="F146" s="585">
        <v>2068.99999999996</v>
      </c>
      <c r="G146" s="586">
        <v>517.24999999999</v>
      </c>
      <c r="H146" s="588">
        <v>262.88499999999999</v>
      </c>
      <c r="I146" s="585">
        <v>799.81800000000101</v>
      </c>
      <c r="J146" s="586">
        <v>282.56800000001101</v>
      </c>
      <c r="K146" s="589">
        <v>0.38657225712900001</v>
      </c>
    </row>
    <row r="147" spans="1:11" ht="14.4" customHeight="1" thickBot="1" x14ac:dyDescent="0.35">
      <c r="A147" s="607" t="s">
        <v>461</v>
      </c>
      <c r="B147" s="585">
        <v>4.9406564584124654E-324</v>
      </c>
      <c r="C147" s="585">
        <v>1.1399999999999999</v>
      </c>
      <c r="D147" s="586">
        <v>1.1399999999999999</v>
      </c>
      <c r="E147" s="595" t="s">
        <v>328</v>
      </c>
      <c r="F147" s="585">
        <v>3.1223446848490002</v>
      </c>
      <c r="G147" s="586">
        <v>0.78058617121200002</v>
      </c>
      <c r="H147" s="588">
        <v>0.38</v>
      </c>
      <c r="I147" s="585">
        <v>1.1399999999999999</v>
      </c>
      <c r="J147" s="586">
        <v>0.35941382878700001</v>
      </c>
      <c r="K147" s="589">
        <v>0.36511023447500002</v>
      </c>
    </row>
    <row r="148" spans="1:11" ht="14.4" customHeight="1" thickBot="1" x14ac:dyDescent="0.35">
      <c r="A148" s="607" t="s">
        <v>462</v>
      </c>
      <c r="B148" s="585">
        <v>1330.99999999993</v>
      </c>
      <c r="C148" s="585">
        <v>1173.2940000000001</v>
      </c>
      <c r="D148" s="586">
        <v>-157.705999999927</v>
      </c>
      <c r="E148" s="587">
        <v>0.88151314800900005</v>
      </c>
      <c r="F148" s="585">
        <v>1124.98614241884</v>
      </c>
      <c r="G148" s="586">
        <v>281.24653560471</v>
      </c>
      <c r="H148" s="588">
        <v>93.807000000000002</v>
      </c>
      <c r="I148" s="585">
        <v>281.42099999999999</v>
      </c>
      <c r="J148" s="586">
        <v>0.17446439528999999</v>
      </c>
      <c r="K148" s="589">
        <v>0.25015508137199999</v>
      </c>
    </row>
    <row r="149" spans="1:11" ht="14.4" customHeight="1" thickBot="1" x14ac:dyDescent="0.35">
      <c r="A149" s="607" t="s">
        <v>463</v>
      </c>
      <c r="B149" s="585">
        <v>4553.9999999997499</v>
      </c>
      <c r="C149" s="585">
        <v>4293.277</v>
      </c>
      <c r="D149" s="586">
        <v>-260.72299999974899</v>
      </c>
      <c r="E149" s="587">
        <v>0.94274857268300005</v>
      </c>
      <c r="F149" s="585">
        <v>4682.99999999992</v>
      </c>
      <c r="G149" s="586">
        <v>1170.74999999998</v>
      </c>
      <c r="H149" s="588">
        <v>405.89299999999997</v>
      </c>
      <c r="I149" s="585">
        <v>1217.6790000000001</v>
      </c>
      <c r="J149" s="586">
        <v>46.929000000023002</v>
      </c>
      <c r="K149" s="589">
        <v>0.26002114029399997</v>
      </c>
    </row>
    <row r="150" spans="1:11" ht="14.4" customHeight="1" thickBot="1" x14ac:dyDescent="0.35">
      <c r="A150" s="607" t="s">
        <v>464</v>
      </c>
      <c r="B150" s="585">
        <v>211.99999999998801</v>
      </c>
      <c r="C150" s="585">
        <v>212.542</v>
      </c>
      <c r="D150" s="586">
        <v>0.54200000001100002</v>
      </c>
      <c r="E150" s="587">
        <v>1.002556603773</v>
      </c>
      <c r="F150" s="585">
        <v>214.99999999999599</v>
      </c>
      <c r="G150" s="586">
        <v>53.749999999998998</v>
      </c>
      <c r="H150" s="588">
        <v>17.916</v>
      </c>
      <c r="I150" s="585">
        <v>53.752000000000002</v>
      </c>
      <c r="J150" s="586">
        <v>2.000000001E-3</v>
      </c>
      <c r="K150" s="589">
        <v>0.25000930232500002</v>
      </c>
    </row>
    <row r="151" spans="1:11" ht="14.4" customHeight="1" thickBot="1" x14ac:dyDescent="0.35">
      <c r="A151" s="606" t="s">
        <v>465</v>
      </c>
      <c r="B151" s="590">
        <v>4.9406564584124654E-324</v>
      </c>
      <c r="C151" s="590">
        <v>248.25700000000001</v>
      </c>
      <c r="D151" s="591">
        <v>248.25700000000001</v>
      </c>
      <c r="E151" s="592" t="s">
        <v>328</v>
      </c>
      <c r="F151" s="590">
        <v>0</v>
      </c>
      <c r="G151" s="591">
        <v>0</v>
      </c>
      <c r="H151" s="593">
        <v>4.1900000000000004</v>
      </c>
      <c r="I151" s="590">
        <v>4.1900000000000004</v>
      </c>
      <c r="J151" s="591">
        <v>4.1900000000000004</v>
      </c>
      <c r="K151" s="594" t="s">
        <v>322</v>
      </c>
    </row>
    <row r="152" spans="1:11" ht="14.4" customHeight="1" thickBot="1" x14ac:dyDescent="0.35">
      <c r="A152" s="607" t="s">
        <v>466</v>
      </c>
      <c r="B152" s="585">
        <v>4.9406564584124654E-324</v>
      </c>
      <c r="C152" s="585">
        <v>243.29900000000001</v>
      </c>
      <c r="D152" s="586">
        <v>243.29900000000001</v>
      </c>
      <c r="E152" s="595" t="s">
        <v>328</v>
      </c>
      <c r="F152" s="585">
        <v>0</v>
      </c>
      <c r="G152" s="586">
        <v>0</v>
      </c>
      <c r="H152" s="588">
        <v>4.9406564584124654E-324</v>
      </c>
      <c r="I152" s="585">
        <v>1.4821969375237396E-323</v>
      </c>
      <c r="J152" s="586">
        <v>1.4821969375237396E-323</v>
      </c>
      <c r="K152" s="596" t="s">
        <v>322</v>
      </c>
    </row>
    <row r="153" spans="1:11" ht="14.4" customHeight="1" thickBot="1" x14ac:dyDescent="0.35">
      <c r="A153" s="607" t="s">
        <v>467</v>
      </c>
      <c r="B153" s="585">
        <v>4.9406564584124654E-324</v>
      </c>
      <c r="C153" s="585">
        <v>3.4540000000000002</v>
      </c>
      <c r="D153" s="586">
        <v>3.4540000000000002</v>
      </c>
      <c r="E153" s="595" t="s">
        <v>328</v>
      </c>
      <c r="F153" s="585">
        <v>0</v>
      </c>
      <c r="G153" s="586">
        <v>0</v>
      </c>
      <c r="H153" s="588">
        <v>4.1900000000000004</v>
      </c>
      <c r="I153" s="585">
        <v>4.1900000000000004</v>
      </c>
      <c r="J153" s="586">
        <v>4.1900000000000004</v>
      </c>
      <c r="K153" s="596" t="s">
        <v>322</v>
      </c>
    </row>
    <row r="154" spans="1:11" ht="14.4" customHeight="1" thickBot="1" x14ac:dyDescent="0.35">
      <c r="A154" s="607" t="s">
        <v>468</v>
      </c>
      <c r="B154" s="585">
        <v>4.9406564584124654E-324</v>
      </c>
      <c r="C154" s="585">
        <v>1.504</v>
      </c>
      <c r="D154" s="586">
        <v>1.504</v>
      </c>
      <c r="E154" s="595" t="s">
        <v>328</v>
      </c>
      <c r="F154" s="585">
        <v>0</v>
      </c>
      <c r="G154" s="586">
        <v>0</v>
      </c>
      <c r="H154" s="588">
        <v>4.9406564584124654E-324</v>
      </c>
      <c r="I154" s="585">
        <v>1.4821969375237396E-323</v>
      </c>
      <c r="J154" s="586">
        <v>1.4821969375237396E-323</v>
      </c>
      <c r="K154" s="596" t="s">
        <v>322</v>
      </c>
    </row>
    <row r="155" spans="1:11" ht="14.4" customHeight="1" thickBot="1" x14ac:dyDescent="0.35">
      <c r="A155" s="605" t="s">
        <v>469</v>
      </c>
      <c r="B155" s="585">
        <v>0</v>
      </c>
      <c r="C155" s="585">
        <v>999.53762000000302</v>
      </c>
      <c r="D155" s="586">
        <v>999.53762000000302</v>
      </c>
      <c r="E155" s="595" t="s">
        <v>322</v>
      </c>
      <c r="F155" s="585">
        <v>0</v>
      </c>
      <c r="G155" s="586">
        <v>0</v>
      </c>
      <c r="H155" s="588">
        <v>4.9406564584124654E-324</v>
      </c>
      <c r="I155" s="585">
        <v>1.4821969375237396E-323</v>
      </c>
      <c r="J155" s="586">
        <v>1.4821969375237396E-323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0</v>
      </c>
      <c r="C156" s="590">
        <v>731.32517000000303</v>
      </c>
      <c r="D156" s="591">
        <v>731.32517000000303</v>
      </c>
      <c r="E156" s="592" t="s">
        <v>322</v>
      </c>
      <c r="F156" s="590">
        <v>0</v>
      </c>
      <c r="G156" s="591">
        <v>0</v>
      </c>
      <c r="H156" s="593">
        <v>4.9406564584124654E-324</v>
      </c>
      <c r="I156" s="590">
        <v>1.4821969375237396E-323</v>
      </c>
      <c r="J156" s="591">
        <v>1.4821969375237396E-323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521.34150000000295</v>
      </c>
      <c r="D157" s="586">
        <v>521.34150000000295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1.4821969375237396E-323</v>
      </c>
      <c r="J157" s="586">
        <v>1.4821969375237396E-323</v>
      </c>
      <c r="K157" s="596" t="s">
        <v>322</v>
      </c>
    </row>
    <row r="158" spans="1:11" ht="14.4" customHeight="1" thickBot="1" x14ac:dyDescent="0.35">
      <c r="A158" s="607" t="s">
        <v>472</v>
      </c>
      <c r="B158" s="585">
        <v>0</v>
      </c>
      <c r="C158" s="585">
        <v>35.677669999999999</v>
      </c>
      <c r="D158" s="586">
        <v>35.677669999999999</v>
      </c>
      <c r="E158" s="595" t="s">
        <v>322</v>
      </c>
      <c r="F158" s="585">
        <v>0</v>
      </c>
      <c r="G158" s="586">
        <v>0</v>
      </c>
      <c r="H158" s="588">
        <v>4.9406564584124654E-324</v>
      </c>
      <c r="I158" s="585">
        <v>1.4821969375237396E-323</v>
      </c>
      <c r="J158" s="586">
        <v>1.4821969375237396E-323</v>
      </c>
      <c r="K158" s="596" t="s">
        <v>322</v>
      </c>
    </row>
    <row r="159" spans="1:11" ht="14.4" customHeight="1" thickBot="1" x14ac:dyDescent="0.35">
      <c r="A159" s="607" t="s">
        <v>473</v>
      </c>
      <c r="B159" s="585">
        <v>4.9406564584124654E-324</v>
      </c>
      <c r="C159" s="585">
        <v>174.30600000000001</v>
      </c>
      <c r="D159" s="586">
        <v>174.30600000000001</v>
      </c>
      <c r="E159" s="595" t="s">
        <v>328</v>
      </c>
      <c r="F159" s="585">
        <v>0</v>
      </c>
      <c r="G159" s="586">
        <v>0</v>
      </c>
      <c r="H159" s="588">
        <v>4.9406564584124654E-324</v>
      </c>
      <c r="I159" s="585">
        <v>1.4821969375237396E-323</v>
      </c>
      <c r="J159" s="586">
        <v>1.4821969375237396E-323</v>
      </c>
      <c r="K159" s="596" t="s">
        <v>322</v>
      </c>
    </row>
    <row r="160" spans="1:11" ht="14.4" customHeight="1" thickBot="1" x14ac:dyDescent="0.35">
      <c r="A160" s="606" t="s">
        <v>474</v>
      </c>
      <c r="B160" s="590">
        <v>0</v>
      </c>
      <c r="C160" s="590">
        <v>18.264500000000002</v>
      </c>
      <c r="D160" s="591">
        <v>18.264500000000002</v>
      </c>
      <c r="E160" s="592" t="s">
        <v>322</v>
      </c>
      <c r="F160" s="590">
        <v>0</v>
      </c>
      <c r="G160" s="591">
        <v>0</v>
      </c>
      <c r="H160" s="593">
        <v>4.9406564584124654E-324</v>
      </c>
      <c r="I160" s="590">
        <v>1.4821969375237396E-323</v>
      </c>
      <c r="J160" s="591">
        <v>1.4821969375237396E-323</v>
      </c>
      <c r="K160" s="594" t="s">
        <v>322</v>
      </c>
    </row>
    <row r="161" spans="1:11" ht="14.4" customHeight="1" thickBot="1" x14ac:dyDescent="0.35">
      <c r="A161" s="607" t="s">
        <v>475</v>
      </c>
      <c r="B161" s="585">
        <v>0</v>
      </c>
      <c r="C161" s="585">
        <v>12.064500000000001</v>
      </c>
      <c r="D161" s="586">
        <v>12.064500000000001</v>
      </c>
      <c r="E161" s="595" t="s">
        <v>322</v>
      </c>
      <c r="F161" s="585">
        <v>0</v>
      </c>
      <c r="G161" s="586">
        <v>0</v>
      </c>
      <c r="H161" s="588">
        <v>4.9406564584124654E-324</v>
      </c>
      <c r="I161" s="585">
        <v>1.4821969375237396E-323</v>
      </c>
      <c r="J161" s="586">
        <v>1.4821969375237396E-323</v>
      </c>
      <c r="K161" s="596" t="s">
        <v>322</v>
      </c>
    </row>
    <row r="162" spans="1:11" ht="14.4" customHeight="1" thickBot="1" x14ac:dyDescent="0.35">
      <c r="A162" s="607" t="s">
        <v>476</v>
      </c>
      <c r="B162" s="585">
        <v>4.9406564584124654E-324</v>
      </c>
      <c r="C162" s="585">
        <v>6.2</v>
      </c>
      <c r="D162" s="586">
        <v>6.2</v>
      </c>
      <c r="E162" s="595" t="s">
        <v>328</v>
      </c>
      <c r="F162" s="585">
        <v>0</v>
      </c>
      <c r="G162" s="586">
        <v>0</v>
      </c>
      <c r="H162" s="588">
        <v>4.9406564584124654E-324</v>
      </c>
      <c r="I162" s="585">
        <v>1.4821969375237396E-323</v>
      </c>
      <c r="J162" s="586">
        <v>1.4821969375237396E-323</v>
      </c>
      <c r="K162" s="596" t="s">
        <v>322</v>
      </c>
    </row>
    <row r="163" spans="1:11" ht="14.4" customHeight="1" thickBot="1" x14ac:dyDescent="0.35">
      <c r="A163" s="606" t="s">
        <v>477</v>
      </c>
      <c r="B163" s="590">
        <v>4.9406564584124654E-324</v>
      </c>
      <c r="C163" s="590">
        <v>12.129</v>
      </c>
      <c r="D163" s="591">
        <v>12.129</v>
      </c>
      <c r="E163" s="592" t="s">
        <v>328</v>
      </c>
      <c r="F163" s="590">
        <v>0</v>
      </c>
      <c r="G163" s="591">
        <v>0</v>
      </c>
      <c r="H163" s="593">
        <v>4.9406564584124654E-324</v>
      </c>
      <c r="I163" s="590">
        <v>1.4821969375237396E-323</v>
      </c>
      <c r="J163" s="591">
        <v>1.4821969375237396E-323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4.9406564584124654E-324</v>
      </c>
      <c r="C164" s="585">
        <v>12.129</v>
      </c>
      <c r="D164" s="586">
        <v>12.129</v>
      </c>
      <c r="E164" s="595" t="s">
        <v>328</v>
      </c>
      <c r="F164" s="585">
        <v>0</v>
      </c>
      <c r="G164" s="586">
        <v>0</v>
      </c>
      <c r="H164" s="588">
        <v>4.9406564584124654E-324</v>
      </c>
      <c r="I164" s="585">
        <v>1.4821969375237396E-323</v>
      </c>
      <c r="J164" s="586">
        <v>1.4821969375237396E-323</v>
      </c>
      <c r="K164" s="596" t="s">
        <v>322</v>
      </c>
    </row>
    <row r="165" spans="1:11" ht="14.4" customHeight="1" thickBot="1" x14ac:dyDescent="0.35">
      <c r="A165" s="606" t="s">
        <v>479</v>
      </c>
      <c r="B165" s="590">
        <v>0</v>
      </c>
      <c r="C165" s="590">
        <v>26.7088</v>
      </c>
      <c r="D165" s="591">
        <v>26.7088</v>
      </c>
      <c r="E165" s="592" t="s">
        <v>322</v>
      </c>
      <c r="F165" s="590">
        <v>0</v>
      </c>
      <c r="G165" s="591">
        <v>0</v>
      </c>
      <c r="H165" s="593">
        <v>4.9406564584124654E-324</v>
      </c>
      <c r="I165" s="590">
        <v>1.4821969375237396E-323</v>
      </c>
      <c r="J165" s="591">
        <v>1.4821969375237396E-323</v>
      </c>
      <c r="K165" s="594" t="s">
        <v>322</v>
      </c>
    </row>
    <row r="166" spans="1:11" ht="14.4" customHeight="1" thickBot="1" x14ac:dyDescent="0.35">
      <c r="A166" s="607" t="s">
        <v>480</v>
      </c>
      <c r="B166" s="585">
        <v>0</v>
      </c>
      <c r="C166" s="585">
        <v>26.7088</v>
      </c>
      <c r="D166" s="586">
        <v>26.7088</v>
      </c>
      <c r="E166" s="595" t="s">
        <v>322</v>
      </c>
      <c r="F166" s="585">
        <v>0</v>
      </c>
      <c r="G166" s="586">
        <v>0</v>
      </c>
      <c r="H166" s="588">
        <v>4.9406564584124654E-324</v>
      </c>
      <c r="I166" s="585">
        <v>1.4821969375237396E-323</v>
      </c>
      <c r="J166" s="586">
        <v>1.4821969375237396E-323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4.9406564584124654E-324</v>
      </c>
      <c r="C167" s="590">
        <v>211.11015</v>
      </c>
      <c r="D167" s="591">
        <v>211.11015</v>
      </c>
      <c r="E167" s="592" t="s">
        <v>328</v>
      </c>
      <c r="F167" s="590">
        <v>0</v>
      </c>
      <c r="G167" s="591">
        <v>0</v>
      </c>
      <c r="H167" s="593">
        <v>4.9406564584124654E-324</v>
      </c>
      <c r="I167" s="590">
        <v>1.4821969375237396E-323</v>
      </c>
      <c r="J167" s="591">
        <v>1.4821969375237396E-323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4.9406564584124654E-324</v>
      </c>
      <c r="C168" s="585">
        <v>49.991149999999003</v>
      </c>
      <c r="D168" s="586">
        <v>49.991149999999003</v>
      </c>
      <c r="E168" s="595" t="s">
        <v>328</v>
      </c>
      <c r="F168" s="585">
        <v>0</v>
      </c>
      <c r="G168" s="586">
        <v>0</v>
      </c>
      <c r="H168" s="588">
        <v>4.9406564584124654E-324</v>
      </c>
      <c r="I168" s="585">
        <v>1.4821969375237396E-323</v>
      </c>
      <c r="J168" s="586">
        <v>1.4821969375237396E-323</v>
      </c>
      <c r="K168" s="596" t="s">
        <v>322</v>
      </c>
    </row>
    <row r="169" spans="1:11" ht="14.4" customHeight="1" thickBot="1" x14ac:dyDescent="0.35">
      <c r="A169" s="607" t="s">
        <v>483</v>
      </c>
      <c r="B169" s="585">
        <v>4.9406564584124654E-324</v>
      </c>
      <c r="C169" s="585">
        <v>37.880000000000003</v>
      </c>
      <c r="D169" s="586">
        <v>37.880000000000003</v>
      </c>
      <c r="E169" s="595" t="s">
        <v>328</v>
      </c>
      <c r="F169" s="585">
        <v>0</v>
      </c>
      <c r="G169" s="586">
        <v>0</v>
      </c>
      <c r="H169" s="588">
        <v>4.9406564584124654E-324</v>
      </c>
      <c r="I169" s="585">
        <v>1.4821969375237396E-323</v>
      </c>
      <c r="J169" s="586">
        <v>1.4821969375237396E-323</v>
      </c>
      <c r="K169" s="596" t="s">
        <v>322</v>
      </c>
    </row>
    <row r="170" spans="1:11" ht="14.4" customHeight="1" thickBot="1" x14ac:dyDescent="0.35">
      <c r="A170" s="607" t="s">
        <v>484</v>
      </c>
      <c r="B170" s="585">
        <v>4.9406564584124654E-324</v>
      </c>
      <c r="C170" s="585">
        <v>123.239000000001</v>
      </c>
      <c r="D170" s="586">
        <v>123.239000000001</v>
      </c>
      <c r="E170" s="595" t="s">
        <v>328</v>
      </c>
      <c r="F170" s="585">
        <v>0</v>
      </c>
      <c r="G170" s="586">
        <v>0</v>
      </c>
      <c r="H170" s="588">
        <v>4.9406564584124654E-324</v>
      </c>
      <c r="I170" s="585">
        <v>1.4821969375237396E-323</v>
      </c>
      <c r="J170" s="586">
        <v>1.4821969375237396E-323</v>
      </c>
      <c r="K170" s="596" t="s">
        <v>322</v>
      </c>
    </row>
    <row r="171" spans="1:11" ht="14.4" customHeight="1" thickBot="1" x14ac:dyDescent="0.35">
      <c r="A171" s="604" t="s">
        <v>485</v>
      </c>
      <c r="B171" s="585">
        <v>0</v>
      </c>
      <c r="C171" s="585">
        <v>0.54418999999999995</v>
      </c>
      <c r="D171" s="586">
        <v>0.54418999999999995</v>
      </c>
      <c r="E171" s="595" t="s">
        <v>322</v>
      </c>
      <c r="F171" s="585">
        <v>0</v>
      </c>
      <c r="G171" s="586">
        <v>0</v>
      </c>
      <c r="H171" s="588">
        <v>4.9406564584124654E-324</v>
      </c>
      <c r="I171" s="585">
        <v>1.4821969375237396E-323</v>
      </c>
      <c r="J171" s="586">
        <v>1.4821969375237396E-323</v>
      </c>
      <c r="K171" s="596" t="s">
        <v>322</v>
      </c>
    </row>
    <row r="172" spans="1:11" ht="14.4" customHeight="1" thickBot="1" x14ac:dyDescent="0.35">
      <c r="A172" s="605" t="s">
        <v>486</v>
      </c>
      <c r="B172" s="585">
        <v>0</v>
      </c>
      <c r="C172" s="585">
        <v>0.54418999999999995</v>
      </c>
      <c r="D172" s="586">
        <v>0.54418999999999995</v>
      </c>
      <c r="E172" s="595" t="s">
        <v>322</v>
      </c>
      <c r="F172" s="585">
        <v>0</v>
      </c>
      <c r="G172" s="586">
        <v>0</v>
      </c>
      <c r="H172" s="588">
        <v>4.9406564584124654E-324</v>
      </c>
      <c r="I172" s="585">
        <v>1.4821969375237396E-323</v>
      </c>
      <c r="J172" s="586">
        <v>1.4821969375237396E-323</v>
      </c>
      <c r="K172" s="596" t="s">
        <v>322</v>
      </c>
    </row>
    <row r="173" spans="1:11" ht="14.4" customHeight="1" thickBot="1" x14ac:dyDescent="0.35">
      <c r="A173" s="606" t="s">
        <v>487</v>
      </c>
      <c r="B173" s="590">
        <v>0</v>
      </c>
      <c r="C173" s="590">
        <v>0.54418999999999995</v>
      </c>
      <c r="D173" s="591">
        <v>0.54418999999999995</v>
      </c>
      <c r="E173" s="592" t="s">
        <v>322</v>
      </c>
      <c r="F173" s="590">
        <v>0</v>
      </c>
      <c r="G173" s="591">
        <v>0</v>
      </c>
      <c r="H173" s="593">
        <v>4.9406564584124654E-324</v>
      </c>
      <c r="I173" s="590">
        <v>1.4821969375237396E-323</v>
      </c>
      <c r="J173" s="591">
        <v>1.4821969375237396E-323</v>
      </c>
      <c r="K173" s="594" t="s">
        <v>322</v>
      </c>
    </row>
    <row r="174" spans="1:11" ht="14.4" customHeight="1" thickBot="1" x14ac:dyDescent="0.35">
      <c r="A174" s="607" t="s">
        <v>488</v>
      </c>
      <c r="B174" s="585">
        <v>0</v>
      </c>
      <c r="C174" s="585">
        <v>0.54418999999999995</v>
      </c>
      <c r="D174" s="586">
        <v>0.54418999999999995</v>
      </c>
      <c r="E174" s="595" t="s">
        <v>322</v>
      </c>
      <c r="F174" s="585">
        <v>0</v>
      </c>
      <c r="G174" s="586">
        <v>0</v>
      </c>
      <c r="H174" s="588">
        <v>4.9406564584124654E-324</v>
      </c>
      <c r="I174" s="585">
        <v>1.4821969375237396E-323</v>
      </c>
      <c r="J174" s="586">
        <v>1.4821969375237396E-323</v>
      </c>
      <c r="K174" s="596" t="s">
        <v>322</v>
      </c>
    </row>
    <row r="175" spans="1:11" ht="14.4" customHeight="1" thickBot="1" x14ac:dyDescent="0.35">
      <c r="A175" s="603" t="s">
        <v>489</v>
      </c>
      <c r="B175" s="585">
        <v>138136.13032957399</v>
      </c>
      <c r="C175" s="585">
        <v>136726.61983000001</v>
      </c>
      <c r="D175" s="586">
        <v>-1409.5104995742699</v>
      </c>
      <c r="E175" s="587">
        <v>0.98979622133400003</v>
      </c>
      <c r="F175" s="585">
        <v>157236.524919032</v>
      </c>
      <c r="G175" s="586">
        <v>39309.131229758001</v>
      </c>
      <c r="H175" s="588">
        <v>11400.25</v>
      </c>
      <c r="I175" s="585">
        <v>32356.67812</v>
      </c>
      <c r="J175" s="586">
        <v>-6952.4531097579702</v>
      </c>
      <c r="K175" s="589">
        <v>0.205783472616</v>
      </c>
    </row>
    <row r="176" spans="1:11" ht="14.4" customHeight="1" thickBot="1" x14ac:dyDescent="0.35">
      <c r="A176" s="604" t="s">
        <v>490</v>
      </c>
      <c r="B176" s="585">
        <v>137105.40303539301</v>
      </c>
      <c r="C176" s="585">
        <v>135347.14851</v>
      </c>
      <c r="D176" s="586">
        <v>-1758.25452539345</v>
      </c>
      <c r="E176" s="587">
        <v>0.987175891784</v>
      </c>
      <c r="F176" s="585">
        <v>157152.951879484</v>
      </c>
      <c r="G176" s="586">
        <v>39288.237969870999</v>
      </c>
      <c r="H176" s="588">
        <v>11400.25</v>
      </c>
      <c r="I176" s="585">
        <v>32356.67812</v>
      </c>
      <c r="J176" s="586">
        <v>-6931.5598498709996</v>
      </c>
      <c r="K176" s="589">
        <v>0.20589290708800001</v>
      </c>
    </row>
    <row r="177" spans="1:11" ht="14.4" customHeight="1" thickBot="1" x14ac:dyDescent="0.35">
      <c r="A177" s="605" t="s">
        <v>491</v>
      </c>
      <c r="B177" s="585">
        <v>137105.40303539301</v>
      </c>
      <c r="C177" s="585">
        <v>135347.14851</v>
      </c>
      <c r="D177" s="586">
        <v>-1758.25452539345</v>
      </c>
      <c r="E177" s="587">
        <v>0.987175891784</v>
      </c>
      <c r="F177" s="585">
        <v>157152.951879484</v>
      </c>
      <c r="G177" s="586">
        <v>39288.237969870999</v>
      </c>
      <c r="H177" s="588">
        <v>11400.25</v>
      </c>
      <c r="I177" s="585">
        <v>32356.67812</v>
      </c>
      <c r="J177" s="586">
        <v>-6931.5598498709996</v>
      </c>
      <c r="K177" s="589">
        <v>0.20589290708800001</v>
      </c>
    </row>
    <row r="178" spans="1:11" ht="14.4" customHeight="1" thickBot="1" x14ac:dyDescent="0.35">
      <c r="A178" s="606" t="s">
        <v>492</v>
      </c>
      <c r="B178" s="590">
        <v>6.192424983635</v>
      </c>
      <c r="C178" s="590">
        <v>2.7214</v>
      </c>
      <c r="D178" s="591">
        <v>-3.471024983635</v>
      </c>
      <c r="E178" s="597">
        <v>0.439472421093</v>
      </c>
      <c r="F178" s="590">
        <v>2.95187948396</v>
      </c>
      <c r="G178" s="591">
        <v>0.73796987099</v>
      </c>
      <c r="H178" s="593">
        <v>0.23400000000000001</v>
      </c>
      <c r="I178" s="590">
        <v>0.23400000000000001</v>
      </c>
      <c r="J178" s="591">
        <v>-0.50396987099000001</v>
      </c>
      <c r="K178" s="598">
        <v>7.9271528960000004E-2</v>
      </c>
    </row>
    <row r="179" spans="1:11" ht="14.4" customHeight="1" thickBot="1" x14ac:dyDescent="0.35">
      <c r="A179" s="607" t="s">
        <v>493</v>
      </c>
      <c r="B179" s="585">
        <v>0.71476243684499996</v>
      </c>
      <c r="C179" s="585">
        <v>5.2900000000000003E-2</v>
      </c>
      <c r="D179" s="586">
        <v>-0.66186243684500001</v>
      </c>
      <c r="E179" s="587">
        <v>7.4010604465000004E-2</v>
      </c>
      <c r="F179" s="585">
        <v>6.0818915049999998E-2</v>
      </c>
      <c r="G179" s="586">
        <v>1.5204728762E-2</v>
      </c>
      <c r="H179" s="588">
        <v>4.9406564584124654E-324</v>
      </c>
      <c r="I179" s="585">
        <v>1.4821969375237396E-323</v>
      </c>
      <c r="J179" s="586">
        <v>-1.5204728762E-2</v>
      </c>
      <c r="K179" s="589">
        <v>2.4209216646221081E-322</v>
      </c>
    </row>
    <row r="180" spans="1:11" ht="14.4" customHeight="1" thickBot="1" x14ac:dyDescent="0.35">
      <c r="A180" s="607" t="s">
        <v>494</v>
      </c>
      <c r="B180" s="585">
        <v>0.36876708870000002</v>
      </c>
      <c r="C180" s="585">
        <v>0.23100000000000001</v>
      </c>
      <c r="D180" s="586">
        <v>-0.13776708870000001</v>
      </c>
      <c r="E180" s="587">
        <v>0.62641164864700005</v>
      </c>
      <c r="F180" s="585">
        <v>0.24549446168899999</v>
      </c>
      <c r="G180" s="586">
        <v>6.1373615421999997E-2</v>
      </c>
      <c r="H180" s="588">
        <v>0.23400000000000001</v>
      </c>
      <c r="I180" s="585">
        <v>0.23400000000000001</v>
      </c>
      <c r="J180" s="586">
        <v>0.172626384577</v>
      </c>
      <c r="K180" s="589">
        <v>0.95317832585499995</v>
      </c>
    </row>
    <row r="181" spans="1:11" ht="14.4" customHeight="1" thickBot="1" x14ac:dyDescent="0.35">
      <c r="A181" s="607" t="s">
        <v>495</v>
      </c>
      <c r="B181" s="585">
        <v>5.108895458089</v>
      </c>
      <c r="C181" s="585">
        <v>2.4375</v>
      </c>
      <c r="D181" s="586">
        <v>-2.671395458089</v>
      </c>
      <c r="E181" s="587">
        <v>0.47710899939000001</v>
      </c>
      <c r="F181" s="585">
        <v>2.6455661072200001</v>
      </c>
      <c r="G181" s="586">
        <v>0.66139152680500002</v>
      </c>
      <c r="H181" s="588">
        <v>4.9406564584124654E-324</v>
      </c>
      <c r="I181" s="585">
        <v>1.4821969375237396E-323</v>
      </c>
      <c r="J181" s="586">
        <v>-0.66139152680500002</v>
      </c>
      <c r="K181" s="589">
        <v>4.9406564584124654E-324</v>
      </c>
    </row>
    <row r="182" spans="1:11" ht="14.4" customHeight="1" thickBot="1" x14ac:dyDescent="0.35">
      <c r="A182" s="606" t="s">
        <v>496</v>
      </c>
      <c r="B182" s="590">
        <v>208.00290120206199</v>
      </c>
      <c r="C182" s="590">
        <v>615.63971000000004</v>
      </c>
      <c r="D182" s="591">
        <v>407.63680879793799</v>
      </c>
      <c r="E182" s="597">
        <v>2.9597650150170001</v>
      </c>
      <c r="F182" s="590">
        <v>0</v>
      </c>
      <c r="G182" s="591">
        <v>0</v>
      </c>
      <c r="H182" s="593">
        <v>45.783000000000001</v>
      </c>
      <c r="I182" s="590">
        <v>45.783000000000001</v>
      </c>
      <c r="J182" s="591">
        <v>45.783000000000001</v>
      </c>
      <c r="K182" s="594" t="s">
        <v>322</v>
      </c>
    </row>
    <row r="183" spans="1:11" ht="14.4" customHeight="1" thickBot="1" x14ac:dyDescent="0.35">
      <c r="A183" s="607" t="s">
        <v>497</v>
      </c>
      <c r="B183" s="585">
        <v>208.00290120206199</v>
      </c>
      <c r="C183" s="585">
        <v>615.63971000000004</v>
      </c>
      <c r="D183" s="586">
        <v>407.63680879793799</v>
      </c>
      <c r="E183" s="587">
        <v>2.9597650150170001</v>
      </c>
      <c r="F183" s="585">
        <v>0</v>
      </c>
      <c r="G183" s="586">
        <v>0</v>
      </c>
      <c r="H183" s="588">
        <v>45.783000000000001</v>
      </c>
      <c r="I183" s="585">
        <v>45.783000000000001</v>
      </c>
      <c r="J183" s="586">
        <v>45.783000000000001</v>
      </c>
      <c r="K183" s="596" t="s">
        <v>322</v>
      </c>
    </row>
    <row r="184" spans="1:11" ht="14.4" customHeight="1" thickBot="1" x14ac:dyDescent="0.35">
      <c r="A184" s="606" t="s">
        <v>498</v>
      </c>
      <c r="B184" s="590">
        <v>4.9406564584124654E-324</v>
      </c>
      <c r="C184" s="590">
        <v>-3.6773199999999999</v>
      </c>
      <c r="D184" s="591">
        <v>-3.6773199999999999</v>
      </c>
      <c r="E184" s="592" t="s">
        <v>328</v>
      </c>
      <c r="F184" s="590">
        <v>0</v>
      </c>
      <c r="G184" s="591">
        <v>0</v>
      </c>
      <c r="H184" s="593">
        <v>4.9406564584124654E-324</v>
      </c>
      <c r="I184" s="590">
        <v>1.4821969375237396E-323</v>
      </c>
      <c r="J184" s="591">
        <v>1.4821969375237396E-323</v>
      </c>
      <c r="K184" s="594" t="s">
        <v>322</v>
      </c>
    </row>
    <row r="185" spans="1:11" ht="14.4" customHeight="1" thickBot="1" x14ac:dyDescent="0.35">
      <c r="A185" s="607" t="s">
        <v>499</v>
      </c>
      <c r="B185" s="585">
        <v>4.9406564584124654E-324</v>
      </c>
      <c r="C185" s="585">
        <v>-3.6209099999999999</v>
      </c>
      <c r="D185" s="586">
        <v>-3.6209099999999999</v>
      </c>
      <c r="E185" s="595" t="s">
        <v>328</v>
      </c>
      <c r="F185" s="585">
        <v>0</v>
      </c>
      <c r="G185" s="586">
        <v>0</v>
      </c>
      <c r="H185" s="588">
        <v>4.9406564584124654E-324</v>
      </c>
      <c r="I185" s="585">
        <v>1.4821969375237396E-323</v>
      </c>
      <c r="J185" s="586">
        <v>1.4821969375237396E-323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4.9406564584124654E-324</v>
      </c>
      <c r="C186" s="585">
        <v>-5.6410000000000002E-2</v>
      </c>
      <c r="D186" s="586">
        <v>-5.6410000000000002E-2</v>
      </c>
      <c r="E186" s="595" t="s">
        <v>328</v>
      </c>
      <c r="F186" s="585">
        <v>0</v>
      </c>
      <c r="G186" s="586">
        <v>0</v>
      </c>
      <c r="H186" s="588">
        <v>4.9406564584124654E-324</v>
      </c>
      <c r="I186" s="585">
        <v>1.4821969375237396E-323</v>
      </c>
      <c r="J186" s="586">
        <v>1.4821969375237396E-323</v>
      </c>
      <c r="K186" s="596" t="s">
        <v>322</v>
      </c>
    </row>
    <row r="187" spans="1:11" ht="14.4" customHeight="1" thickBot="1" x14ac:dyDescent="0.35">
      <c r="A187" s="606" t="s">
        <v>501</v>
      </c>
      <c r="B187" s="590">
        <v>135831.999557498</v>
      </c>
      <c r="C187" s="590">
        <v>127921.40644000001</v>
      </c>
      <c r="D187" s="591">
        <v>-7910.5931174975703</v>
      </c>
      <c r="E187" s="597">
        <v>0.941761932804</v>
      </c>
      <c r="F187" s="590">
        <v>157150</v>
      </c>
      <c r="G187" s="591">
        <v>39287.5</v>
      </c>
      <c r="H187" s="593">
        <v>11354.233</v>
      </c>
      <c r="I187" s="590">
        <v>31730.93435</v>
      </c>
      <c r="J187" s="591">
        <v>-7556.5656500000096</v>
      </c>
      <c r="K187" s="598">
        <v>0.20191494972900001</v>
      </c>
    </row>
    <row r="188" spans="1:11" ht="14.4" customHeight="1" thickBot="1" x14ac:dyDescent="0.35">
      <c r="A188" s="607" t="s">
        <v>502</v>
      </c>
      <c r="B188" s="585">
        <v>81560.9997541138</v>
      </c>
      <c r="C188" s="585">
        <v>75123.510079999993</v>
      </c>
      <c r="D188" s="586">
        <v>-6437.48967411376</v>
      </c>
      <c r="E188" s="587">
        <v>0.92107147173799997</v>
      </c>
      <c r="F188" s="585">
        <v>99945.000000000102</v>
      </c>
      <c r="G188" s="586">
        <v>24986.25</v>
      </c>
      <c r="H188" s="588">
        <v>8510.6736000000001</v>
      </c>
      <c r="I188" s="585">
        <v>21368.99137</v>
      </c>
      <c r="J188" s="586">
        <v>-3617.2586300000098</v>
      </c>
      <c r="K188" s="589">
        <v>0.21380750782899999</v>
      </c>
    </row>
    <row r="189" spans="1:11" ht="14.4" customHeight="1" thickBot="1" x14ac:dyDescent="0.35">
      <c r="A189" s="607" t="s">
        <v>503</v>
      </c>
      <c r="B189" s="585">
        <v>54270.999803383798</v>
      </c>
      <c r="C189" s="585">
        <v>52797.896359999999</v>
      </c>
      <c r="D189" s="586">
        <v>-1473.1034433838199</v>
      </c>
      <c r="E189" s="587">
        <v>0.97285652652900001</v>
      </c>
      <c r="F189" s="585">
        <v>57205</v>
      </c>
      <c r="G189" s="586">
        <v>14301.25</v>
      </c>
      <c r="H189" s="588">
        <v>2843.5594000000001</v>
      </c>
      <c r="I189" s="585">
        <v>10361.94298</v>
      </c>
      <c r="J189" s="586">
        <v>-3939.3070200000002</v>
      </c>
      <c r="K189" s="589">
        <v>0.18113701564500001</v>
      </c>
    </row>
    <row r="190" spans="1:11" ht="14.4" customHeight="1" thickBot="1" x14ac:dyDescent="0.35">
      <c r="A190" s="606" t="s">
        <v>504</v>
      </c>
      <c r="B190" s="590">
        <v>0</v>
      </c>
      <c r="C190" s="590">
        <v>6811.0582800000002</v>
      </c>
      <c r="D190" s="591">
        <v>6811.0582800000002</v>
      </c>
      <c r="E190" s="592" t="s">
        <v>322</v>
      </c>
      <c r="F190" s="590">
        <v>0</v>
      </c>
      <c r="G190" s="591">
        <v>0</v>
      </c>
      <c r="H190" s="593">
        <v>4.9406564584124654E-324</v>
      </c>
      <c r="I190" s="590">
        <v>579.72676999999999</v>
      </c>
      <c r="J190" s="591">
        <v>579.72676999999999</v>
      </c>
      <c r="K190" s="594" t="s">
        <v>322</v>
      </c>
    </row>
    <row r="191" spans="1:11" ht="14.4" customHeight="1" thickBot="1" x14ac:dyDescent="0.35">
      <c r="A191" s="607" t="s">
        <v>505</v>
      </c>
      <c r="B191" s="585">
        <v>4.9406564584124654E-324</v>
      </c>
      <c r="C191" s="585">
        <v>5164.3747100000001</v>
      </c>
      <c r="D191" s="586">
        <v>5164.3747100000001</v>
      </c>
      <c r="E191" s="595" t="s">
        <v>328</v>
      </c>
      <c r="F191" s="585">
        <v>0</v>
      </c>
      <c r="G191" s="586">
        <v>0</v>
      </c>
      <c r="H191" s="588">
        <v>4.9406564584124654E-324</v>
      </c>
      <c r="I191" s="585">
        <v>409.79908999999998</v>
      </c>
      <c r="J191" s="586">
        <v>409.79908999999998</v>
      </c>
      <c r="K191" s="596" t="s">
        <v>322</v>
      </c>
    </row>
    <row r="192" spans="1:11" ht="14.4" customHeight="1" thickBot="1" x14ac:dyDescent="0.35">
      <c r="A192" s="607" t="s">
        <v>506</v>
      </c>
      <c r="B192" s="585">
        <v>0</v>
      </c>
      <c r="C192" s="585">
        <v>1646.6835699999999</v>
      </c>
      <c r="D192" s="586">
        <v>1646.6835699999999</v>
      </c>
      <c r="E192" s="595" t="s">
        <v>322</v>
      </c>
      <c r="F192" s="585">
        <v>0</v>
      </c>
      <c r="G192" s="586">
        <v>0</v>
      </c>
      <c r="H192" s="588">
        <v>4.9406564584124654E-324</v>
      </c>
      <c r="I192" s="585">
        <v>169.92768000000001</v>
      </c>
      <c r="J192" s="586">
        <v>169.92768000000001</v>
      </c>
      <c r="K192" s="596" t="s">
        <v>322</v>
      </c>
    </row>
    <row r="193" spans="1:11" ht="14.4" customHeight="1" thickBot="1" x14ac:dyDescent="0.35">
      <c r="A193" s="604" t="s">
        <v>507</v>
      </c>
      <c r="B193" s="585">
        <v>1030.7272941808201</v>
      </c>
      <c r="C193" s="585">
        <v>1366.07132</v>
      </c>
      <c r="D193" s="586">
        <v>335.34402581917999</v>
      </c>
      <c r="E193" s="587">
        <v>1.3253469930520001</v>
      </c>
      <c r="F193" s="585">
        <v>2.5730395478869998</v>
      </c>
      <c r="G193" s="586">
        <v>0.64325988697100001</v>
      </c>
      <c r="H193" s="588">
        <v>4.9406564584124654E-324</v>
      </c>
      <c r="I193" s="585">
        <v>1.4821969375237396E-323</v>
      </c>
      <c r="J193" s="586">
        <v>-0.64325988697100001</v>
      </c>
      <c r="K193" s="589">
        <v>4.9406564584124654E-324</v>
      </c>
    </row>
    <row r="194" spans="1:11" ht="14.4" customHeight="1" thickBot="1" x14ac:dyDescent="0.35">
      <c r="A194" s="605" t="s">
        <v>508</v>
      </c>
      <c r="B194" s="585">
        <v>4.9406564584124654E-324</v>
      </c>
      <c r="C194" s="585">
        <v>86.720299999999995</v>
      </c>
      <c r="D194" s="586">
        <v>86.720299999999995</v>
      </c>
      <c r="E194" s="595" t="s">
        <v>328</v>
      </c>
      <c r="F194" s="585">
        <v>0</v>
      </c>
      <c r="G194" s="586">
        <v>0</v>
      </c>
      <c r="H194" s="588">
        <v>4.9406564584124654E-324</v>
      </c>
      <c r="I194" s="585">
        <v>1.4821969375237396E-323</v>
      </c>
      <c r="J194" s="586">
        <v>1.4821969375237396E-323</v>
      </c>
      <c r="K194" s="596" t="s">
        <v>322</v>
      </c>
    </row>
    <row r="195" spans="1:11" ht="14.4" customHeight="1" thickBot="1" x14ac:dyDescent="0.35">
      <c r="A195" s="606" t="s">
        <v>509</v>
      </c>
      <c r="B195" s="590">
        <v>4.9406564584124654E-324</v>
      </c>
      <c r="C195" s="590">
        <v>86.720299999999995</v>
      </c>
      <c r="D195" s="591">
        <v>86.720299999999995</v>
      </c>
      <c r="E195" s="592" t="s">
        <v>328</v>
      </c>
      <c r="F195" s="590">
        <v>0</v>
      </c>
      <c r="G195" s="591">
        <v>0</v>
      </c>
      <c r="H195" s="593">
        <v>4.9406564584124654E-324</v>
      </c>
      <c r="I195" s="590">
        <v>1.4821969375237396E-323</v>
      </c>
      <c r="J195" s="591">
        <v>1.4821969375237396E-323</v>
      </c>
      <c r="K195" s="594" t="s">
        <v>322</v>
      </c>
    </row>
    <row r="196" spans="1:11" ht="14.4" customHeight="1" thickBot="1" x14ac:dyDescent="0.35">
      <c r="A196" s="607" t="s">
        <v>510</v>
      </c>
      <c r="B196" s="585">
        <v>4.9406564584124654E-324</v>
      </c>
      <c r="C196" s="585">
        <v>86.720299999999995</v>
      </c>
      <c r="D196" s="586">
        <v>86.720299999999995</v>
      </c>
      <c r="E196" s="595" t="s">
        <v>328</v>
      </c>
      <c r="F196" s="585">
        <v>0</v>
      </c>
      <c r="G196" s="586">
        <v>0</v>
      </c>
      <c r="H196" s="588">
        <v>4.9406564584124654E-324</v>
      </c>
      <c r="I196" s="585">
        <v>1.4821969375237396E-323</v>
      </c>
      <c r="J196" s="586">
        <v>1.4821969375237396E-323</v>
      </c>
      <c r="K196" s="596" t="s">
        <v>322</v>
      </c>
    </row>
    <row r="197" spans="1:11" ht="14.4" customHeight="1" thickBot="1" x14ac:dyDescent="0.35">
      <c r="A197" s="605" t="s">
        <v>511</v>
      </c>
      <c r="B197" s="585">
        <v>1028.1542546329299</v>
      </c>
      <c r="C197" s="585">
        <v>1036.9439600000001</v>
      </c>
      <c r="D197" s="586">
        <v>8.7897053670660004</v>
      </c>
      <c r="E197" s="587">
        <v>1.008549014243</v>
      </c>
      <c r="F197" s="585">
        <v>0</v>
      </c>
      <c r="G197" s="586">
        <v>0</v>
      </c>
      <c r="H197" s="588">
        <v>4.9406564584124654E-324</v>
      </c>
      <c r="I197" s="585">
        <v>1.4821969375237396E-323</v>
      </c>
      <c r="J197" s="586">
        <v>1.4821969375237396E-323</v>
      </c>
      <c r="K197" s="596" t="s">
        <v>322</v>
      </c>
    </row>
    <row r="198" spans="1:11" ht="14.4" customHeight="1" thickBot="1" x14ac:dyDescent="0.35">
      <c r="A198" s="606" t="s">
        <v>512</v>
      </c>
      <c r="B198" s="590">
        <v>0</v>
      </c>
      <c r="C198" s="590">
        <v>138.57549</v>
      </c>
      <c r="D198" s="591">
        <v>138.57549</v>
      </c>
      <c r="E198" s="592" t="s">
        <v>322</v>
      </c>
      <c r="F198" s="590">
        <v>0</v>
      </c>
      <c r="G198" s="591">
        <v>0</v>
      </c>
      <c r="H198" s="593">
        <v>4.9406564584124654E-324</v>
      </c>
      <c r="I198" s="590">
        <v>1.4821969375237396E-323</v>
      </c>
      <c r="J198" s="591">
        <v>1.4821969375237396E-323</v>
      </c>
      <c r="K198" s="594" t="s">
        <v>322</v>
      </c>
    </row>
    <row r="199" spans="1:11" ht="14.4" customHeight="1" thickBot="1" x14ac:dyDescent="0.35">
      <c r="A199" s="607" t="s">
        <v>513</v>
      </c>
      <c r="B199" s="585">
        <v>0</v>
      </c>
      <c r="C199" s="585">
        <v>138.57549</v>
      </c>
      <c r="D199" s="586">
        <v>138.57549</v>
      </c>
      <c r="E199" s="595" t="s">
        <v>322</v>
      </c>
      <c r="F199" s="585">
        <v>0</v>
      </c>
      <c r="G199" s="586">
        <v>0</v>
      </c>
      <c r="H199" s="588">
        <v>4.9406564584124654E-324</v>
      </c>
      <c r="I199" s="585">
        <v>1.4821969375237396E-323</v>
      </c>
      <c r="J199" s="586">
        <v>1.4821969375237396E-323</v>
      </c>
      <c r="K199" s="596" t="s">
        <v>322</v>
      </c>
    </row>
    <row r="200" spans="1:11" ht="14.4" customHeight="1" thickBot="1" x14ac:dyDescent="0.35">
      <c r="A200" s="606" t="s">
        <v>514</v>
      </c>
      <c r="B200" s="590">
        <v>1028.1542546329299</v>
      </c>
      <c r="C200" s="590">
        <v>898.36847</v>
      </c>
      <c r="D200" s="591">
        <v>-129.785784632933</v>
      </c>
      <c r="E200" s="597">
        <v>0.87376817821999997</v>
      </c>
      <c r="F200" s="590">
        <v>0</v>
      </c>
      <c r="G200" s="591">
        <v>0</v>
      </c>
      <c r="H200" s="593">
        <v>4.9406564584124654E-324</v>
      </c>
      <c r="I200" s="590">
        <v>1.4821969375237396E-323</v>
      </c>
      <c r="J200" s="591">
        <v>1.4821969375237396E-323</v>
      </c>
      <c r="K200" s="594" t="s">
        <v>322</v>
      </c>
    </row>
    <row r="201" spans="1:11" ht="14.4" customHeight="1" thickBot="1" x14ac:dyDescent="0.35">
      <c r="A201" s="607" t="s">
        <v>515</v>
      </c>
      <c r="B201" s="585">
        <v>0</v>
      </c>
      <c r="C201" s="585">
        <v>657.92657999999994</v>
      </c>
      <c r="D201" s="586">
        <v>657.92657999999994</v>
      </c>
      <c r="E201" s="595" t="s">
        <v>322</v>
      </c>
      <c r="F201" s="585">
        <v>0</v>
      </c>
      <c r="G201" s="586">
        <v>0</v>
      </c>
      <c r="H201" s="588">
        <v>4.9406564584124654E-324</v>
      </c>
      <c r="I201" s="585">
        <v>1.4821969375237396E-323</v>
      </c>
      <c r="J201" s="586">
        <v>1.4821969375237396E-323</v>
      </c>
      <c r="K201" s="596" t="s">
        <v>322</v>
      </c>
    </row>
    <row r="202" spans="1:11" ht="14.4" customHeight="1" thickBot="1" x14ac:dyDescent="0.35">
      <c r="A202" s="607" t="s">
        <v>516</v>
      </c>
      <c r="B202" s="585">
        <v>0</v>
      </c>
      <c r="C202" s="585">
        <v>3.1339999999999999</v>
      </c>
      <c r="D202" s="586">
        <v>3.1339999999999999</v>
      </c>
      <c r="E202" s="595" t="s">
        <v>322</v>
      </c>
      <c r="F202" s="585">
        <v>0</v>
      </c>
      <c r="G202" s="586">
        <v>0</v>
      </c>
      <c r="H202" s="588">
        <v>4.9406564584124654E-324</v>
      </c>
      <c r="I202" s="585">
        <v>1.4821969375237396E-323</v>
      </c>
      <c r="J202" s="586">
        <v>1.4821969375237396E-323</v>
      </c>
      <c r="K202" s="596" t="s">
        <v>322</v>
      </c>
    </row>
    <row r="203" spans="1:11" ht="14.4" customHeight="1" thickBot="1" x14ac:dyDescent="0.35">
      <c r="A203" s="607" t="s">
        <v>517</v>
      </c>
      <c r="B203" s="585">
        <v>0</v>
      </c>
      <c r="C203" s="585">
        <v>53.624580000000002</v>
      </c>
      <c r="D203" s="586">
        <v>53.624580000000002</v>
      </c>
      <c r="E203" s="595" t="s">
        <v>322</v>
      </c>
      <c r="F203" s="585">
        <v>0</v>
      </c>
      <c r="G203" s="586">
        <v>0</v>
      </c>
      <c r="H203" s="588">
        <v>4.9406564584124654E-324</v>
      </c>
      <c r="I203" s="585">
        <v>1.4821969375237396E-323</v>
      </c>
      <c r="J203" s="586">
        <v>1.4821969375237396E-323</v>
      </c>
      <c r="K203" s="596" t="s">
        <v>322</v>
      </c>
    </row>
    <row r="204" spans="1:11" ht="14.4" customHeight="1" thickBot="1" x14ac:dyDescent="0.35">
      <c r="A204" s="607" t="s">
        <v>518</v>
      </c>
      <c r="B204" s="585">
        <v>0</v>
      </c>
      <c r="C204" s="585">
        <v>111.75474</v>
      </c>
      <c r="D204" s="586">
        <v>111.75474</v>
      </c>
      <c r="E204" s="595" t="s">
        <v>322</v>
      </c>
      <c r="F204" s="585">
        <v>0</v>
      </c>
      <c r="G204" s="586">
        <v>0</v>
      </c>
      <c r="H204" s="588">
        <v>4.9406564584124654E-324</v>
      </c>
      <c r="I204" s="585">
        <v>1.4821969375237396E-323</v>
      </c>
      <c r="J204" s="586">
        <v>1.4821969375237396E-323</v>
      </c>
      <c r="K204" s="596" t="s">
        <v>322</v>
      </c>
    </row>
    <row r="205" spans="1:11" ht="14.4" customHeight="1" thickBot="1" x14ac:dyDescent="0.35">
      <c r="A205" s="607" t="s">
        <v>519</v>
      </c>
      <c r="B205" s="585">
        <v>0</v>
      </c>
      <c r="C205" s="585">
        <v>71.928569999999993</v>
      </c>
      <c r="D205" s="586">
        <v>71.928569999999993</v>
      </c>
      <c r="E205" s="595" t="s">
        <v>322</v>
      </c>
      <c r="F205" s="585">
        <v>0</v>
      </c>
      <c r="G205" s="586">
        <v>0</v>
      </c>
      <c r="H205" s="588">
        <v>4.9406564584124654E-324</v>
      </c>
      <c r="I205" s="585">
        <v>1.4821969375237396E-323</v>
      </c>
      <c r="J205" s="586">
        <v>1.4821969375237396E-323</v>
      </c>
      <c r="K205" s="596" t="s">
        <v>322</v>
      </c>
    </row>
    <row r="206" spans="1:11" ht="14.4" customHeight="1" thickBot="1" x14ac:dyDescent="0.35">
      <c r="A206" s="610" t="s">
        <v>520</v>
      </c>
      <c r="B206" s="590">
        <v>2.5730395478869998</v>
      </c>
      <c r="C206" s="590">
        <v>242.40706</v>
      </c>
      <c r="D206" s="591">
        <v>239.83402045211301</v>
      </c>
      <c r="E206" s="597">
        <v>94.210390275210003</v>
      </c>
      <c r="F206" s="590">
        <v>2.5730395478869998</v>
      </c>
      <c r="G206" s="591">
        <v>0.64325988697100001</v>
      </c>
      <c r="H206" s="593">
        <v>4.9406564584124654E-324</v>
      </c>
      <c r="I206" s="590">
        <v>1.4821969375237396E-323</v>
      </c>
      <c r="J206" s="591">
        <v>-0.64325988697100001</v>
      </c>
      <c r="K206" s="598">
        <v>4.9406564584124654E-324</v>
      </c>
    </row>
    <row r="207" spans="1:11" ht="14.4" customHeight="1" thickBot="1" x14ac:dyDescent="0.35">
      <c r="A207" s="606" t="s">
        <v>521</v>
      </c>
      <c r="B207" s="590">
        <v>0</v>
      </c>
      <c r="C207" s="590">
        <v>1.226E-2</v>
      </c>
      <c r="D207" s="591">
        <v>1.226E-2</v>
      </c>
      <c r="E207" s="592" t="s">
        <v>322</v>
      </c>
      <c r="F207" s="590">
        <v>0</v>
      </c>
      <c r="G207" s="591">
        <v>0</v>
      </c>
      <c r="H207" s="593">
        <v>4.9406564584124654E-324</v>
      </c>
      <c r="I207" s="590">
        <v>1.4821969375237396E-323</v>
      </c>
      <c r="J207" s="591">
        <v>1.4821969375237396E-323</v>
      </c>
      <c r="K207" s="594" t="s">
        <v>322</v>
      </c>
    </row>
    <row r="208" spans="1:11" ht="14.4" customHeight="1" thickBot="1" x14ac:dyDescent="0.35">
      <c r="A208" s="607" t="s">
        <v>522</v>
      </c>
      <c r="B208" s="585">
        <v>0</v>
      </c>
      <c r="C208" s="585">
        <v>1.6000000000000001E-4</v>
      </c>
      <c r="D208" s="586">
        <v>1.6000000000000001E-4</v>
      </c>
      <c r="E208" s="595" t="s">
        <v>322</v>
      </c>
      <c r="F208" s="585">
        <v>0</v>
      </c>
      <c r="G208" s="586">
        <v>0</v>
      </c>
      <c r="H208" s="588">
        <v>4.9406564584124654E-324</v>
      </c>
      <c r="I208" s="585">
        <v>1.4821969375237396E-323</v>
      </c>
      <c r="J208" s="586">
        <v>1.4821969375237396E-323</v>
      </c>
      <c r="K208" s="596" t="s">
        <v>322</v>
      </c>
    </row>
    <row r="209" spans="1:11" ht="14.4" customHeight="1" thickBot="1" x14ac:dyDescent="0.35">
      <c r="A209" s="607" t="s">
        <v>523</v>
      </c>
      <c r="B209" s="585">
        <v>4.9406564584124654E-324</v>
      </c>
      <c r="C209" s="585">
        <v>1.21E-2</v>
      </c>
      <c r="D209" s="586">
        <v>1.21E-2</v>
      </c>
      <c r="E209" s="595" t="s">
        <v>328</v>
      </c>
      <c r="F209" s="585">
        <v>0</v>
      </c>
      <c r="G209" s="586">
        <v>0</v>
      </c>
      <c r="H209" s="588">
        <v>4.9406564584124654E-324</v>
      </c>
      <c r="I209" s="585">
        <v>1.4821969375237396E-323</v>
      </c>
      <c r="J209" s="586">
        <v>1.4821969375237396E-323</v>
      </c>
      <c r="K209" s="596" t="s">
        <v>322</v>
      </c>
    </row>
    <row r="210" spans="1:11" ht="14.4" customHeight="1" thickBot="1" x14ac:dyDescent="0.35">
      <c r="A210" s="606" t="s">
        <v>524</v>
      </c>
      <c r="B210" s="590">
        <v>2.5730395478869998</v>
      </c>
      <c r="C210" s="590">
        <v>5.3587999999999996</v>
      </c>
      <c r="D210" s="591">
        <v>2.7857604521120001</v>
      </c>
      <c r="E210" s="597">
        <v>2.0826730022079998</v>
      </c>
      <c r="F210" s="590">
        <v>2.5730395478869998</v>
      </c>
      <c r="G210" s="591">
        <v>0.64325988697100001</v>
      </c>
      <c r="H210" s="593">
        <v>4.9406564584124654E-324</v>
      </c>
      <c r="I210" s="590">
        <v>1.4821969375237396E-323</v>
      </c>
      <c r="J210" s="591">
        <v>-0.64325988697100001</v>
      </c>
      <c r="K210" s="598">
        <v>4.9406564584124654E-324</v>
      </c>
    </row>
    <row r="211" spans="1:11" ht="14.4" customHeight="1" thickBot="1" x14ac:dyDescent="0.35">
      <c r="A211" s="607" t="s">
        <v>525</v>
      </c>
      <c r="B211" s="585">
        <v>0</v>
      </c>
      <c r="C211" s="585">
        <v>0.89600000000000002</v>
      </c>
      <c r="D211" s="586">
        <v>0.89600000000000002</v>
      </c>
      <c r="E211" s="595" t="s">
        <v>322</v>
      </c>
      <c r="F211" s="585">
        <v>0</v>
      </c>
      <c r="G211" s="586">
        <v>0</v>
      </c>
      <c r="H211" s="588">
        <v>4.9406564584124654E-324</v>
      </c>
      <c r="I211" s="585">
        <v>1.4821969375237396E-323</v>
      </c>
      <c r="J211" s="586">
        <v>1.4821969375237396E-323</v>
      </c>
      <c r="K211" s="596" t="s">
        <v>322</v>
      </c>
    </row>
    <row r="212" spans="1:11" ht="14.4" customHeight="1" thickBot="1" x14ac:dyDescent="0.35">
      <c r="A212" s="607" t="s">
        <v>526</v>
      </c>
      <c r="B212" s="585">
        <v>2.5730395478869998</v>
      </c>
      <c r="C212" s="585">
        <v>4.4627999999999997</v>
      </c>
      <c r="D212" s="586">
        <v>1.8897604521119999</v>
      </c>
      <c r="E212" s="587">
        <v>1.7344467183429999</v>
      </c>
      <c r="F212" s="585">
        <v>2.5730395478869998</v>
      </c>
      <c r="G212" s="586">
        <v>0.64325988697100001</v>
      </c>
      <c r="H212" s="588">
        <v>4.9406564584124654E-324</v>
      </c>
      <c r="I212" s="585">
        <v>1.4821969375237396E-323</v>
      </c>
      <c r="J212" s="586">
        <v>-0.64325988697100001</v>
      </c>
      <c r="K212" s="589">
        <v>4.9406564584124654E-324</v>
      </c>
    </row>
    <row r="213" spans="1:11" ht="14.4" customHeight="1" thickBot="1" x14ac:dyDescent="0.35">
      <c r="A213" s="606" t="s">
        <v>527</v>
      </c>
      <c r="B213" s="590">
        <v>0</v>
      </c>
      <c r="C213" s="590">
        <v>237.036</v>
      </c>
      <c r="D213" s="591">
        <v>237.036</v>
      </c>
      <c r="E213" s="592" t="s">
        <v>322</v>
      </c>
      <c r="F213" s="590">
        <v>0</v>
      </c>
      <c r="G213" s="591">
        <v>0</v>
      </c>
      <c r="H213" s="593">
        <v>4.9406564584124654E-324</v>
      </c>
      <c r="I213" s="590">
        <v>1.4821969375237396E-323</v>
      </c>
      <c r="J213" s="591">
        <v>1.4821969375237396E-323</v>
      </c>
      <c r="K213" s="594" t="s">
        <v>322</v>
      </c>
    </row>
    <row r="214" spans="1:11" ht="14.4" customHeight="1" thickBot="1" x14ac:dyDescent="0.35">
      <c r="A214" s="607" t="s">
        <v>528</v>
      </c>
      <c r="B214" s="585">
        <v>0</v>
      </c>
      <c r="C214" s="585">
        <v>237.036</v>
      </c>
      <c r="D214" s="586">
        <v>237.036</v>
      </c>
      <c r="E214" s="595" t="s">
        <v>322</v>
      </c>
      <c r="F214" s="585">
        <v>0</v>
      </c>
      <c r="G214" s="586">
        <v>0</v>
      </c>
      <c r="H214" s="588">
        <v>4.9406564584124654E-324</v>
      </c>
      <c r="I214" s="585">
        <v>1.4821969375237396E-323</v>
      </c>
      <c r="J214" s="586">
        <v>1.4821969375237396E-323</v>
      </c>
      <c r="K214" s="596" t="s">
        <v>322</v>
      </c>
    </row>
    <row r="215" spans="1:11" ht="14.4" customHeight="1" thickBot="1" x14ac:dyDescent="0.35">
      <c r="A215" s="604" t="s">
        <v>529</v>
      </c>
      <c r="B215" s="585">
        <v>4.9406564584124654E-324</v>
      </c>
      <c r="C215" s="585">
        <v>13.4</v>
      </c>
      <c r="D215" s="586">
        <v>13.4</v>
      </c>
      <c r="E215" s="595" t="s">
        <v>328</v>
      </c>
      <c r="F215" s="585">
        <v>81</v>
      </c>
      <c r="G215" s="586">
        <v>20.25</v>
      </c>
      <c r="H215" s="588">
        <v>4.9406564584124654E-324</v>
      </c>
      <c r="I215" s="585">
        <v>1.4821969375237396E-323</v>
      </c>
      <c r="J215" s="586">
        <v>-20.25</v>
      </c>
      <c r="K215" s="589">
        <v>0</v>
      </c>
    </row>
    <row r="216" spans="1:11" ht="14.4" customHeight="1" thickBot="1" x14ac:dyDescent="0.35">
      <c r="A216" s="610" t="s">
        <v>530</v>
      </c>
      <c r="B216" s="590">
        <v>4.9406564584124654E-324</v>
      </c>
      <c r="C216" s="590">
        <v>13.4</v>
      </c>
      <c r="D216" s="591">
        <v>13.4</v>
      </c>
      <c r="E216" s="592" t="s">
        <v>328</v>
      </c>
      <c r="F216" s="590">
        <v>81</v>
      </c>
      <c r="G216" s="591">
        <v>20.25</v>
      </c>
      <c r="H216" s="593">
        <v>4.9406564584124654E-324</v>
      </c>
      <c r="I216" s="590">
        <v>1.4821969375237396E-323</v>
      </c>
      <c r="J216" s="591">
        <v>-20.25</v>
      </c>
      <c r="K216" s="598">
        <v>0</v>
      </c>
    </row>
    <row r="217" spans="1:11" ht="14.4" customHeight="1" thickBot="1" x14ac:dyDescent="0.35">
      <c r="A217" s="606" t="s">
        <v>531</v>
      </c>
      <c r="B217" s="590">
        <v>4.9406564584124654E-324</v>
      </c>
      <c r="C217" s="590">
        <v>13.4</v>
      </c>
      <c r="D217" s="591">
        <v>13.4</v>
      </c>
      <c r="E217" s="592" t="s">
        <v>328</v>
      </c>
      <c r="F217" s="590">
        <v>81</v>
      </c>
      <c r="G217" s="591">
        <v>20.25</v>
      </c>
      <c r="H217" s="593">
        <v>4.9406564584124654E-324</v>
      </c>
      <c r="I217" s="590">
        <v>1.4821969375237396E-323</v>
      </c>
      <c r="J217" s="591">
        <v>-20.25</v>
      </c>
      <c r="K217" s="598">
        <v>0</v>
      </c>
    </row>
    <row r="218" spans="1:11" ht="14.4" customHeight="1" thickBot="1" x14ac:dyDescent="0.35">
      <c r="A218" s="607" t="s">
        <v>532</v>
      </c>
      <c r="B218" s="585">
        <v>4.9406564584124654E-324</v>
      </c>
      <c r="C218" s="585">
        <v>13.4</v>
      </c>
      <c r="D218" s="586">
        <v>13.4</v>
      </c>
      <c r="E218" s="595" t="s">
        <v>328</v>
      </c>
      <c r="F218" s="585">
        <v>81</v>
      </c>
      <c r="G218" s="586">
        <v>20.25</v>
      </c>
      <c r="H218" s="588">
        <v>4.9406564584124654E-324</v>
      </c>
      <c r="I218" s="585">
        <v>1.4821969375237396E-323</v>
      </c>
      <c r="J218" s="586">
        <v>-20.25</v>
      </c>
      <c r="K218" s="589">
        <v>0</v>
      </c>
    </row>
    <row r="219" spans="1:11" ht="14.4" customHeight="1" thickBot="1" x14ac:dyDescent="0.35">
      <c r="A219" s="603" t="s">
        <v>533</v>
      </c>
      <c r="B219" s="585">
        <v>10752.6530194631</v>
      </c>
      <c r="C219" s="585">
        <v>10286.773090000001</v>
      </c>
      <c r="D219" s="586">
        <v>-465.87992946315001</v>
      </c>
      <c r="E219" s="587">
        <v>0.95667302491499995</v>
      </c>
      <c r="F219" s="585">
        <v>10284.010632265399</v>
      </c>
      <c r="G219" s="586">
        <v>2571.0026580663498</v>
      </c>
      <c r="H219" s="588">
        <v>952.41981999999996</v>
      </c>
      <c r="I219" s="585">
        <v>2751.598</v>
      </c>
      <c r="J219" s="586">
        <v>180.595341933654</v>
      </c>
      <c r="K219" s="589">
        <v>0.26756078911100001</v>
      </c>
    </row>
    <row r="220" spans="1:11" ht="14.4" customHeight="1" thickBot="1" x14ac:dyDescent="0.35">
      <c r="A220" s="608" t="s">
        <v>534</v>
      </c>
      <c r="B220" s="590">
        <v>10752.6530194631</v>
      </c>
      <c r="C220" s="590">
        <v>10286.773090000001</v>
      </c>
      <c r="D220" s="591">
        <v>-465.87992946315001</v>
      </c>
      <c r="E220" s="597">
        <v>0.95667302491499995</v>
      </c>
      <c r="F220" s="590">
        <v>10284.010632265399</v>
      </c>
      <c r="G220" s="591">
        <v>2571.0026580663498</v>
      </c>
      <c r="H220" s="593">
        <v>952.41981999999996</v>
      </c>
      <c r="I220" s="590">
        <v>2751.598</v>
      </c>
      <c r="J220" s="591">
        <v>180.595341933654</v>
      </c>
      <c r="K220" s="598">
        <v>0.26756078911100001</v>
      </c>
    </row>
    <row r="221" spans="1:11" ht="14.4" customHeight="1" thickBot="1" x14ac:dyDescent="0.35">
      <c r="A221" s="610" t="s">
        <v>54</v>
      </c>
      <c r="B221" s="590">
        <v>10752.6530194631</v>
      </c>
      <c r="C221" s="590">
        <v>10286.773090000001</v>
      </c>
      <c r="D221" s="591">
        <v>-465.87992946315001</v>
      </c>
      <c r="E221" s="597">
        <v>0.95667302491499995</v>
      </c>
      <c r="F221" s="590">
        <v>10284.010632265399</v>
      </c>
      <c r="G221" s="591">
        <v>2571.0026580663498</v>
      </c>
      <c r="H221" s="593">
        <v>952.41981999999996</v>
      </c>
      <c r="I221" s="590">
        <v>2751.598</v>
      </c>
      <c r="J221" s="591">
        <v>180.595341933654</v>
      </c>
      <c r="K221" s="598">
        <v>0.26756078911100001</v>
      </c>
    </row>
    <row r="222" spans="1:11" ht="14.4" customHeight="1" thickBot="1" x14ac:dyDescent="0.35">
      <c r="A222" s="606" t="s">
        <v>535</v>
      </c>
      <c r="B222" s="590">
        <v>70.999999999999005</v>
      </c>
      <c r="C222" s="590">
        <v>85.2453</v>
      </c>
      <c r="D222" s="591">
        <v>14.2453</v>
      </c>
      <c r="E222" s="597">
        <v>1.2006380281689999</v>
      </c>
      <c r="F222" s="590">
        <v>37</v>
      </c>
      <c r="G222" s="591">
        <v>9.25</v>
      </c>
      <c r="H222" s="593">
        <v>7.1515500000000003</v>
      </c>
      <c r="I222" s="590">
        <v>20.690249999999999</v>
      </c>
      <c r="J222" s="591">
        <v>11.440250000000001</v>
      </c>
      <c r="K222" s="598">
        <v>0.55919594594499999</v>
      </c>
    </row>
    <row r="223" spans="1:11" ht="14.4" customHeight="1" thickBot="1" x14ac:dyDescent="0.35">
      <c r="A223" s="607" t="s">
        <v>536</v>
      </c>
      <c r="B223" s="585">
        <v>70.999999999999005</v>
      </c>
      <c r="C223" s="585">
        <v>85.2453</v>
      </c>
      <c r="D223" s="586">
        <v>14.2453</v>
      </c>
      <c r="E223" s="587">
        <v>1.2006380281689999</v>
      </c>
      <c r="F223" s="585">
        <v>37</v>
      </c>
      <c r="G223" s="586">
        <v>9.25</v>
      </c>
      <c r="H223" s="588">
        <v>7.1515500000000003</v>
      </c>
      <c r="I223" s="585">
        <v>20.690249999999999</v>
      </c>
      <c r="J223" s="586">
        <v>11.440250000000001</v>
      </c>
      <c r="K223" s="589">
        <v>0.55919594594499999</v>
      </c>
    </row>
    <row r="224" spans="1:11" ht="14.4" customHeight="1" thickBot="1" x14ac:dyDescent="0.35">
      <c r="A224" s="606" t="s">
        <v>537</v>
      </c>
      <c r="B224" s="590">
        <v>167.19667146743299</v>
      </c>
      <c r="C224" s="590">
        <v>64.483000000000004</v>
      </c>
      <c r="D224" s="591">
        <v>-102.713671467433</v>
      </c>
      <c r="E224" s="597">
        <v>0.38567155335100001</v>
      </c>
      <c r="F224" s="590">
        <v>75.010632265381005</v>
      </c>
      <c r="G224" s="591">
        <v>18.752658066344999</v>
      </c>
      <c r="H224" s="593">
        <v>7.1749999999999998</v>
      </c>
      <c r="I224" s="590">
        <v>32.450000000000003</v>
      </c>
      <c r="J224" s="591">
        <v>13.697341933654</v>
      </c>
      <c r="K224" s="598">
        <v>0.43260533900300002</v>
      </c>
    </row>
    <row r="225" spans="1:11" ht="14.4" customHeight="1" thickBot="1" x14ac:dyDescent="0.35">
      <c r="A225" s="607" t="s">
        <v>538</v>
      </c>
      <c r="B225" s="585">
        <v>167.19667146743299</v>
      </c>
      <c r="C225" s="585">
        <v>64.483000000000004</v>
      </c>
      <c r="D225" s="586">
        <v>-102.713671467433</v>
      </c>
      <c r="E225" s="587">
        <v>0.38567155335100001</v>
      </c>
      <c r="F225" s="585">
        <v>75.010632265381005</v>
      </c>
      <c r="G225" s="586">
        <v>18.752658066344999</v>
      </c>
      <c r="H225" s="588">
        <v>7.1749999999999998</v>
      </c>
      <c r="I225" s="585">
        <v>32.450000000000003</v>
      </c>
      <c r="J225" s="586">
        <v>13.697341933654</v>
      </c>
      <c r="K225" s="589">
        <v>0.43260533900300002</v>
      </c>
    </row>
    <row r="226" spans="1:11" ht="14.4" customHeight="1" thickBot="1" x14ac:dyDescent="0.35">
      <c r="A226" s="606" t="s">
        <v>539</v>
      </c>
      <c r="B226" s="590">
        <v>1231.4563479958299</v>
      </c>
      <c r="C226" s="590">
        <v>1190.5940000000001</v>
      </c>
      <c r="D226" s="591">
        <v>-40.862347995834</v>
      </c>
      <c r="E226" s="597">
        <v>0.96681786726499996</v>
      </c>
      <c r="F226" s="590">
        <v>1297</v>
      </c>
      <c r="G226" s="591">
        <v>324.25</v>
      </c>
      <c r="H226" s="593">
        <v>118.6709</v>
      </c>
      <c r="I226" s="590">
        <v>311.94110000000001</v>
      </c>
      <c r="J226" s="591">
        <v>-12.3089</v>
      </c>
      <c r="K226" s="598">
        <v>0.240509714726</v>
      </c>
    </row>
    <row r="227" spans="1:11" ht="14.4" customHeight="1" thickBot="1" x14ac:dyDescent="0.35">
      <c r="A227" s="607" t="s">
        <v>540</v>
      </c>
      <c r="B227" s="585">
        <v>1231.4563479958299</v>
      </c>
      <c r="C227" s="585">
        <v>1190.5940000000001</v>
      </c>
      <c r="D227" s="586">
        <v>-40.862347995834</v>
      </c>
      <c r="E227" s="587">
        <v>0.96681786726499996</v>
      </c>
      <c r="F227" s="585">
        <v>1297</v>
      </c>
      <c r="G227" s="586">
        <v>324.25</v>
      </c>
      <c r="H227" s="588">
        <v>118.6709</v>
      </c>
      <c r="I227" s="585">
        <v>311.94110000000001</v>
      </c>
      <c r="J227" s="586">
        <v>-12.3089</v>
      </c>
      <c r="K227" s="589">
        <v>0.240509714726</v>
      </c>
    </row>
    <row r="228" spans="1:11" ht="14.4" customHeight="1" thickBot="1" x14ac:dyDescent="0.35">
      <c r="A228" s="606" t="s">
        <v>541</v>
      </c>
      <c r="B228" s="590">
        <v>0</v>
      </c>
      <c r="C228" s="590">
        <v>4.9029999999999996</v>
      </c>
      <c r="D228" s="591">
        <v>4.9029999999999996</v>
      </c>
      <c r="E228" s="592" t="s">
        <v>322</v>
      </c>
      <c r="F228" s="590">
        <v>4.9406564584124654E-324</v>
      </c>
      <c r="G228" s="591">
        <v>0</v>
      </c>
      <c r="H228" s="593">
        <v>0.58599999999999997</v>
      </c>
      <c r="I228" s="590">
        <v>1.2629999999999999</v>
      </c>
      <c r="J228" s="591">
        <v>1.2629999999999999</v>
      </c>
      <c r="K228" s="594" t="s">
        <v>328</v>
      </c>
    </row>
    <row r="229" spans="1:11" ht="14.4" customHeight="1" thickBot="1" x14ac:dyDescent="0.35">
      <c r="A229" s="607" t="s">
        <v>542</v>
      </c>
      <c r="B229" s="585">
        <v>0</v>
      </c>
      <c r="C229" s="585">
        <v>4.9029999999999996</v>
      </c>
      <c r="D229" s="586">
        <v>4.9029999999999996</v>
      </c>
      <c r="E229" s="595" t="s">
        <v>322</v>
      </c>
      <c r="F229" s="585">
        <v>4.9406564584124654E-324</v>
      </c>
      <c r="G229" s="586">
        <v>0</v>
      </c>
      <c r="H229" s="588">
        <v>0.58599999999999997</v>
      </c>
      <c r="I229" s="585">
        <v>1.2629999999999999</v>
      </c>
      <c r="J229" s="586">
        <v>1.2629999999999999</v>
      </c>
      <c r="K229" s="596" t="s">
        <v>328</v>
      </c>
    </row>
    <row r="230" spans="1:11" ht="14.4" customHeight="1" thickBot="1" x14ac:dyDescent="0.35">
      <c r="A230" s="606" t="s">
        <v>543</v>
      </c>
      <c r="B230" s="590">
        <v>1108.99999999999</v>
      </c>
      <c r="C230" s="590">
        <v>982.77534000000003</v>
      </c>
      <c r="D230" s="591">
        <v>-126.224659999986</v>
      </c>
      <c r="E230" s="597">
        <v>0.88618155094600004</v>
      </c>
      <c r="F230" s="590">
        <v>1384</v>
      </c>
      <c r="G230" s="591">
        <v>346</v>
      </c>
      <c r="H230" s="593">
        <v>78.89452</v>
      </c>
      <c r="I230" s="590">
        <v>220.70587</v>
      </c>
      <c r="J230" s="591">
        <v>-125.29413</v>
      </c>
      <c r="K230" s="598">
        <v>0.15946955924799999</v>
      </c>
    </row>
    <row r="231" spans="1:11" ht="14.4" customHeight="1" thickBot="1" x14ac:dyDescent="0.35">
      <c r="A231" s="607" t="s">
        <v>544</v>
      </c>
      <c r="B231" s="585">
        <v>1107.99999999999</v>
      </c>
      <c r="C231" s="585">
        <v>982.43514000000005</v>
      </c>
      <c r="D231" s="586">
        <v>-125.564859999986</v>
      </c>
      <c r="E231" s="587">
        <v>0.88667431407899999</v>
      </c>
      <c r="F231" s="585">
        <v>1366</v>
      </c>
      <c r="G231" s="586">
        <v>341.5</v>
      </c>
      <c r="H231" s="588">
        <v>77.342609999999993</v>
      </c>
      <c r="I231" s="585">
        <v>216.05014</v>
      </c>
      <c r="J231" s="586">
        <v>-125.44986</v>
      </c>
      <c r="K231" s="589">
        <v>0.15816262079000001</v>
      </c>
    </row>
    <row r="232" spans="1:11" ht="14.4" customHeight="1" thickBot="1" x14ac:dyDescent="0.35">
      <c r="A232" s="607" t="s">
        <v>545</v>
      </c>
      <c r="B232" s="585">
        <v>0.99999999999900002</v>
      </c>
      <c r="C232" s="585">
        <v>0.3402</v>
      </c>
      <c r="D232" s="586">
        <v>-0.65979999999899996</v>
      </c>
      <c r="E232" s="587">
        <v>0.3402</v>
      </c>
      <c r="F232" s="585">
        <v>18</v>
      </c>
      <c r="G232" s="586">
        <v>4.5</v>
      </c>
      <c r="H232" s="588">
        <v>1.5519099999999999</v>
      </c>
      <c r="I232" s="585">
        <v>4.6557300000000001</v>
      </c>
      <c r="J232" s="586">
        <v>0.15573000000000001</v>
      </c>
      <c r="K232" s="589">
        <v>0.25865166666599998</v>
      </c>
    </row>
    <row r="233" spans="1:11" ht="14.4" customHeight="1" thickBot="1" x14ac:dyDescent="0.35">
      <c r="A233" s="606" t="s">
        <v>546</v>
      </c>
      <c r="B233" s="590">
        <v>0</v>
      </c>
      <c r="C233" s="590">
        <v>1108.7452499999999</v>
      </c>
      <c r="D233" s="591">
        <v>1108.7452499999999</v>
      </c>
      <c r="E233" s="592" t="s">
        <v>322</v>
      </c>
      <c r="F233" s="590">
        <v>4.9406564584124654E-324</v>
      </c>
      <c r="G233" s="591">
        <v>0</v>
      </c>
      <c r="H233" s="593">
        <v>112.32068</v>
      </c>
      <c r="I233" s="590">
        <v>293.22174999999999</v>
      </c>
      <c r="J233" s="591">
        <v>293.22174999999999</v>
      </c>
      <c r="K233" s="594" t="s">
        <v>328</v>
      </c>
    </row>
    <row r="234" spans="1:11" ht="14.4" customHeight="1" thickBot="1" x14ac:dyDescent="0.35">
      <c r="A234" s="607" t="s">
        <v>547</v>
      </c>
      <c r="B234" s="585">
        <v>0</v>
      </c>
      <c r="C234" s="585">
        <v>1108.7452499999999</v>
      </c>
      <c r="D234" s="586">
        <v>1108.7452499999999</v>
      </c>
      <c r="E234" s="595" t="s">
        <v>322</v>
      </c>
      <c r="F234" s="585">
        <v>4.9406564584124654E-324</v>
      </c>
      <c r="G234" s="586">
        <v>0</v>
      </c>
      <c r="H234" s="588">
        <v>112.32068</v>
      </c>
      <c r="I234" s="585">
        <v>293.22174999999999</v>
      </c>
      <c r="J234" s="586">
        <v>293.22174999999999</v>
      </c>
      <c r="K234" s="596" t="s">
        <v>328</v>
      </c>
    </row>
    <row r="235" spans="1:11" ht="14.4" customHeight="1" thickBot="1" x14ac:dyDescent="0.35">
      <c r="A235" s="606" t="s">
        <v>548</v>
      </c>
      <c r="B235" s="590">
        <v>8173.9999999999</v>
      </c>
      <c r="C235" s="590">
        <v>6850.0272000000004</v>
      </c>
      <c r="D235" s="591">
        <v>-1323.9727999999</v>
      </c>
      <c r="E235" s="597">
        <v>0.83802632737899996</v>
      </c>
      <c r="F235" s="590">
        <v>7491</v>
      </c>
      <c r="G235" s="591">
        <v>1872.75</v>
      </c>
      <c r="H235" s="593">
        <v>627.62117000000001</v>
      </c>
      <c r="I235" s="590">
        <v>1871.3260299999999</v>
      </c>
      <c r="J235" s="591">
        <v>-1.42397</v>
      </c>
      <c r="K235" s="598">
        <v>0.24980990922400001</v>
      </c>
    </row>
    <row r="236" spans="1:11" ht="14.4" customHeight="1" thickBot="1" x14ac:dyDescent="0.35">
      <c r="A236" s="607" t="s">
        <v>549</v>
      </c>
      <c r="B236" s="585">
        <v>8173.9999999999</v>
      </c>
      <c r="C236" s="585">
        <v>6850.0272000000004</v>
      </c>
      <c r="D236" s="586">
        <v>-1323.9727999999</v>
      </c>
      <c r="E236" s="587">
        <v>0.83802632737899996</v>
      </c>
      <c r="F236" s="585">
        <v>7491</v>
      </c>
      <c r="G236" s="586">
        <v>1872.75</v>
      </c>
      <c r="H236" s="588">
        <v>627.62117000000001</v>
      </c>
      <c r="I236" s="585">
        <v>1871.3260299999999</v>
      </c>
      <c r="J236" s="586">
        <v>-1.42397</v>
      </c>
      <c r="K236" s="589">
        <v>0.24980990922400001</v>
      </c>
    </row>
    <row r="237" spans="1:11" ht="14.4" customHeight="1" thickBot="1" x14ac:dyDescent="0.35">
      <c r="A237" s="611" t="s">
        <v>550</v>
      </c>
      <c r="B237" s="590">
        <v>0</v>
      </c>
      <c r="C237" s="590">
        <v>18.684159999999999</v>
      </c>
      <c r="D237" s="591">
        <v>18.684159999999999</v>
      </c>
      <c r="E237" s="592" t="s">
        <v>322</v>
      </c>
      <c r="F237" s="590">
        <v>4.9406564584124654E-324</v>
      </c>
      <c r="G237" s="591">
        <v>0</v>
      </c>
      <c r="H237" s="593">
        <v>31.94247</v>
      </c>
      <c r="I237" s="590">
        <v>32.613050000000001</v>
      </c>
      <c r="J237" s="591">
        <v>32.613050000000001</v>
      </c>
      <c r="K237" s="594" t="s">
        <v>328</v>
      </c>
    </row>
    <row r="238" spans="1:11" ht="14.4" customHeight="1" thickBot="1" x14ac:dyDescent="0.35">
      <c r="A238" s="608" t="s">
        <v>551</v>
      </c>
      <c r="B238" s="590">
        <v>0</v>
      </c>
      <c r="C238" s="590">
        <v>18.684159999999999</v>
      </c>
      <c r="D238" s="591">
        <v>18.684159999999999</v>
      </c>
      <c r="E238" s="592" t="s">
        <v>322</v>
      </c>
      <c r="F238" s="590">
        <v>4.9406564584124654E-324</v>
      </c>
      <c r="G238" s="591">
        <v>0</v>
      </c>
      <c r="H238" s="593">
        <v>31.94247</v>
      </c>
      <c r="I238" s="590">
        <v>32.613050000000001</v>
      </c>
      <c r="J238" s="591">
        <v>32.613050000000001</v>
      </c>
      <c r="K238" s="594" t="s">
        <v>328</v>
      </c>
    </row>
    <row r="239" spans="1:11" ht="14.4" customHeight="1" thickBot="1" x14ac:dyDescent="0.35">
      <c r="A239" s="610" t="s">
        <v>552</v>
      </c>
      <c r="B239" s="590">
        <v>0</v>
      </c>
      <c r="C239" s="590">
        <v>18.684159999999999</v>
      </c>
      <c r="D239" s="591">
        <v>18.684159999999999</v>
      </c>
      <c r="E239" s="592" t="s">
        <v>322</v>
      </c>
      <c r="F239" s="590">
        <v>4.9406564584124654E-324</v>
      </c>
      <c r="G239" s="591">
        <v>0</v>
      </c>
      <c r="H239" s="593">
        <v>31.94247</v>
      </c>
      <c r="I239" s="590">
        <v>32.613050000000001</v>
      </c>
      <c r="J239" s="591">
        <v>32.613050000000001</v>
      </c>
      <c r="K239" s="594" t="s">
        <v>328</v>
      </c>
    </row>
    <row r="240" spans="1:11" ht="14.4" customHeight="1" thickBot="1" x14ac:dyDescent="0.35">
      <c r="A240" s="606" t="s">
        <v>553</v>
      </c>
      <c r="B240" s="590">
        <v>0</v>
      </c>
      <c r="C240" s="590">
        <v>18.684159999999999</v>
      </c>
      <c r="D240" s="591">
        <v>18.684159999999999</v>
      </c>
      <c r="E240" s="592" t="s">
        <v>322</v>
      </c>
      <c r="F240" s="590">
        <v>4.9406564584124654E-324</v>
      </c>
      <c r="G240" s="591">
        <v>0</v>
      </c>
      <c r="H240" s="593">
        <v>31.94247</v>
      </c>
      <c r="I240" s="590">
        <v>32.613050000000001</v>
      </c>
      <c r="J240" s="591">
        <v>32.613050000000001</v>
      </c>
      <c r="K240" s="594" t="s">
        <v>328</v>
      </c>
    </row>
    <row r="241" spans="1:11" ht="14.4" customHeight="1" thickBot="1" x14ac:dyDescent="0.35">
      <c r="A241" s="607" t="s">
        <v>554</v>
      </c>
      <c r="B241" s="585">
        <v>0</v>
      </c>
      <c r="C241" s="585">
        <v>15.584160000000001</v>
      </c>
      <c r="D241" s="586">
        <v>15.584160000000001</v>
      </c>
      <c r="E241" s="595" t="s">
        <v>322</v>
      </c>
      <c r="F241" s="585">
        <v>4.9406564584124654E-324</v>
      </c>
      <c r="G241" s="586">
        <v>0</v>
      </c>
      <c r="H241" s="588">
        <v>1.41307</v>
      </c>
      <c r="I241" s="585">
        <v>2.08365</v>
      </c>
      <c r="J241" s="586">
        <v>2.08365</v>
      </c>
      <c r="K241" s="596" t="s">
        <v>328</v>
      </c>
    </row>
    <row r="242" spans="1:11" ht="14.4" customHeight="1" thickBot="1" x14ac:dyDescent="0.35">
      <c r="A242" s="607" t="s">
        <v>555</v>
      </c>
      <c r="B242" s="585">
        <v>0</v>
      </c>
      <c r="C242" s="585">
        <v>3.1</v>
      </c>
      <c r="D242" s="586">
        <v>3.1</v>
      </c>
      <c r="E242" s="595" t="s">
        <v>322</v>
      </c>
      <c r="F242" s="585">
        <v>4.9406564584124654E-324</v>
      </c>
      <c r="G242" s="586">
        <v>0</v>
      </c>
      <c r="H242" s="588">
        <v>30.529399999999999</v>
      </c>
      <c r="I242" s="585">
        <v>30.529399999999999</v>
      </c>
      <c r="J242" s="586">
        <v>30.529399999999999</v>
      </c>
      <c r="K242" s="596" t="s">
        <v>328</v>
      </c>
    </row>
    <row r="243" spans="1:11" ht="14.4" customHeight="1" thickBot="1" x14ac:dyDescent="0.35">
      <c r="A243" s="612"/>
      <c r="B243" s="585">
        <v>-3895.7193538455499</v>
      </c>
      <c r="C243" s="585">
        <v>-8576.1742000000995</v>
      </c>
      <c r="D243" s="586">
        <v>-4680.4548461545501</v>
      </c>
      <c r="E243" s="587">
        <v>2.201435324527</v>
      </c>
      <c r="F243" s="585">
        <v>10462.7676061193</v>
      </c>
      <c r="G243" s="586">
        <v>2615.6919015298299</v>
      </c>
      <c r="H243" s="588">
        <v>-803.48563999999897</v>
      </c>
      <c r="I243" s="585">
        <v>-4022.6542500000601</v>
      </c>
      <c r="J243" s="586">
        <v>-6638.3461515298804</v>
      </c>
      <c r="K243" s="589">
        <v>-0.38447324851600001</v>
      </c>
    </row>
    <row r="244" spans="1:11" ht="14.4" customHeight="1" thickBot="1" x14ac:dyDescent="0.35">
      <c r="A244" s="613" t="s">
        <v>66</v>
      </c>
      <c r="B244" s="599">
        <v>-3895.7193538454599</v>
      </c>
      <c r="C244" s="599">
        <v>-8576.1742000000995</v>
      </c>
      <c r="D244" s="600">
        <v>-4680.4548461546401</v>
      </c>
      <c r="E244" s="601" t="s">
        <v>322</v>
      </c>
      <c r="F244" s="599">
        <v>10462.7676061193</v>
      </c>
      <c r="G244" s="600">
        <v>2615.6919015298299</v>
      </c>
      <c r="H244" s="599">
        <v>-803.48563999999897</v>
      </c>
      <c r="I244" s="599">
        <v>-4022.6542500000501</v>
      </c>
      <c r="J244" s="600">
        <v>-6638.3461515298804</v>
      </c>
      <c r="K244" s="602">
        <v>-0.38447324851600001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333</v>
      </c>
      <c r="C6" s="616">
        <v>1697.6676600000001</v>
      </c>
      <c r="D6" s="616">
        <v>1309.9329</v>
      </c>
      <c r="E6" s="616"/>
      <c r="F6" s="616">
        <v>1437.5903000000021</v>
      </c>
      <c r="G6" s="616">
        <v>1423.5</v>
      </c>
      <c r="H6" s="616">
        <v>14.090300000002117</v>
      </c>
      <c r="I6" s="617">
        <v>1.0098983491394464</v>
      </c>
      <c r="J6" s="618" t="s">
        <v>1</v>
      </c>
    </row>
    <row r="7" spans="1:10" ht="14.4" customHeight="1" x14ac:dyDescent="0.3">
      <c r="A7" s="614" t="s">
        <v>556</v>
      </c>
      <c r="B7" s="615" t="s">
        <v>334</v>
      </c>
      <c r="C7" s="616">
        <v>176.49148</v>
      </c>
      <c r="D7" s="616">
        <v>165.70258000000001</v>
      </c>
      <c r="E7" s="616"/>
      <c r="F7" s="616">
        <v>112.59936999999999</v>
      </c>
      <c r="G7" s="616">
        <v>165.75</v>
      </c>
      <c r="H7" s="616">
        <v>-53.150630000000007</v>
      </c>
      <c r="I7" s="617">
        <v>0.67933254901960782</v>
      </c>
      <c r="J7" s="618" t="s">
        <v>1</v>
      </c>
    </row>
    <row r="8" spans="1:10" ht="14.4" customHeight="1" x14ac:dyDescent="0.3">
      <c r="A8" s="614" t="s">
        <v>556</v>
      </c>
      <c r="B8" s="615" t="s">
        <v>559</v>
      </c>
      <c r="C8" s="616">
        <v>19.8</v>
      </c>
      <c r="D8" s="616">
        <v>0</v>
      </c>
      <c r="E8" s="616"/>
      <c r="F8" s="616" t="s">
        <v>558</v>
      </c>
      <c r="G8" s="616" t="s">
        <v>558</v>
      </c>
      <c r="H8" s="616" t="s">
        <v>558</v>
      </c>
      <c r="I8" s="617" t="s">
        <v>558</v>
      </c>
      <c r="J8" s="618" t="s">
        <v>1</v>
      </c>
    </row>
    <row r="9" spans="1:10" ht="14.4" customHeight="1" x14ac:dyDescent="0.3">
      <c r="A9" s="614" t="s">
        <v>556</v>
      </c>
      <c r="B9" s="615" t="s">
        <v>335</v>
      </c>
      <c r="C9" s="616">
        <v>114.63882999999998</v>
      </c>
      <c r="D9" s="616">
        <v>109.97224999999999</v>
      </c>
      <c r="E9" s="616"/>
      <c r="F9" s="616">
        <v>182.47703999999999</v>
      </c>
      <c r="G9" s="616">
        <v>140</v>
      </c>
      <c r="H9" s="616">
        <v>42.477039999999988</v>
      </c>
      <c r="I9" s="617">
        <v>1.3034074285714286</v>
      </c>
      <c r="J9" s="618" t="s">
        <v>1</v>
      </c>
    </row>
    <row r="10" spans="1:10" ht="14.4" customHeight="1" x14ac:dyDescent="0.3">
      <c r="A10" s="614" t="s">
        <v>556</v>
      </c>
      <c r="B10" s="615" t="s">
        <v>336</v>
      </c>
      <c r="C10" s="616">
        <v>290.99702000000002</v>
      </c>
      <c r="D10" s="616">
        <v>165.12228000000002</v>
      </c>
      <c r="E10" s="616"/>
      <c r="F10" s="616">
        <v>139.12074999999999</v>
      </c>
      <c r="G10" s="616">
        <v>127.75</v>
      </c>
      <c r="H10" s="616">
        <v>11.370749999999987</v>
      </c>
      <c r="I10" s="617">
        <v>1.0890078277886497</v>
      </c>
      <c r="J10" s="618" t="s">
        <v>1</v>
      </c>
    </row>
    <row r="11" spans="1:10" ht="14.4" customHeight="1" x14ac:dyDescent="0.3">
      <c r="A11" s="614" t="s">
        <v>556</v>
      </c>
      <c r="B11" s="615" t="s">
        <v>337</v>
      </c>
      <c r="C11" s="616">
        <v>27.754450000000002</v>
      </c>
      <c r="D11" s="616">
        <v>91.636080000000007</v>
      </c>
      <c r="E11" s="616"/>
      <c r="F11" s="616">
        <v>8.736559999999999</v>
      </c>
      <c r="G11" s="616">
        <v>52.25</v>
      </c>
      <c r="H11" s="616">
        <v>-43.513440000000003</v>
      </c>
      <c r="I11" s="617">
        <v>0.1672068899521531</v>
      </c>
      <c r="J11" s="618" t="s">
        <v>1</v>
      </c>
    </row>
    <row r="12" spans="1:10" ht="14.4" customHeight="1" x14ac:dyDescent="0.3">
      <c r="A12" s="614" t="s">
        <v>556</v>
      </c>
      <c r="B12" s="615" t="s">
        <v>338</v>
      </c>
      <c r="C12" s="616">
        <v>57.16921</v>
      </c>
      <c r="D12" s="616">
        <v>76.824970000000008</v>
      </c>
      <c r="E12" s="616"/>
      <c r="F12" s="616">
        <v>58.168610000000001</v>
      </c>
      <c r="G12" s="616">
        <v>70</v>
      </c>
      <c r="H12" s="616">
        <v>-11.831389999999999</v>
      </c>
      <c r="I12" s="617">
        <v>0.83098014285714283</v>
      </c>
      <c r="J12" s="618" t="s">
        <v>1</v>
      </c>
    </row>
    <row r="13" spans="1:10" ht="14.4" customHeight="1" x14ac:dyDescent="0.3">
      <c r="A13" s="614" t="s">
        <v>556</v>
      </c>
      <c r="B13" s="615" t="s">
        <v>560</v>
      </c>
      <c r="C13" s="616">
        <v>2384.5186499999995</v>
      </c>
      <c r="D13" s="616">
        <v>1919.1910600000001</v>
      </c>
      <c r="E13" s="616"/>
      <c r="F13" s="616">
        <v>1938.6926300000021</v>
      </c>
      <c r="G13" s="616">
        <v>1979.25</v>
      </c>
      <c r="H13" s="616">
        <v>-40.557369999997945</v>
      </c>
      <c r="I13" s="617">
        <v>0.97950871794871897</v>
      </c>
      <c r="J13" s="618" t="s">
        <v>561</v>
      </c>
    </row>
    <row r="15" spans="1:10" ht="14.4" customHeight="1" x14ac:dyDescent="0.3">
      <c r="A15" s="614" t="s">
        <v>556</v>
      </c>
      <c r="B15" s="615" t="s">
        <v>557</v>
      </c>
      <c r="C15" s="616" t="s">
        <v>558</v>
      </c>
      <c r="D15" s="616" t="s">
        <v>558</v>
      </c>
      <c r="E15" s="616"/>
      <c r="F15" s="616" t="s">
        <v>558</v>
      </c>
      <c r="G15" s="616" t="s">
        <v>558</v>
      </c>
      <c r="H15" s="616" t="s">
        <v>558</v>
      </c>
      <c r="I15" s="617" t="s">
        <v>558</v>
      </c>
      <c r="J15" s="618" t="s">
        <v>74</v>
      </c>
    </row>
    <row r="16" spans="1:10" ht="14.4" customHeight="1" x14ac:dyDescent="0.3">
      <c r="A16" s="614" t="s">
        <v>562</v>
      </c>
      <c r="B16" s="615" t="s">
        <v>563</v>
      </c>
      <c r="C16" s="616" t="s">
        <v>558</v>
      </c>
      <c r="D16" s="616" t="s">
        <v>558</v>
      </c>
      <c r="E16" s="616"/>
      <c r="F16" s="616" t="s">
        <v>558</v>
      </c>
      <c r="G16" s="616" t="s">
        <v>558</v>
      </c>
      <c r="H16" s="616" t="s">
        <v>558</v>
      </c>
      <c r="I16" s="617" t="s">
        <v>558</v>
      </c>
      <c r="J16" s="618" t="s">
        <v>0</v>
      </c>
    </row>
    <row r="17" spans="1:10" ht="14.4" customHeight="1" x14ac:dyDescent="0.3">
      <c r="A17" s="614" t="s">
        <v>562</v>
      </c>
      <c r="B17" s="615" t="s">
        <v>333</v>
      </c>
      <c r="C17" s="616">
        <v>338.11958999999996</v>
      </c>
      <c r="D17" s="616">
        <v>259.29850999999996</v>
      </c>
      <c r="E17" s="616"/>
      <c r="F17" s="616">
        <v>248.88334000000003</v>
      </c>
      <c r="G17" s="616">
        <v>253</v>
      </c>
      <c r="H17" s="616">
        <v>-4.1166599999999676</v>
      </c>
      <c r="I17" s="617">
        <v>0.9837286166007907</v>
      </c>
      <c r="J17" s="618" t="s">
        <v>1</v>
      </c>
    </row>
    <row r="18" spans="1:10" ht="14.4" customHeight="1" x14ac:dyDescent="0.3">
      <c r="A18" s="614" t="s">
        <v>562</v>
      </c>
      <c r="B18" s="615" t="s">
        <v>334</v>
      </c>
      <c r="C18" s="616">
        <v>11.27886</v>
      </c>
      <c r="D18" s="616">
        <v>15.45818</v>
      </c>
      <c r="E18" s="616"/>
      <c r="F18" s="616">
        <v>12.301419999999998</v>
      </c>
      <c r="G18" s="616">
        <v>16.25</v>
      </c>
      <c r="H18" s="616">
        <v>-3.9485800000000015</v>
      </c>
      <c r="I18" s="617">
        <v>0.75701046153846141</v>
      </c>
      <c r="J18" s="618" t="s">
        <v>1</v>
      </c>
    </row>
    <row r="19" spans="1:10" ht="14.4" customHeight="1" x14ac:dyDescent="0.3">
      <c r="A19" s="614" t="s">
        <v>562</v>
      </c>
      <c r="B19" s="615" t="s">
        <v>336</v>
      </c>
      <c r="C19" s="616">
        <v>133.70918</v>
      </c>
      <c r="D19" s="616">
        <v>69.174689999999998</v>
      </c>
      <c r="E19" s="616"/>
      <c r="F19" s="616">
        <v>51.819119999999998</v>
      </c>
      <c r="G19" s="616">
        <v>53.5</v>
      </c>
      <c r="H19" s="616">
        <v>-1.6808800000000019</v>
      </c>
      <c r="I19" s="617">
        <v>0.96858168224299057</v>
      </c>
      <c r="J19" s="618" t="s">
        <v>1</v>
      </c>
    </row>
    <row r="20" spans="1:10" ht="14.4" customHeight="1" x14ac:dyDescent="0.3">
      <c r="A20" s="614" t="s">
        <v>562</v>
      </c>
      <c r="B20" s="615" t="s">
        <v>337</v>
      </c>
      <c r="C20" s="616">
        <v>3.7684799999999998</v>
      </c>
      <c r="D20" s="616">
        <v>0.39376</v>
      </c>
      <c r="E20" s="616"/>
      <c r="F20" s="616">
        <v>0.49396000000000001</v>
      </c>
      <c r="G20" s="616">
        <v>0.75</v>
      </c>
      <c r="H20" s="616">
        <v>-0.25603999999999999</v>
      </c>
      <c r="I20" s="617">
        <v>0.65861333333333338</v>
      </c>
      <c r="J20" s="618" t="s">
        <v>1</v>
      </c>
    </row>
    <row r="21" spans="1:10" ht="14.4" customHeight="1" x14ac:dyDescent="0.3">
      <c r="A21" s="614" t="s">
        <v>562</v>
      </c>
      <c r="B21" s="615" t="s">
        <v>338</v>
      </c>
      <c r="C21" s="616">
        <v>2.20248</v>
      </c>
      <c r="D21" s="616">
        <v>1.8515000000000001</v>
      </c>
      <c r="E21" s="616"/>
      <c r="F21" s="616">
        <v>3.7030000000000003</v>
      </c>
      <c r="G21" s="616">
        <v>2.25</v>
      </c>
      <c r="H21" s="616">
        <v>1.4530000000000003</v>
      </c>
      <c r="I21" s="617">
        <v>1.645777777777778</v>
      </c>
      <c r="J21" s="618" t="s">
        <v>1</v>
      </c>
    </row>
    <row r="22" spans="1:10" ht="14.4" customHeight="1" x14ac:dyDescent="0.3">
      <c r="A22" s="614" t="s">
        <v>562</v>
      </c>
      <c r="B22" s="615" t="s">
        <v>564</v>
      </c>
      <c r="C22" s="616">
        <v>489.07858999999996</v>
      </c>
      <c r="D22" s="616">
        <v>346.17663999999996</v>
      </c>
      <c r="E22" s="616"/>
      <c r="F22" s="616">
        <v>317.20084000000003</v>
      </c>
      <c r="G22" s="616">
        <v>325.75</v>
      </c>
      <c r="H22" s="616">
        <v>-8.5491599999999721</v>
      </c>
      <c r="I22" s="617">
        <v>0.97375545663852658</v>
      </c>
      <c r="J22" s="618" t="s">
        <v>565</v>
      </c>
    </row>
    <row r="23" spans="1:10" ht="14.4" customHeight="1" x14ac:dyDescent="0.3">
      <c r="A23" s="614" t="s">
        <v>558</v>
      </c>
      <c r="B23" s="615" t="s">
        <v>558</v>
      </c>
      <c r="C23" s="616" t="s">
        <v>558</v>
      </c>
      <c r="D23" s="616" t="s">
        <v>558</v>
      </c>
      <c r="E23" s="616"/>
      <c r="F23" s="616" t="s">
        <v>558</v>
      </c>
      <c r="G23" s="616" t="s">
        <v>558</v>
      </c>
      <c r="H23" s="616" t="s">
        <v>558</v>
      </c>
      <c r="I23" s="617" t="s">
        <v>558</v>
      </c>
      <c r="J23" s="618" t="s">
        <v>566</v>
      </c>
    </row>
    <row r="24" spans="1:10" ht="14.4" customHeight="1" x14ac:dyDescent="0.3">
      <c r="A24" s="614" t="s">
        <v>567</v>
      </c>
      <c r="B24" s="615" t="s">
        <v>568</v>
      </c>
      <c r="C24" s="616" t="s">
        <v>558</v>
      </c>
      <c r="D24" s="616" t="s">
        <v>558</v>
      </c>
      <c r="E24" s="616"/>
      <c r="F24" s="616" t="s">
        <v>558</v>
      </c>
      <c r="G24" s="616" t="s">
        <v>558</v>
      </c>
      <c r="H24" s="616" t="s">
        <v>558</v>
      </c>
      <c r="I24" s="617" t="s">
        <v>558</v>
      </c>
      <c r="J24" s="618" t="s">
        <v>0</v>
      </c>
    </row>
    <row r="25" spans="1:10" ht="14.4" customHeight="1" x14ac:dyDescent="0.3">
      <c r="A25" s="614" t="s">
        <v>567</v>
      </c>
      <c r="B25" s="615" t="s">
        <v>333</v>
      </c>
      <c r="C25" s="616">
        <v>0.9425</v>
      </c>
      <c r="D25" s="616">
        <v>3.0815900000000003</v>
      </c>
      <c r="E25" s="616"/>
      <c r="F25" s="616">
        <v>1.4379</v>
      </c>
      <c r="G25" s="616">
        <v>1.75</v>
      </c>
      <c r="H25" s="616">
        <v>-0.31210000000000004</v>
      </c>
      <c r="I25" s="617">
        <v>0.82165714285714286</v>
      </c>
      <c r="J25" s="618" t="s">
        <v>1</v>
      </c>
    </row>
    <row r="26" spans="1:10" ht="14.4" customHeight="1" x14ac:dyDescent="0.3">
      <c r="A26" s="614" t="s">
        <v>567</v>
      </c>
      <c r="B26" s="615" t="s">
        <v>569</v>
      </c>
      <c r="C26" s="616">
        <v>0.9425</v>
      </c>
      <c r="D26" s="616">
        <v>3.0815900000000003</v>
      </c>
      <c r="E26" s="616"/>
      <c r="F26" s="616">
        <v>1.4379</v>
      </c>
      <c r="G26" s="616">
        <v>1.75</v>
      </c>
      <c r="H26" s="616">
        <v>-0.31210000000000004</v>
      </c>
      <c r="I26" s="617">
        <v>0.82165714285714286</v>
      </c>
      <c r="J26" s="618" t="s">
        <v>565</v>
      </c>
    </row>
    <row r="27" spans="1:10" ht="14.4" customHeight="1" x14ac:dyDescent="0.3">
      <c r="A27" s="614" t="s">
        <v>558</v>
      </c>
      <c r="B27" s="615" t="s">
        <v>558</v>
      </c>
      <c r="C27" s="616" t="s">
        <v>558</v>
      </c>
      <c r="D27" s="616" t="s">
        <v>558</v>
      </c>
      <c r="E27" s="616"/>
      <c r="F27" s="616" t="s">
        <v>558</v>
      </c>
      <c r="G27" s="616" t="s">
        <v>558</v>
      </c>
      <c r="H27" s="616" t="s">
        <v>558</v>
      </c>
      <c r="I27" s="617" t="s">
        <v>558</v>
      </c>
      <c r="J27" s="618" t="s">
        <v>566</v>
      </c>
    </row>
    <row r="28" spans="1:10" ht="14.4" customHeight="1" x14ac:dyDescent="0.3">
      <c r="A28" s="614" t="s">
        <v>570</v>
      </c>
      <c r="B28" s="615" t="s">
        <v>571</v>
      </c>
      <c r="C28" s="616" t="s">
        <v>558</v>
      </c>
      <c r="D28" s="616" t="s">
        <v>558</v>
      </c>
      <c r="E28" s="616"/>
      <c r="F28" s="616" t="s">
        <v>558</v>
      </c>
      <c r="G28" s="616" t="s">
        <v>558</v>
      </c>
      <c r="H28" s="616" t="s">
        <v>558</v>
      </c>
      <c r="I28" s="617" t="s">
        <v>558</v>
      </c>
      <c r="J28" s="618" t="s">
        <v>0</v>
      </c>
    </row>
    <row r="29" spans="1:10" ht="14.4" customHeight="1" x14ac:dyDescent="0.3">
      <c r="A29" s="614" t="s">
        <v>570</v>
      </c>
      <c r="B29" s="615" t="s">
        <v>333</v>
      </c>
      <c r="C29" s="616">
        <v>885.59092999999996</v>
      </c>
      <c r="D29" s="616">
        <v>676.24410999999998</v>
      </c>
      <c r="E29" s="616"/>
      <c r="F29" s="616">
        <v>763.09751000000097</v>
      </c>
      <c r="G29" s="616">
        <v>771.75</v>
      </c>
      <c r="H29" s="616">
        <v>-8.6524899999990339</v>
      </c>
      <c r="I29" s="617">
        <v>0.98878848072562486</v>
      </c>
      <c r="J29" s="618" t="s">
        <v>1</v>
      </c>
    </row>
    <row r="30" spans="1:10" ht="14.4" customHeight="1" x14ac:dyDescent="0.3">
      <c r="A30" s="614" t="s">
        <v>570</v>
      </c>
      <c r="B30" s="615" t="s">
        <v>334</v>
      </c>
      <c r="C30" s="616">
        <v>156.05101999999999</v>
      </c>
      <c r="D30" s="616">
        <v>132.44240000000002</v>
      </c>
      <c r="E30" s="616"/>
      <c r="F30" s="616">
        <v>100.29795</v>
      </c>
      <c r="G30" s="616">
        <v>146</v>
      </c>
      <c r="H30" s="616">
        <v>-45.70205</v>
      </c>
      <c r="I30" s="617">
        <v>0.68697226027397262</v>
      </c>
      <c r="J30" s="618" t="s">
        <v>1</v>
      </c>
    </row>
    <row r="31" spans="1:10" ht="14.4" customHeight="1" x14ac:dyDescent="0.3">
      <c r="A31" s="614" t="s">
        <v>570</v>
      </c>
      <c r="B31" s="615" t="s">
        <v>559</v>
      </c>
      <c r="C31" s="616">
        <v>19.8</v>
      </c>
      <c r="D31" s="616">
        <v>0</v>
      </c>
      <c r="E31" s="616"/>
      <c r="F31" s="616" t="s">
        <v>558</v>
      </c>
      <c r="G31" s="616" t="s">
        <v>558</v>
      </c>
      <c r="H31" s="616" t="s">
        <v>558</v>
      </c>
      <c r="I31" s="617" t="s">
        <v>558</v>
      </c>
      <c r="J31" s="618" t="s">
        <v>1</v>
      </c>
    </row>
    <row r="32" spans="1:10" ht="14.4" customHeight="1" x14ac:dyDescent="0.3">
      <c r="A32" s="614" t="s">
        <v>570</v>
      </c>
      <c r="B32" s="615" t="s">
        <v>335</v>
      </c>
      <c r="C32" s="616">
        <v>114.63882999999998</v>
      </c>
      <c r="D32" s="616">
        <v>109.97224999999999</v>
      </c>
      <c r="E32" s="616"/>
      <c r="F32" s="616">
        <v>182.47703999999999</v>
      </c>
      <c r="G32" s="616">
        <v>140</v>
      </c>
      <c r="H32" s="616">
        <v>42.477039999999988</v>
      </c>
      <c r="I32" s="617">
        <v>1.3034074285714286</v>
      </c>
      <c r="J32" s="618" t="s">
        <v>1</v>
      </c>
    </row>
    <row r="33" spans="1:10" ht="14.4" customHeight="1" x14ac:dyDescent="0.3">
      <c r="A33" s="614" t="s">
        <v>570</v>
      </c>
      <c r="B33" s="615" t="s">
        <v>336</v>
      </c>
      <c r="C33" s="616">
        <v>116.99961</v>
      </c>
      <c r="D33" s="616">
        <v>95.512469999999993</v>
      </c>
      <c r="E33" s="616"/>
      <c r="F33" s="616">
        <v>87.301629999999989</v>
      </c>
      <c r="G33" s="616">
        <v>73</v>
      </c>
      <c r="H33" s="616">
        <v>14.301629999999989</v>
      </c>
      <c r="I33" s="617">
        <v>1.1959127397260272</v>
      </c>
      <c r="J33" s="618" t="s">
        <v>1</v>
      </c>
    </row>
    <row r="34" spans="1:10" ht="14.4" customHeight="1" x14ac:dyDescent="0.3">
      <c r="A34" s="614" t="s">
        <v>570</v>
      </c>
      <c r="B34" s="615" t="s">
        <v>337</v>
      </c>
      <c r="C34" s="616">
        <v>23.985970000000002</v>
      </c>
      <c r="D34" s="616">
        <v>91.242320000000007</v>
      </c>
      <c r="E34" s="616"/>
      <c r="F34" s="616">
        <v>8.2425999999999995</v>
      </c>
      <c r="G34" s="616">
        <v>51.5</v>
      </c>
      <c r="H34" s="616">
        <v>-43.257400000000004</v>
      </c>
      <c r="I34" s="617">
        <v>0.16005048543689318</v>
      </c>
      <c r="J34" s="618" t="s">
        <v>1</v>
      </c>
    </row>
    <row r="35" spans="1:10" ht="14.4" customHeight="1" x14ac:dyDescent="0.3">
      <c r="A35" s="614" t="s">
        <v>570</v>
      </c>
      <c r="B35" s="615" t="s">
        <v>338</v>
      </c>
      <c r="C35" s="616">
        <v>28.604279999999999</v>
      </c>
      <c r="D35" s="616">
        <v>34.525309999999998</v>
      </c>
      <c r="E35" s="616"/>
      <c r="F35" s="616">
        <v>29.33625</v>
      </c>
      <c r="G35" s="616">
        <v>32.25</v>
      </c>
      <c r="H35" s="616">
        <v>-2.9137500000000003</v>
      </c>
      <c r="I35" s="617">
        <v>0.90965116279069769</v>
      </c>
      <c r="J35" s="618" t="s">
        <v>1</v>
      </c>
    </row>
    <row r="36" spans="1:10" ht="14.4" customHeight="1" x14ac:dyDescent="0.3">
      <c r="A36" s="614" t="s">
        <v>570</v>
      </c>
      <c r="B36" s="615" t="s">
        <v>572</v>
      </c>
      <c r="C36" s="616">
        <v>1345.6706399999998</v>
      </c>
      <c r="D36" s="616">
        <v>1139.93886</v>
      </c>
      <c r="E36" s="616"/>
      <c r="F36" s="616">
        <v>1170.7529800000009</v>
      </c>
      <c r="G36" s="616">
        <v>1214.5</v>
      </c>
      <c r="H36" s="616">
        <v>-43.747019999999111</v>
      </c>
      <c r="I36" s="617">
        <v>0.96397939892960138</v>
      </c>
      <c r="J36" s="618" t="s">
        <v>565</v>
      </c>
    </row>
    <row r="37" spans="1:10" ht="14.4" customHeight="1" x14ac:dyDescent="0.3">
      <c r="A37" s="614" t="s">
        <v>558</v>
      </c>
      <c r="B37" s="615" t="s">
        <v>558</v>
      </c>
      <c r="C37" s="616" t="s">
        <v>558</v>
      </c>
      <c r="D37" s="616" t="s">
        <v>558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566</v>
      </c>
    </row>
    <row r="38" spans="1:10" ht="14.4" customHeight="1" x14ac:dyDescent="0.3">
      <c r="A38" s="614" t="s">
        <v>573</v>
      </c>
      <c r="B38" s="615" t="s">
        <v>574</v>
      </c>
      <c r="C38" s="616" t="s">
        <v>558</v>
      </c>
      <c r="D38" s="616" t="s">
        <v>558</v>
      </c>
      <c r="E38" s="616"/>
      <c r="F38" s="616" t="s">
        <v>558</v>
      </c>
      <c r="G38" s="616" t="s">
        <v>558</v>
      </c>
      <c r="H38" s="616" t="s">
        <v>558</v>
      </c>
      <c r="I38" s="617" t="s">
        <v>558</v>
      </c>
      <c r="J38" s="618" t="s">
        <v>0</v>
      </c>
    </row>
    <row r="39" spans="1:10" ht="14.4" customHeight="1" x14ac:dyDescent="0.3">
      <c r="A39" s="614" t="s">
        <v>573</v>
      </c>
      <c r="B39" s="615" t="s">
        <v>333</v>
      </c>
      <c r="C39" s="616">
        <v>473.01464000000004</v>
      </c>
      <c r="D39" s="616">
        <v>371.30869000000001</v>
      </c>
      <c r="E39" s="616"/>
      <c r="F39" s="616">
        <v>424.17155000000105</v>
      </c>
      <c r="G39" s="616">
        <v>397</v>
      </c>
      <c r="H39" s="616">
        <v>27.171550000001048</v>
      </c>
      <c r="I39" s="617">
        <v>1.0684421914357709</v>
      </c>
      <c r="J39" s="618" t="s">
        <v>1</v>
      </c>
    </row>
    <row r="40" spans="1:10" ht="14.4" customHeight="1" x14ac:dyDescent="0.3">
      <c r="A40" s="614" t="s">
        <v>573</v>
      </c>
      <c r="B40" s="615" t="s">
        <v>334</v>
      </c>
      <c r="C40" s="616">
        <v>9.1616</v>
      </c>
      <c r="D40" s="616">
        <v>17.802</v>
      </c>
      <c r="E40" s="616"/>
      <c r="F40" s="616">
        <v>0</v>
      </c>
      <c r="G40" s="616">
        <v>3.5</v>
      </c>
      <c r="H40" s="616">
        <v>-3.5</v>
      </c>
      <c r="I40" s="617">
        <v>0</v>
      </c>
      <c r="J40" s="618" t="s">
        <v>1</v>
      </c>
    </row>
    <row r="41" spans="1:10" ht="14.4" customHeight="1" x14ac:dyDescent="0.3">
      <c r="A41" s="614" t="s">
        <v>573</v>
      </c>
      <c r="B41" s="615" t="s">
        <v>336</v>
      </c>
      <c r="C41" s="616">
        <v>40.288229999999999</v>
      </c>
      <c r="D41" s="616">
        <v>0.43512000000000001</v>
      </c>
      <c r="E41" s="616"/>
      <c r="F41" s="616">
        <v>0</v>
      </c>
      <c r="G41" s="616">
        <v>1.25</v>
      </c>
      <c r="H41" s="616">
        <v>-1.25</v>
      </c>
      <c r="I41" s="617">
        <v>0</v>
      </c>
      <c r="J41" s="618" t="s">
        <v>1</v>
      </c>
    </row>
    <row r="42" spans="1:10" ht="14.4" customHeight="1" x14ac:dyDescent="0.3">
      <c r="A42" s="614" t="s">
        <v>573</v>
      </c>
      <c r="B42" s="615" t="s">
        <v>338</v>
      </c>
      <c r="C42" s="616">
        <v>26.362449999999999</v>
      </c>
      <c r="D42" s="616">
        <v>40.448160000000001</v>
      </c>
      <c r="E42" s="616"/>
      <c r="F42" s="616">
        <v>25.129360000000002</v>
      </c>
      <c r="G42" s="616">
        <v>35.5</v>
      </c>
      <c r="H42" s="616">
        <v>-10.370639999999998</v>
      </c>
      <c r="I42" s="617">
        <v>0.70786929577464797</v>
      </c>
      <c r="J42" s="618" t="s">
        <v>1</v>
      </c>
    </row>
    <row r="43" spans="1:10" ht="14.4" customHeight="1" x14ac:dyDescent="0.3">
      <c r="A43" s="614" t="s">
        <v>573</v>
      </c>
      <c r="B43" s="615" t="s">
        <v>575</v>
      </c>
      <c r="C43" s="616">
        <v>548.82692000000009</v>
      </c>
      <c r="D43" s="616">
        <v>429.99396999999999</v>
      </c>
      <c r="E43" s="616"/>
      <c r="F43" s="616">
        <v>449.30091000000107</v>
      </c>
      <c r="G43" s="616">
        <v>437.25</v>
      </c>
      <c r="H43" s="616">
        <v>12.050910000001068</v>
      </c>
      <c r="I43" s="617">
        <v>1.0275606861063489</v>
      </c>
      <c r="J43" s="618" t="s">
        <v>565</v>
      </c>
    </row>
    <row r="44" spans="1:10" ht="14.4" customHeight="1" x14ac:dyDescent="0.3">
      <c r="A44" s="614" t="s">
        <v>558</v>
      </c>
      <c r="B44" s="615" t="s">
        <v>558</v>
      </c>
      <c r="C44" s="616" t="s">
        <v>558</v>
      </c>
      <c r="D44" s="616" t="s">
        <v>558</v>
      </c>
      <c r="E44" s="616"/>
      <c r="F44" s="616" t="s">
        <v>558</v>
      </c>
      <c r="G44" s="616" t="s">
        <v>558</v>
      </c>
      <c r="H44" s="616" t="s">
        <v>558</v>
      </c>
      <c r="I44" s="617" t="s">
        <v>558</v>
      </c>
      <c r="J44" s="618" t="s">
        <v>566</v>
      </c>
    </row>
    <row r="45" spans="1:10" ht="14.4" customHeight="1" x14ac:dyDescent="0.3">
      <c r="A45" s="614" t="s">
        <v>576</v>
      </c>
      <c r="B45" s="615" t="s">
        <v>577</v>
      </c>
      <c r="C45" s="616" t="s">
        <v>558</v>
      </c>
      <c r="D45" s="616" t="s">
        <v>558</v>
      </c>
      <c r="E45" s="616"/>
      <c r="F45" s="616" t="s">
        <v>558</v>
      </c>
      <c r="G45" s="616" t="s">
        <v>558</v>
      </c>
      <c r="H45" s="616" t="s">
        <v>558</v>
      </c>
      <c r="I45" s="617" t="s">
        <v>558</v>
      </c>
      <c r="J45" s="618" t="s">
        <v>0</v>
      </c>
    </row>
    <row r="46" spans="1:10" ht="14.4" customHeight="1" x14ac:dyDescent="0.3">
      <c r="A46" s="614" t="s">
        <v>576</v>
      </c>
      <c r="B46" s="615" t="s">
        <v>333</v>
      </c>
      <c r="C46" s="616">
        <v>0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1</v>
      </c>
    </row>
    <row r="47" spans="1:10" ht="14.4" customHeight="1" x14ac:dyDescent="0.3">
      <c r="A47" s="614" t="s">
        <v>576</v>
      </c>
      <c r="B47" s="615" t="s">
        <v>578</v>
      </c>
      <c r="C47" s="616">
        <v>0</v>
      </c>
      <c r="D47" s="616" t="s">
        <v>558</v>
      </c>
      <c r="E47" s="616"/>
      <c r="F47" s="616" t="s">
        <v>558</v>
      </c>
      <c r="G47" s="616" t="s">
        <v>558</v>
      </c>
      <c r="H47" s="616" t="s">
        <v>558</v>
      </c>
      <c r="I47" s="617" t="s">
        <v>558</v>
      </c>
      <c r="J47" s="618" t="s">
        <v>565</v>
      </c>
    </row>
    <row r="48" spans="1:10" ht="14.4" customHeight="1" x14ac:dyDescent="0.3">
      <c r="A48" s="614" t="s">
        <v>558</v>
      </c>
      <c r="B48" s="615" t="s">
        <v>558</v>
      </c>
      <c r="C48" s="616" t="s">
        <v>558</v>
      </c>
      <c r="D48" s="616" t="s">
        <v>558</v>
      </c>
      <c r="E48" s="616"/>
      <c r="F48" s="616" t="s">
        <v>558</v>
      </c>
      <c r="G48" s="616" t="s">
        <v>558</v>
      </c>
      <c r="H48" s="616" t="s">
        <v>558</v>
      </c>
      <c r="I48" s="617" t="s">
        <v>558</v>
      </c>
      <c r="J48" s="618" t="s">
        <v>566</v>
      </c>
    </row>
    <row r="49" spans="1:10" ht="14.4" customHeight="1" x14ac:dyDescent="0.3">
      <c r="A49" s="614" t="s">
        <v>556</v>
      </c>
      <c r="B49" s="615" t="s">
        <v>560</v>
      </c>
      <c r="C49" s="616">
        <v>2384.51865</v>
      </c>
      <c r="D49" s="616">
        <v>1919.1910599999999</v>
      </c>
      <c r="E49" s="616"/>
      <c r="F49" s="616">
        <v>1938.6926300000018</v>
      </c>
      <c r="G49" s="616">
        <v>1979.25</v>
      </c>
      <c r="H49" s="616">
        <v>-40.557369999998173</v>
      </c>
      <c r="I49" s="617">
        <v>0.97950871794871885</v>
      </c>
      <c r="J49" s="618" t="s">
        <v>561</v>
      </c>
    </row>
  </sheetData>
  <mergeCells count="3">
    <mergeCell ref="F3:I3"/>
    <mergeCell ref="C4:D4"/>
    <mergeCell ref="A1:I1"/>
  </mergeCells>
  <conditionalFormatting sqref="F14 F50:F65537">
    <cfRule type="cellIs" dxfId="69" priority="18" stopIfTrue="1" operator="greaterThan">
      <formula>1</formula>
    </cfRule>
  </conditionalFormatting>
  <conditionalFormatting sqref="H5:H13">
    <cfRule type="expression" dxfId="68" priority="14">
      <formula>$H5&gt;0</formula>
    </cfRule>
  </conditionalFormatting>
  <conditionalFormatting sqref="I5:I13">
    <cfRule type="expression" dxfId="67" priority="15">
      <formula>$I5&gt;1</formula>
    </cfRule>
  </conditionalFormatting>
  <conditionalFormatting sqref="B5:B13">
    <cfRule type="expression" dxfId="66" priority="11">
      <formula>OR($J5="NS",$J5="SumaNS",$J5="Účet")</formula>
    </cfRule>
  </conditionalFormatting>
  <conditionalFormatting sqref="B5:D13 F5:I13">
    <cfRule type="expression" dxfId="65" priority="17">
      <formula>AND($J5&lt;&gt;"",$J5&lt;&gt;"mezeraKL")</formula>
    </cfRule>
  </conditionalFormatting>
  <conditionalFormatting sqref="B5:D13 F5:I13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3" priority="13">
      <formula>OR($J5="SumaNS",$J5="NS")</formula>
    </cfRule>
  </conditionalFormatting>
  <conditionalFormatting sqref="A5:A13">
    <cfRule type="expression" dxfId="62" priority="9">
      <formula>AND($J5&lt;&gt;"mezeraKL",$J5&lt;&gt;"")</formula>
    </cfRule>
  </conditionalFormatting>
  <conditionalFormatting sqref="A5:A13">
    <cfRule type="expression" dxfId="61" priority="10">
      <formula>AND($J5&lt;&gt;"",$J5&lt;&gt;"mezeraKL")</formula>
    </cfRule>
  </conditionalFormatting>
  <conditionalFormatting sqref="H15:H49">
    <cfRule type="expression" dxfId="60" priority="5">
      <formula>$H15&gt;0</formula>
    </cfRule>
  </conditionalFormatting>
  <conditionalFormatting sqref="A15:A49">
    <cfRule type="expression" dxfId="59" priority="2">
      <formula>AND($J15&lt;&gt;"mezeraKL",$J15&lt;&gt;"")</formula>
    </cfRule>
  </conditionalFormatting>
  <conditionalFormatting sqref="I15:I49">
    <cfRule type="expression" dxfId="58" priority="6">
      <formula>$I15&gt;1</formula>
    </cfRule>
  </conditionalFormatting>
  <conditionalFormatting sqref="B15:B49">
    <cfRule type="expression" dxfId="57" priority="1">
      <formula>OR($J15="NS",$J15="SumaNS",$J15="Účet")</formula>
    </cfRule>
  </conditionalFormatting>
  <conditionalFormatting sqref="A15:D49 F15:I49">
    <cfRule type="expression" dxfId="56" priority="8">
      <formula>AND($J15&lt;&gt;"",$J15&lt;&gt;"mezeraKL")</formula>
    </cfRule>
  </conditionalFormatting>
  <conditionalFormatting sqref="B15:D49 F15:I49">
    <cfRule type="expression" dxfId="55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54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171.58926820373281</v>
      </c>
      <c r="M3" s="210">
        <f>SUBTOTAL(9,M5:M1048576)</f>
        <v>10968.763333333334</v>
      </c>
      <c r="N3" s="211">
        <f>SUBTOTAL(9,N5:N1048576)</f>
        <v>1882122.0734666039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556</v>
      </c>
      <c r="B5" s="625" t="s">
        <v>557</v>
      </c>
      <c r="C5" s="626" t="s">
        <v>562</v>
      </c>
      <c r="D5" s="627" t="s">
        <v>2012</v>
      </c>
      <c r="E5" s="626" t="s">
        <v>579</v>
      </c>
      <c r="F5" s="627" t="s">
        <v>2016</v>
      </c>
      <c r="G5" s="626"/>
      <c r="H5" s="626" t="s">
        <v>580</v>
      </c>
      <c r="I5" s="626" t="s">
        <v>581</v>
      </c>
      <c r="J5" s="626" t="s">
        <v>582</v>
      </c>
      <c r="K5" s="626" t="s">
        <v>583</v>
      </c>
      <c r="L5" s="628">
        <v>99.96</v>
      </c>
      <c r="M5" s="628">
        <v>1</v>
      </c>
      <c r="N5" s="629">
        <v>99.96</v>
      </c>
    </row>
    <row r="6" spans="1:14" ht="14.4" customHeight="1" x14ac:dyDescent="0.3">
      <c r="A6" s="630" t="s">
        <v>556</v>
      </c>
      <c r="B6" s="631" t="s">
        <v>557</v>
      </c>
      <c r="C6" s="632" t="s">
        <v>562</v>
      </c>
      <c r="D6" s="633" t="s">
        <v>2012</v>
      </c>
      <c r="E6" s="632" t="s">
        <v>579</v>
      </c>
      <c r="F6" s="633" t="s">
        <v>2016</v>
      </c>
      <c r="G6" s="632"/>
      <c r="H6" s="632" t="s">
        <v>584</v>
      </c>
      <c r="I6" s="632" t="s">
        <v>585</v>
      </c>
      <c r="J6" s="632" t="s">
        <v>586</v>
      </c>
      <c r="K6" s="632" t="s">
        <v>587</v>
      </c>
      <c r="L6" s="634">
        <v>89.79000000000002</v>
      </c>
      <c r="M6" s="634">
        <v>1</v>
      </c>
      <c r="N6" s="635">
        <v>89.79000000000002</v>
      </c>
    </row>
    <row r="7" spans="1:14" ht="14.4" customHeight="1" x14ac:dyDescent="0.3">
      <c r="A7" s="630" t="s">
        <v>556</v>
      </c>
      <c r="B7" s="631" t="s">
        <v>557</v>
      </c>
      <c r="C7" s="632" t="s">
        <v>562</v>
      </c>
      <c r="D7" s="633" t="s">
        <v>2012</v>
      </c>
      <c r="E7" s="632" t="s">
        <v>579</v>
      </c>
      <c r="F7" s="633" t="s">
        <v>2016</v>
      </c>
      <c r="G7" s="632" t="s">
        <v>588</v>
      </c>
      <c r="H7" s="632" t="s">
        <v>589</v>
      </c>
      <c r="I7" s="632" t="s">
        <v>589</v>
      </c>
      <c r="J7" s="632" t="s">
        <v>590</v>
      </c>
      <c r="K7" s="632" t="s">
        <v>591</v>
      </c>
      <c r="L7" s="634">
        <v>179.4</v>
      </c>
      <c r="M7" s="634">
        <v>6</v>
      </c>
      <c r="N7" s="635">
        <v>1076.4000000000001</v>
      </c>
    </row>
    <row r="8" spans="1:14" ht="14.4" customHeight="1" x14ac:dyDescent="0.3">
      <c r="A8" s="630" t="s">
        <v>556</v>
      </c>
      <c r="B8" s="631" t="s">
        <v>557</v>
      </c>
      <c r="C8" s="632" t="s">
        <v>562</v>
      </c>
      <c r="D8" s="633" t="s">
        <v>2012</v>
      </c>
      <c r="E8" s="632" t="s">
        <v>579</v>
      </c>
      <c r="F8" s="633" t="s">
        <v>2016</v>
      </c>
      <c r="G8" s="632" t="s">
        <v>588</v>
      </c>
      <c r="H8" s="632" t="s">
        <v>592</v>
      </c>
      <c r="I8" s="632" t="s">
        <v>592</v>
      </c>
      <c r="J8" s="632" t="s">
        <v>593</v>
      </c>
      <c r="K8" s="632" t="s">
        <v>594</v>
      </c>
      <c r="L8" s="634">
        <v>181.59</v>
      </c>
      <c r="M8" s="634">
        <v>3</v>
      </c>
      <c r="N8" s="635">
        <v>544.77</v>
      </c>
    </row>
    <row r="9" spans="1:14" ht="14.4" customHeight="1" x14ac:dyDescent="0.3">
      <c r="A9" s="630" t="s">
        <v>556</v>
      </c>
      <c r="B9" s="631" t="s">
        <v>557</v>
      </c>
      <c r="C9" s="632" t="s">
        <v>562</v>
      </c>
      <c r="D9" s="633" t="s">
        <v>2012</v>
      </c>
      <c r="E9" s="632" t="s">
        <v>579</v>
      </c>
      <c r="F9" s="633" t="s">
        <v>2016</v>
      </c>
      <c r="G9" s="632" t="s">
        <v>588</v>
      </c>
      <c r="H9" s="632" t="s">
        <v>595</v>
      </c>
      <c r="I9" s="632" t="s">
        <v>595</v>
      </c>
      <c r="J9" s="632" t="s">
        <v>596</v>
      </c>
      <c r="K9" s="632" t="s">
        <v>597</v>
      </c>
      <c r="L9" s="634">
        <v>232.30000000000004</v>
      </c>
      <c r="M9" s="634">
        <v>2</v>
      </c>
      <c r="N9" s="635">
        <v>464.60000000000008</v>
      </c>
    </row>
    <row r="10" spans="1:14" ht="14.4" customHeight="1" x14ac:dyDescent="0.3">
      <c r="A10" s="630" t="s">
        <v>556</v>
      </c>
      <c r="B10" s="631" t="s">
        <v>557</v>
      </c>
      <c r="C10" s="632" t="s">
        <v>562</v>
      </c>
      <c r="D10" s="633" t="s">
        <v>2012</v>
      </c>
      <c r="E10" s="632" t="s">
        <v>579</v>
      </c>
      <c r="F10" s="633" t="s">
        <v>2016</v>
      </c>
      <c r="G10" s="632" t="s">
        <v>588</v>
      </c>
      <c r="H10" s="632" t="s">
        <v>598</v>
      </c>
      <c r="I10" s="632" t="s">
        <v>598</v>
      </c>
      <c r="J10" s="632" t="s">
        <v>590</v>
      </c>
      <c r="K10" s="632" t="s">
        <v>599</v>
      </c>
      <c r="L10" s="634">
        <v>97.18</v>
      </c>
      <c r="M10" s="634">
        <v>29</v>
      </c>
      <c r="N10" s="635">
        <v>2818.2200000000003</v>
      </c>
    </row>
    <row r="11" spans="1:14" ht="14.4" customHeight="1" x14ac:dyDescent="0.3">
      <c r="A11" s="630" t="s">
        <v>556</v>
      </c>
      <c r="B11" s="631" t="s">
        <v>557</v>
      </c>
      <c r="C11" s="632" t="s">
        <v>562</v>
      </c>
      <c r="D11" s="633" t="s">
        <v>2012</v>
      </c>
      <c r="E11" s="632" t="s">
        <v>579</v>
      </c>
      <c r="F11" s="633" t="s">
        <v>2016</v>
      </c>
      <c r="G11" s="632" t="s">
        <v>588</v>
      </c>
      <c r="H11" s="632" t="s">
        <v>600</v>
      </c>
      <c r="I11" s="632" t="s">
        <v>600</v>
      </c>
      <c r="J11" s="632" t="s">
        <v>590</v>
      </c>
      <c r="K11" s="632" t="s">
        <v>601</v>
      </c>
      <c r="L11" s="634">
        <v>97.75</v>
      </c>
      <c r="M11" s="634">
        <v>1</v>
      </c>
      <c r="N11" s="635">
        <v>97.75</v>
      </c>
    </row>
    <row r="12" spans="1:14" ht="14.4" customHeight="1" x14ac:dyDescent="0.3">
      <c r="A12" s="630" t="s">
        <v>556</v>
      </c>
      <c r="B12" s="631" t="s">
        <v>557</v>
      </c>
      <c r="C12" s="632" t="s">
        <v>562</v>
      </c>
      <c r="D12" s="633" t="s">
        <v>2012</v>
      </c>
      <c r="E12" s="632" t="s">
        <v>579</v>
      </c>
      <c r="F12" s="633" t="s">
        <v>2016</v>
      </c>
      <c r="G12" s="632" t="s">
        <v>588</v>
      </c>
      <c r="H12" s="632" t="s">
        <v>602</v>
      </c>
      <c r="I12" s="632" t="s">
        <v>603</v>
      </c>
      <c r="J12" s="632" t="s">
        <v>604</v>
      </c>
      <c r="K12" s="632" t="s">
        <v>605</v>
      </c>
      <c r="L12" s="634">
        <v>40.07</v>
      </c>
      <c r="M12" s="634">
        <v>2</v>
      </c>
      <c r="N12" s="635">
        <v>80.14</v>
      </c>
    </row>
    <row r="13" spans="1:14" ht="14.4" customHeight="1" x14ac:dyDescent="0.3">
      <c r="A13" s="630" t="s">
        <v>556</v>
      </c>
      <c r="B13" s="631" t="s">
        <v>557</v>
      </c>
      <c r="C13" s="632" t="s">
        <v>562</v>
      </c>
      <c r="D13" s="633" t="s">
        <v>2012</v>
      </c>
      <c r="E13" s="632" t="s">
        <v>579</v>
      </c>
      <c r="F13" s="633" t="s">
        <v>2016</v>
      </c>
      <c r="G13" s="632" t="s">
        <v>588</v>
      </c>
      <c r="H13" s="632" t="s">
        <v>606</v>
      </c>
      <c r="I13" s="632" t="s">
        <v>607</v>
      </c>
      <c r="J13" s="632" t="s">
        <v>608</v>
      </c>
      <c r="K13" s="632" t="s">
        <v>609</v>
      </c>
      <c r="L13" s="634">
        <v>84.57</v>
      </c>
      <c r="M13" s="634">
        <v>6</v>
      </c>
      <c r="N13" s="635">
        <v>507.41999999999996</v>
      </c>
    </row>
    <row r="14" spans="1:14" ht="14.4" customHeight="1" x14ac:dyDescent="0.3">
      <c r="A14" s="630" t="s">
        <v>556</v>
      </c>
      <c r="B14" s="631" t="s">
        <v>557</v>
      </c>
      <c r="C14" s="632" t="s">
        <v>562</v>
      </c>
      <c r="D14" s="633" t="s">
        <v>2012</v>
      </c>
      <c r="E14" s="632" t="s">
        <v>579</v>
      </c>
      <c r="F14" s="633" t="s">
        <v>2016</v>
      </c>
      <c r="G14" s="632" t="s">
        <v>588</v>
      </c>
      <c r="H14" s="632" t="s">
        <v>610</v>
      </c>
      <c r="I14" s="632" t="s">
        <v>611</v>
      </c>
      <c r="J14" s="632" t="s">
        <v>612</v>
      </c>
      <c r="K14" s="632" t="s">
        <v>613</v>
      </c>
      <c r="L14" s="634">
        <v>101.8412862827294</v>
      </c>
      <c r="M14" s="634">
        <v>42</v>
      </c>
      <c r="N14" s="635">
        <v>4277.334023874635</v>
      </c>
    </row>
    <row r="15" spans="1:14" ht="14.4" customHeight="1" x14ac:dyDescent="0.3">
      <c r="A15" s="630" t="s">
        <v>556</v>
      </c>
      <c r="B15" s="631" t="s">
        <v>557</v>
      </c>
      <c r="C15" s="632" t="s">
        <v>562</v>
      </c>
      <c r="D15" s="633" t="s">
        <v>2012</v>
      </c>
      <c r="E15" s="632" t="s">
        <v>579</v>
      </c>
      <c r="F15" s="633" t="s">
        <v>2016</v>
      </c>
      <c r="G15" s="632" t="s">
        <v>588</v>
      </c>
      <c r="H15" s="632" t="s">
        <v>614</v>
      </c>
      <c r="I15" s="632" t="s">
        <v>615</v>
      </c>
      <c r="J15" s="632" t="s">
        <v>616</v>
      </c>
      <c r="K15" s="632" t="s">
        <v>617</v>
      </c>
      <c r="L15" s="634">
        <v>170.12</v>
      </c>
      <c r="M15" s="634">
        <v>2</v>
      </c>
      <c r="N15" s="635">
        <v>340.24</v>
      </c>
    </row>
    <row r="16" spans="1:14" ht="14.4" customHeight="1" x14ac:dyDescent="0.3">
      <c r="A16" s="630" t="s">
        <v>556</v>
      </c>
      <c r="B16" s="631" t="s">
        <v>557</v>
      </c>
      <c r="C16" s="632" t="s">
        <v>562</v>
      </c>
      <c r="D16" s="633" t="s">
        <v>2012</v>
      </c>
      <c r="E16" s="632" t="s">
        <v>579</v>
      </c>
      <c r="F16" s="633" t="s">
        <v>2016</v>
      </c>
      <c r="G16" s="632" t="s">
        <v>588</v>
      </c>
      <c r="H16" s="632" t="s">
        <v>618</v>
      </c>
      <c r="I16" s="632" t="s">
        <v>619</v>
      </c>
      <c r="J16" s="632" t="s">
        <v>620</v>
      </c>
      <c r="K16" s="632" t="s">
        <v>621</v>
      </c>
      <c r="L16" s="634">
        <v>63.38</v>
      </c>
      <c r="M16" s="634">
        <v>2</v>
      </c>
      <c r="N16" s="635">
        <v>126.76</v>
      </c>
    </row>
    <row r="17" spans="1:14" ht="14.4" customHeight="1" x14ac:dyDescent="0.3">
      <c r="A17" s="630" t="s">
        <v>556</v>
      </c>
      <c r="B17" s="631" t="s">
        <v>557</v>
      </c>
      <c r="C17" s="632" t="s">
        <v>562</v>
      </c>
      <c r="D17" s="633" t="s">
        <v>2012</v>
      </c>
      <c r="E17" s="632" t="s">
        <v>579</v>
      </c>
      <c r="F17" s="633" t="s">
        <v>2016</v>
      </c>
      <c r="G17" s="632" t="s">
        <v>588</v>
      </c>
      <c r="H17" s="632" t="s">
        <v>622</v>
      </c>
      <c r="I17" s="632" t="s">
        <v>623</v>
      </c>
      <c r="J17" s="632" t="s">
        <v>624</v>
      </c>
      <c r="K17" s="632" t="s">
        <v>625</v>
      </c>
      <c r="L17" s="634">
        <v>58.97</v>
      </c>
      <c r="M17" s="634">
        <v>3</v>
      </c>
      <c r="N17" s="635">
        <v>176.91</v>
      </c>
    </row>
    <row r="18" spans="1:14" ht="14.4" customHeight="1" x14ac:dyDescent="0.3">
      <c r="A18" s="630" t="s">
        <v>556</v>
      </c>
      <c r="B18" s="631" t="s">
        <v>557</v>
      </c>
      <c r="C18" s="632" t="s">
        <v>562</v>
      </c>
      <c r="D18" s="633" t="s">
        <v>2012</v>
      </c>
      <c r="E18" s="632" t="s">
        <v>579</v>
      </c>
      <c r="F18" s="633" t="s">
        <v>2016</v>
      </c>
      <c r="G18" s="632" t="s">
        <v>588</v>
      </c>
      <c r="H18" s="632" t="s">
        <v>626</v>
      </c>
      <c r="I18" s="632" t="s">
        <v>627</v>
      </c>
      <c r="J18" s="632" t="s">
        <v>628</v>
      </c>
      <c r="K18" s="632" t="s">
        <v>629</v>
      </c>
      <c r="L18" s="634">
        <v>56.43</v>
      </c>
      <c r="M18" s="634">
        <v>4</v>
      </c>
      <c r="N18" s="635">
        <v>225.72</v>
      </c>
    </row>
    <row r="19" spans="1:14" ht="14.4" customHeight="1" x14ac:dyDescent="0.3">
      <c r="A19" s="630" t="s">
        <v>556</v>
      </c>
      <c r="B19" s="631" t="s">
        <v>557</v>
      </c>
      <c r="C19" s="632" t="s">
        <v>562</v>
      </c>
      <c r="D19" s="633" t="s">
        <v>2012</v>
      </c>
      <c r="E19" s="632" t="s">
        <v>579</v>
      </c>
      <c r="F19" s="633" t="s">
        <v>2016</v>
      </c>
      <c r="G19" s="632" t="s">
        <v>588</v>
      </c>
      <c r="H19" s="632" t="s">
        <v>630</v>
      </c>
      <c r="I19" s="632" t="s">
        <v>631</v>
      </c>
      <c r="J19" s="632" t="s">
        <v>632</v>
      </c>
      <c r="K19" s="632" t="s">
        <v>633</v>
      </c>
      <c r="L19" s="634">
        <v>84.162570649855056</v>
      </c>
      <c r="M19" s="634">
        <v>15</v>
      </c>
      <c r="N19" s="635">
        <v>1262.4385597478258</v>
      </c>
    </row>
    <row r="20" spans="1:14" ht="14.4" customHeight="1" x14ac:dyDescent="0.3">
      <c r="A20" s="630" t="s">
        <v>556</v>
      </c>
      <c r="B20" s="631" t="s">
        <v>557</v>
      </c>
      <c r="C20" s="632" t="s">
        <v>562</v>
      </c>
      <c r="D20" s="633" t="s">
        <v>2012</v>
      </c>
      <c r="E20" s="632" t="s">
        <v>579</v>
      </c>
      <c r="F20" s="633" t="s">
        <v>2016</v>
      </c>
      <c r="G20" s="632" t="s">
        <v>588</v>
      </c>
      <c r="H20" s="632" t="s">
        <v>634</v>
      </c>
      <c r="I20" s="632" t="s">
        <v>635</v>
      </c>
      <c r="J20" s="632" t="s">
        <v>636</v>
      </c>
      <c r="K20" s="632" t="s">
        <v>637</v>
      </c>
      <c r="L20" s="634">
        <v>66.53</v>
      </c>
      <c r="M20" s="634">
        <v>1</v>
      </c>
      <c r="N20" s="635">
        <v>66.53</v>
      </c>
    </row>
    <row r="21" spans="1:14" ht="14.4" customHeight="1" x14ac:dyDescent="0.3">
      <c r="A21" s="630" t="s">
        <v>556</v>
      </c>
      <c r="B21" s="631" t="s">
        <v>557</v>
      </c>
      <c r="C21" s="632" t="s">
        <v>562</v>
      </c>
      <c r="D21" s="633" t="s">
        <v>2012</v>
      </c>
      <c r="E21" s="632" t="s">
        <v>579</v>
      </c>
      <c r="F21" s="633" t="s">
        <v>2016</v>
      </c>
      <c r="G21" s="632" t="s">
        <v>588</v>
      </c>
      <c r="H21" s="632" t="s">
        <v>638</v>
      </c>
      <c r="I21" s="632" t="s">
        <v>639</v>
      </c>
      <c r="J21" s="632" t="s">
        <v>640</v>
      </c>
      <c r="K21" s="632" t="s">
        <v>641</v>
      </c>
      <c r="L21" s="634">
        <v>28.044092984345827</v>
      </c>
      <c r="M21" s="634">
        <v>29</v>
      </c>
      <c r="N21" s="635">
        <v>813.27869654602898</v>
      </c>
    </row>
    <row r="22" spans="1:14" ht="14.4" customHeight="1" x14ac:dyDescent="0.3">
      <c r="A22" s="630" t="s">
        <v>556</v>
      </c>
      <c r="B22" s="631" t="s">
        <v>557</v>
      </c>
      <c r="C22" s="632" t="s">
        <v>562</v>
      </c>
      <c r="D22" s="633" t="s">
        <v>2012</v>
      </c>
      <c r="E22" s="632" t="s">
        <v>579</v>
      </c>
      <c r="F22" s="633" t="s">
        <v>2016</v>
      </c>
      <c r="G22" s="632" t="s">
        <v>588</v>
      </c>
      <c r="H22" s="632" t="s">
        <v>642</v>
      </c>
      <c r="I22" s="632" t="s">
        <v>643</v>
      </c>
      <c r="J22" s="632" t="s">
        <v>644</v>
      </c>
      <c r="K22" s="632" t="s">
        <v>645</v>
      </c>
      <c r="L22" s="634">
        <v>74.64</v>
      </c>
      <c r="M22" s="634">
        <v>1</v>
      </c>
      <c r="N22" s="635">
        <v>74.64</v>
      </c>
    </row>
    <row r="23" spans="1:14" ht="14.4" customHeight="1" x14ac:dyDescent="0.3">
      <c r="A23" s="630" t="s">
        <v>556</v>
      </c>
      <c r="B23" s="631" t="s">
        <v>557</v>
      </c>
      <c r="C23" s="632" t="s">
        <v>562</v>
      </c>
      <c r="D23" s="633" t="s">
        <v>2012</v>
      </c>
      <c r="E23" s="632" t="s">
        <v>579</v>
      </c>
      <c r="F23" s="633" t="s">
        <v>2016</v>
      </c>
      <c r="G23" s="632" t="s">
        <v>588</v>
      </c>
      <c r="H23" s="632" t="s">
        <v>646</v>
      </c>
      <c r="I23" s="632" t="s">
        <v>647</v>
      </c>
      <c r="J23" s="632" t="s">
        <v>648</v>
      </c>
      <c r="K23" s="632" t="s">
        <v>649</v>
      </c>
      <c r="L23" s="634">
        <v>81.17577100894411</v>
      </c>
      <c r="M23" s="634">
        <v>14</v>
      </c>
      <c r="N23" s="635">
        <v>1136.4607941252175</v>
      </c>
    </row>
    <row r="24" spans="1:14" ht="14.4" customHeight="1" x14ac:dyDescent="0.3">
      <c r="A24" s="630" t="s">
        <v>556</v>
      </c>
      <c r="B24" s="631" t="s">
        <v>557</v>
      </c>
      <c r="C24" s="632" t="s">
        <v>562</v>
      </c>
      <c r="D24" s="633" t="s">
        <v>2012</v>
      </c>
      <c r="E24" s="632" t="s">
        <v>579</v>
      </c>
      <c r="F24" s="633" t="s">
        <v>2016</v>
      </c>
      <c r="G24" s="632" t="s">
        <v>588</v>
      </c>
      <c r="H24" s="632" t="s">
        <v>650</v>
      </c>
      <c r="I24" s="632" t="s">
        <v>651</v>
      </c>
      <c r="J24" s="632" t="s">
        <v>652</v>
      </c>
      <c r="K24" s="632" t="s">
        <v>653</v>
      </c>
      <c r="L24" s="634">
        <v>38.270090421617098</v>
      </c>
      <c r="M24" s="634">
        <v>1</v>
      </c>
      <c r="N24" s="635">
        <v>38.270090421617098</v>
      </c>
    </row>
    <row r="25" spans="1:14" ht="14.4" customHeight="1" x14ac:dyDescent="0.3">
      <c r="A25" s="630" t="s">
        <v>556</v>
      </c>
      <c r="B25" s="631" t="s">
        <v>557</v>
      </c>
      <c r="C25" s="632" t="s">
        <v>562</v>
      </c>
      <c r="D25" s="633" t="s">
        <v>2012</v>
      </c>
      <c r="E25" s="632" t="s">
        <v>579</v>
      </c>
      <c r="F25" s="633" t="s">
        <v>2016</v>
      </c>
      <c r="G25" s="632" t="s">
        <v>588</v>
      </c>
      <c r="H25" s="632" t="s">
        <v>654</v>
      </c>
      <c r="I25" s="632" t="s">
        <v>655</v>
      </c>
      <c r="J25" s="632" t="s">
        <v>656</v>
      </c>
      <c r="K25" s="632" t="s">
        <v>657</v>
      </c>
      <c r="L25" s="634">
        <v>176.31</v>
      </c>
      <c r="M25" s="634">
        <v>1</v>
      </c>
      <c r="N25" s="635">
        <v>176.31</v>
      </c>
    </row>
    <row r="26" spans="1:14" ht="14.4" customHeight="1" x14ac:dyDescent="0.3">
      <c r="A26" s="630" t="s">
        <v>556</v>
      </c>
      <c r="B26" s="631" t="s">
        <v>557</v>
      </c>
      <c r="C26" s="632" t="s">
        <v>562</v>
      </c>
      <c r="D26" s="633" t="s">
        <v>2012</v>
      </c>
      <c r="E26" s="632" t="s">
        <v>579</v>
      </c>
      <c r="F26" s="633" t="s">
        <v>2016</v>
      </c>
      <c r="G26" s="632" t="s">
        <v>588</v>
      </c>
      <c r="H26" s="632" t="s">
        <v>658</v>
      </c>
      <c r="I26" s="632" t="s">
        <v>659</v>
      </c>
      <c r="J26" s="632" t="s">
        <v>660</v>
      </c>
      <c r="K26" s="632" t="s">
        <v>661</v>
      </c>
      <c r="L26" s="634">
        <v>51.893478663598273</v>
      </c>
      <c r="M26" s="634">
        <v>3</v>
      </c>
      <c r="N26" s="635">
        <v>155.68043599079482</v>
      </c>
    </row>
    <row r="27" spans="1:14" ht="14.4" customHeight="1" x14ac:dyDescent="0.3">
      <c r="A27" s="630" t="s">
        <v>556</v>
      </c>
      <c r="B27" s="631" t="s">
        <v>557</v>
      </c>
      <c r="C27" s="632" t="s">
        <v>562</v>
      </c>
      <c r="D27" s="633" t="s">
        <v>2012</v>
      </c>
      <c r="E27" s="632" t="s">
        <v>579</v>
      </c>
      <c r="F27" s="633" t="s">
        <v>2016</v>
      </c>
      <c r="G27" s="632" t="s">
        <v>588</v>
      </c>
      <c r="H27" s="632" t="s">
        <v>662</v>
      </c>
      <c r="I27" s="632" t="s">
        <v>663</v>
      </c>
      <c r="J27" s="632" t="s">
        <v>664</v>
      </c>
      <c r="K27" s="632" t="s">
        <v>629</v>
      </c>
      <c r="L27" s="634">
        <v>67.469958266322962</v>
      </c>
      <c r="M27" s="634">
        <v>14</v>
      </c>
      <c r="N27" s="635">
        <v>944.57941572852155</v>
      </c>
    </row>
    <row r="28" spans="1:14" ht="14.4" customHeight="1" x14ac:dyDescent="0.3">
      <c r="A28" s="630" t="s">
        <v>556</v>
      </c>
      <c r="B28" s="631" t="s">
        <v>557</v>
      </c>
      <c r="C28" s="632" t="s">
        <v>562</v>
      </c>
      <c r="D28" s="633" t="s">
        <v>2012</v>
      </c>
      <c r="E28" s="632" t="s">
        <v>579</v>
      </c>
      <c r="F28" s="633" t="s">
        <v>2016</v>
      </c>
      <c r="G28" s="632" t="s">
        <v>588</v>
      </c>
      <c r="H28" s="632" t="s">
        <v>665</v>
      </c>
      <c r="I28" s="632" t="s">
        <v>666</v>
      </c>
      <c r="J28" s="632" t="s">
        <v>667</v>
      </c>
      <c r="K28" s="632" t="s">
        <v>668</v>
      </c>
      <c r="L28" s="634">
        <v>59.251428571428569</v>
      </c>
      <c r="M28" s="634">
        <v>7</v>
      </c>
      <c r="N28" s="635">
        <v>414.76</v>
      </c>
    </row>
    <row r="29" spans="1:14" ht="14.4" customHeight="1" x14ac:dyDescent="0.3">
      <c r="A29" s="630" t="s">
        <v>556</v>
      </c>
      <c r="B29" s="631" t="s">
        <v>557</v>
      </c>
      <c r="C29" s="632" t="s">
        <v>562</v>
      </c>
      <c r="D29" s="633" t="s">
        <v>2012</v>
      </c>
      <c r="E29" s="632" t="s">
        <v>579</v>
      </c>
      <c r="F29" s="633" t="s">
        <v>2016</v>
      </c>
      <c r="G29" s="632" t="s">
        <v>588</v>
      </c>
      <c r="H29" s="632" t="s">
        <v>669</v>
      </c>
      <c r="I29" s="632" t="s">
        <v>670</v>
      </c>
      <c r="J29" s="632" t="s">
        <v>671</v>
      </c>
      <c r="K29" s="632" t="s">
        <v>672</v>
      </c>
      <c r="L29" s="634">
        <v>369.69932812053156</v>
      </c>
      <c r="M29" s="634">
        <v>11</v>
      </c>
      <c r="N29" s="635">
        <v>4066.6926093258471</v>
      </c>
    </row>
    <row r="30" spans="1:14" ht="14.4" customHeight="1" x14ac:dyDescent="0.3">
      <c r="A30" s="630" t="s">
        <v>556</v>
      </c>
      <c r="B30" s="631" t="s">
        <v>557</v>
      </c>
      <c r="C30" s="632" t="s">
        <v>562</v>
      </c>
      <c r="D30" s="633" t="s">
        <v>2012</v>
      </c>
      <c r="E30" s="632" t="s">
        <v>579</v>
      </c>
      <c r="F30" s="633" t="s">
        <v>2016</v>
      </c>
      <c r="G30" s="632" t="s">
        <v>588</v>
      </c>
      <c r="H30" s="632" t="s">
        <v>673</v>
      </c>
      <c r="I30" s="632" t="s">
        <v>674</v>
      </c>
      <c r="J30" s="632" t="s">
        <v>675</v>
      </c>
      <c r="K30" s="632" t="s">
        <v>676</v>
      </c>
      <c r="L30" s="634">
        <v>60.350321652862903</v>
      </c>
      <c r="M30" s="634">
        <v>13</v>
      </c>
      <c r="N30" s="635">
        <v>784.55418148721776</v>
      </c>
    </row>
    <row r="31" spans="1:14" ht="14.4" customHeight="1" x14ac:dyDescent="0.3">
      <c r="A31" s="630" t="s">
        <v>556</v>
      </c>
      <c r="B31" s="631" t="s">
        <v>557</v>
      </c>
      <c r="C31" s="632" t="s">
        <v>562</v>
      </c>
      <c r="D31" s="633" t="s">
        <v>2012</v>
      </c>
      <c r="E31" s="632" t="s">
        <v>579</v>
      </c>
      <c r="F31" s="633" t="s">
        <v>2016</v>
      </c>
      <c r="G31" s="632" t="s">
        <v>588</v>
      </c>
      <c r="H31" s="632" t="s">
        <v>677</v>
      </c>
      <c r="I31" s="632" t="s">
        <v>678</v>
      </c>
      <c r="J31" s="632" t="s">
        <v>679</v>
      </c>
      <c r="K31" s="632" t="s">
        <v>680</v>
      </c>
      <c r="L31" s="634">
        <v>64.400000000000006</v>
      </c>
      <c r="M31" s="634">
        <v>3</v>
      </c>
      <c r="N31" s="635">
        <v>193.20000000000002</v>
      </c>
    </row>
    <row r="32" spans="1:14" ht="14.4" customHeight="1" x14ac:dyDescent="0.3">
      <c r="A32" s="630" t="s">
        <v>556</v>
      </c>
      <c r="B32" s="631" t="s">
        <v>557</v>
      </c>
      <c r="C32" s="632" t="s">
        <v>562</v>
      </c>
      <c r="D32" s="633" t="s">
        <v>2012</v>
      </c>
      <c r="E32" s="632" t="s">
        <v>579</v>
      </c>
      <c r="F32" s="633" t="s">
        <v>2016</v>
      </c>
      <c r="G32" s="632" t="s">
        <v>588</v>
      </c>
      <c r="H32" s="632" t="s">
        <v>681</v>
      </c>
      <c r="I32" s="632" t="s">
        <v>682</v>
      </c>
      <c r="J32" s="632" t="s">
        <v>683</v>
      </c>
      <c r="K32" s="632" t="s">
        <v>684</v>
      </c>
      <c r="L32" s="634">
        <v>260.00000000000006</v>
      </c>
      <c r="M32" s="634">
        <v>3</v>
      </c>
      <c r="N32" s="635">
        <v>780.00000000000011</v>
      </c>
    </row>
    <row r="33" spans="1:14" ht="14.4" customHeight="1" x14ac:dyDescent="0.3">
      <c r="A33" s="630" t="s">
        <v>556</v>
      </c>
      <c r="B33" s="631" t="s">
        <v>557</v>
      </c>
      <c r="C33" s="632" t="s">
        <v>562</v>
      </c>
      <c r="D33" s="633" t="s">
        <v>2012</v>
      </c>
      <c r="E33" s="632" t="s">
        <v>579</v>
      </c>
      <c r="F33" s="633" t="s">
        <v>2016</v>
      </c>
      <c r="G33" s="632" t="s">
        <v>588</v>
      </c>
      <c r="H33" s="632" t="s">
        <v>685</v>
      </c>
      <c r="I33" s="632" t="s">
        <v>686</v>
      </c>
      <c r="J33" s="632" t="s">
        <v>687</v>
      </c>
      <c r="K33" s="632" t="s">
        <v>688</v>
      </c>
      <c r="L33" s="634">
        <v>151.13999999999999</v>
      </c>
      <c r="M33" s="634">
        <v>2</v>
      </c>
      <c r="N33" s="635">
        <v>302.27999999999997</v>
      </c>
    </row>
    <row r="34" spans="1:14" ht="14.4" customHeight="1" x14ac:dyDescent="0.3">
      <c r="A34" s="630" t="s">
        <v>556</v>
      </c>
      <c r="B34" s="631" t="s">
        <v>557</v>
      </c>
      <c r="C34" s="632" t="s">
        <v>562</v>
      </c>
      <c r="D34" s="633" t="s">
        <v>2012</v>
      </c>
      <c r="E34" s="632" t="s">
        <v>579</v>
      </c>
      <c r="F34" s="633" t="s">
        <v>2016</v>
      </c>
      <c r="G34" s="632" t="s">
        <v>588</v>
      </c>
      <c r="H34" s="632" t="s">
        <v>689</v>
      </c>
      <c r="I34" s="632" t="s">
        <v>690</v>
      </c>
      <c r="J34" s="632" t="s">
        <v>691</v>
      </c>
      <c r="K34" s="632" t="s">
        <v>692</v>
      </c>
      <c r="L34" s="634">
        <v>265.14</v>
      </c>
      <c r="M34" s="634">
        <v>3</v>
      </c>
      <c r="N34" s="635">
        <v>795.42</v>
      </c>
    </row>
    <row r="35" spans="1:14" ht="14.4" customHeight="1" x14ac:dyDescent="0.3">
      <c r="A35" s="630" t="s">
        <v>556</v>
      </c>
      <c r="B35" s="631" t="s">
        <v>557</v>
      </c>
      <c r="C35" s="632" t="s">
        <v>562</v>
      </c>
      <c r="D35" s="633" t="s">
        <v>2012</v>
      </c>
      <c r="E35" s="632" t="s">
        <v>579</v>
      </c>
      <c r="F35" s="633" t="s">
        <v>2016</v>
      </c>
      <c r="G35" s="632" t="s">
        <v>588</v>
      </c>
      <c r="H35" s="632" t="s">
        <v>693</v>
      </c>
      <c r="I35" s="632" t="s">
        <v>694</v>
      </c>
      <c r="J35" s="632" t="s">
        <v>695</v>
      </c>
      <c r="K35" s="632" t="s">
        <v>696</v>
      </c>
      <c r="L35" s="634">
        <v>102.07</v>
      </c>
      <c r="M35" s="634">
        <v>1</v>
      </c>
      <c r="N35" s="635">
        <v>102.07</v>
      </c>
    </row>
    <row r="36" spans="1:14" ht="14.4" customHeight="1" x14ac:dyDescent="0.3">
      <c r="A36" s="630" t="s">
        <v>556</v>
      </c>
      <c r="B36" s="631" t="s">
        <v>557</v>
      </c>
      <c r="C36" s="632" t="s">
        <v>562</v>
      </c>
      <c r="D36" s="633" t="s">
        <v>2012</v>
      </c>
      <c r="E36" s="632" t="s">
        <v>579</v>
      </c>
      <c r="F36" s="633" t="s">
        <v>2016</v>
      </c>
      <c r="G36" s="632" t="s">
        <v>588</v>
      </c>
      <c r="H36" s="632" t="s">
        <v>697</v>
      </c>
      <c r="I36" s="632" t="s">
        <v>697</v>
      </c>
      <c r="J36" s="632" t="s">
        <v>698</v>
      </c>
      <c r="K36" s="632" t="s">
        <v>699</v>
      </c>
      <c r="L36" s="634">
        <v>38.190000000000005</v>
      </c>
      <c r="M36" s="634">
        <v>10</v>
      </c>
      <c r="N36" s="635">
        <v>381.90000000000003</v>
      </c>
    </row>
    <row r="37" spans="1:14" ht="14.4" customHeight="1" x14ac:dyDescent="0.3">
      <c r="A37" s="630" t="s">
        <v>556</v>
      </c>
      <c r="B37" s="631" t="s">
        <v>557</v>
      </c>
      <c r="C37" s="632" t="s">
        <v>562</v>
      </c>
      <c r="D37" s="633" t="s">
        <v>2012</v>
      </c>
      <c r="E37" s="632" t="s">
        <v>579</v>
      </c>
      <c r="F37" s="633" t="s">
        <v>2016</v>
      </c>
      <c r="G37" s="632" t="s">
        <v>588</v>
      </c>
      <c r="H37" s="632" t="s">
        <v>700</v>
      </c>
      <c r="I37" s="632" t="s">
        <v>701</v>
      </c>
      <c r="J37" s="632" t="s">
        <v>702</v>
      </c>
      <c r="K37" s="632" t="s">
        <v>703</v>
      </c>
      <c r="L37" s="634">
        <v>238.13666666666674</v>
      </c>
      <c r="M37" s="634">
        <v>3</v>
      </c>
      <c r="N37" s="635">
        <v>714.4100000000002</v>
      </c>
    </row>
    <row r="38" spans="1:14" ht="14.4" customHeight="1" x14ac:dyDescent="0.3">
      <c r="A38" s="630" t="s">
        <v>556</v>
      </c>
      <c r="B38" s="631" t="s">
        <v>557</v>
      </c>
      <c r="C38" s="632" t="s">
        <v>562</v>
      </c>
      <c r="D38" s="633" t="s">
        <v>2012</v>
      </c>
      <c r="E38" s="632" t="s">
        <v>579</v>
      </c>
      <c r="F38" s="633" t="s">
        <v>2016</v>
      </c>
      <c r="G38" s="632" t="s">
        <v>588</v>
      </c>
      <c r="H38" s="632" t="s">
        <v>704</v>
      </c>
      <c r="I38" s="632" t="s">
        <v>705</v>
      </c>
      <c r="J38" s="632" t="s">
        <v>706</v>
      </c>
      <c r="K38" s="632" t="s">
        <v>707</v>
      </c>
      <c r="L38" s="634">
        <v>184.73750000000001</v>
      </c>
      <c r="M38" s="634">
        <v>2</v>
      </c>
      <c r="N38" s="635">
        <v>369.47500000000002</v>
      </c>
    </row>
    <row r="39" spans="1:14" ht="14.4" customHeight="1" x14ac:dyDescent="0.3">
      <c r="A39" s="630" t="s">
        <v>556</v>
      </c>
      <c r="B39" s="631" t="s">
        <v>557</v>
      </c>
      <c r="C39" s="632" t="s">
        <v>562</v>
      </c>
      <c r="D39" s="633" t="s">
        <v>2012</v>
      </c>
      <c r="E39" s="632" t="s">
        <v>579</v>
      </c>
      <c r="F39" s="633" t="s">
        <v>2016</v>
      </c>
      <c r="G39" s="632" t="s">
        <v>588</v>
      </c>
      <c r="H39" s="632" t="s">
        <v>708</v>
      </c>
      <c r="I39" s="632" t="s">
        <v>709</v>
      </c>
      <c r="J39" s="632" t="s">
        <v>710</v>
      </c>
      <c r="K39" s="632" t="s">
        <v>711</v>
      </c>
      <c r="L39" s="634">
        <v>164.95973228467821</v>
      </c>
      <c r="M39" s="634">
        <v>4</v>
      </c>
      <c r="N39" s="635">
        <v>659.83892913871284</v>
      </c>
    </row>
    <row r="40" spans="1:14" ht="14.4" customHeight="1" x14ac:dyDescent="0.3">
      <c r="A40" s="630" t="s">
        <v>556</v>
      </c>
      <c r="B40" s="631" t="s">
        <v>557</v>
      </c>
      <c r="C40" s="632" t="s">
        <v>562</v>
      </c>
      <c r="D40" s="633" t="s">
        <v>2012</v>
      </c>
      <c r="E40" s="632" t="s">
        <v>579</v>
      </c>
      <c r="F40" s="633" t="s">
        <v>2016</v>
      </c>
      <c r="G40" s="632" t="s">
        <v>588</v>
      </c>
      <c r="H40" s="632" t="s">
        <v>712</v>
      </c>
      <c r="I40" s="632" t="s">
        <v>713</v>
      </c>
      <c r="J40" s="632" t="s">
        <v>714</v>
      </c>
      <c r="K40" s="632" t="s">
        <v>715</v>
      </c>
      <c r="L40" s="634">
        <v>221.37022994429518</v>
      </c>
      <c r="M40" s="634">
        <v>3</v>
      </c>
      <c r="N40" s="635">
        <v>664.11068983288556</v>
      </c>
    </row>
    <row r="41" spans="1:14" ht="14.4" customHeight="1" x14ac:dyDescent="0.3">
      <c r="A41" s="630" t="s">
        <v>556</v>
      </c>
      <c r="B41" s="631" t="s">
        <v>557</v>
      </c>
      <c r="C41" s="632" t="s">
        <v>562</v>
      </c>
      <c r="D41" s="633" t="s">
        <v>2012</v>
      </c>
      <c r="E41" s="632" t="s">
        <v>579</v>
      </c>
      <c r="F41" s="633" t="s">
        <v>2016</v>
      </c>
      <c r="G41" s="632" t="s">
        <v>588</v>
      </c>
      <c r="H41" s="632" t="s">
        <v>716</v>
      </c>
      <c r="I41" s="632" t="s">
        <v>717</v>
      </c>
      <c r="J41" s="632" t="s">
        <v>718</v>
      </c>
      <c r="K41" s="632" t="s">
        <v>719</v>
      </c>
      <c r="L41" s="634">
        <v>117.69979608878501</v>
      </c>
      <c r="M41" s="634">
        <v>1</v>
      </c>
      <c r="N41" s="635">
        <v>117.69979608878501</v>
      </c>
    </row>
    <row r="42" spans="1:14" ht="14.4" customHeight="1" x14ac:dyDescent="0.3">
      <c r="A42" s="630" t="s">
        <v>556</v>
      </c>
      <c r="B42" s="631" t="s">
        <v>557</v>
      </c>
      <c r="C42" s="632" t="s">
        <v>562</v>
      </c>
      <c r="D42" s="633" t="s">
        <v>2012</v>
      </c>
      <c r="E42" s="632" t="s">
        <v>579</v>
      </c>
      <c r="F42" s="633" t="s">
        <v>2016</v>
      </c>
      <c r="G42" s="632" t="s">
        <v>588</v>
      </c>
      <c r="H42" s="632" t="s">
        <v>720</v>
      </c>
      <c r="I42" s="632" t="s">
        <v>721</v>
      </c>
      <c r="J42" s="632" t="s">
        <v>722</v>
      </c>
      <c r="K42" s="632" t="s">
        <v>723</v>
      </c>
      <c r="L42" s="634">
        <v>118.78968402743362</v>
      </c>
      <c r="M42" s="634">
        <v>4</v>
      </c>
      <c r="N42" s="635">
        <v>475.15873610973449</v>
      </c>
    </row>
    <row r="43" spans="1:14" ht="14.4" customHeight="1" x14ac:dyDescent="0.3">
      <c r="A43" s="630" t="s">
        <v>556</v>
      </c>
      <c r="B43" s="631" t="s">
        <v>557</v>
      </c>
      <c r="C43" s="632" t="s">
        <v>562</v>
      </c>
      <c r="D43" s="633" t="s">
        <v>2012</v>
      </c>
      <c r="E43" s="632" t="s">
        <v>579</v>
      </c>
      <c r="F43" s="633" t="s">
        <v>2016</v>
      </c>
      <c r="G43" s="632" t="s">
        <v>588</v>
      </c>
      <c r="H43" s="632" t="s">
        <v>724</v>
      </c>
      <c r="I43" s="632" t="s">
        <v>725</v>
      </c>
      <c r="J43" s="632" t="s">
        <v>726</v>
      </c>
      <c r="K43" s="632" t="s">
        <v>727</v>
      </c>
      <c r="L43" s="634">
        <v>59.319824548380872</v>
      </c>
      <c r="M43" s="634">
        <v>1</v>
      </c>
      <c r="N43" s="635">
        <v>59.319824548380872</v>
      </c>
    </row>
    <row r="44" spans="1:14" ht="14.4" customHeight="1" x14ac:dyDescent="0.3">
      <c r="A44" s="630" t="s">
        <v>556</v>
      </c>
      <c r="B44" s="631" t="s">
        <v>557</v>
      </c>
      <c r="C44" s="632" t="s">
        <v>562</v>
      </c>
      <c r="D44" s="633" t="s">
        <v>2012</v>
      </c>
      <c r="E44" s="632" t="s">
        <v>579</v>
      </c>
      <c r="F44" s="633" t="s">
        <v>2016</v>
      </c>
      <c r="G44" s="632" t="s">
        <v>588</v>
      </c>
      <c r="H44" s="632" t="s">
        <v>728</v>
      </c>
      <c r="I44" s="632" t="s">
        <v>729</v>
      </c>
      <c r="J44" s="632" t="s">
        <v>730</v>
      </c>
      <c r="K44" s="632" t="s">
        <v>731</v>
      </c>
      <c r="L44" s="634">
        <v>85.769733592762748</v>
      </c>
      <c r="M44" s="634">
        <v>2</v>
      </c>
      <c r="N44" s="635">
        <v>171.5394671855255</v>
      </c>
    </row>
    <row r="45" spans="1:14" ht="14.4" customHeight="1" x14ac:dyDescent="0.3">
      <c r="A45" s="630" t="s">
        <v>556</v>
      </c>
      <c r="B45" s="631" t="s">
        <v>557</v>
      </c>
      <c r="C45" s="632" t="s">
        <v>562</v>
      </c>
      <c r="D45" s="633" t="s">
        <v>2012</v>
      </c>
      <c r="E45" s="632" t="s">
        <v>579</v>
      </c>
      <c r="F45" s="633" t="s">
        <v>2016</v>
      </c>
      <c r="G45" s="632" t="s">
        <v>588</v>
      </c>
      <c r="H45" s="632" t="s">
        <v>732</v>
      </c>
      <c r="I45" s="632" t="s">
        <v>732</v>
      </c>
      <c r="J45" s="632" t="s">
        <v>733</v>
      </c>
      <c r="K45" s="632" t="s">
        <v>734</v>
      </c>
      <c r="L45" s="634">
        <v>67.22999999999999</v>
      </c>
      <c r="M45" s="634">
        <v>3</v>
      </c>
      <c r="N45" s="635">
        <v>201.68999999999997</v>
      </c>
    </row>
    <row r="46" spans="1:14" ht="14.4" customHeight="1" x14ac:dyDescent="0.3">
      <c r="A46" s="630" t="s">
        <v>556</v>
      </c>
      <c r="B46" s="631" t="s">
        <v>557</v>
      </c>
      <c r="C46" s="632" t="s">
        <v>562</v>
      </c>
      <c r="D46" s="633" t="s">
        <v>2012</v>
      </c>
      <c r="E46" s="632" t="s">
        <v>579</v>
      </c>
      <c r="F46" s="633" t="s">
        <v>2016</v>
      </c>
      <c r="G46" s="632" t="s">
        <v>588</v>
      </c>
      <c r="H46" s="632" t="s">
        <v>735</v>
      </c>
      <c r="I46" s="632" t="s">
        <v>736</v>
      </c>
      <c r="J46" s="632" t="s">
        <v>737</v>
      </c>
      <c r="K46" s="632" t="s">
        <v>738</v>
      </c>
      <c r="L46" s="634">
        <v>340.12352985548387</v>
      </c>
      <c r="M46" s="634">
        <v>4</v>
      </c>
      <c r="N46" s="635">
        <v>1360.4941194219355</v>
      </c>
    </row>
    <row r="47" spans="1:14" ht="14.4" customHeight="1" x14ac:dyDescent="0.3">
      <c r="A47" s="630" t="s">
        <v>556</v>
      </c>
      <c r="B47" s="631" t="s">
        <v>557</v>
      </c>
      <c r="C47" s="632" t="s">
        <v>562</v>
      </c>
      <c r="D47" s="633" t="s">
        <v>2012</v>
      </c>
      <c r="E47" s="632" t="s">
        <v>579</v>
      </c>
      <c r="F47" s="633" t="s">
        <v>2016</v>
      </c>
      <c r="G47" s="632" t="s">
        <v>588</v>
      </c>
      <c r="H47" s="632" t="s">
        <v>739</v>
      </c>
      <c r="I47" s="632" t="s">
        <v>740</v>
      </c>
      <c r="J47" s="632" t="s">
        <v>741</v>
      </c>
      <c r="K47" s="632" t="s">
        <v>738</v>
      </c>
      <c r="L47" s="634">
        <v>339.61999999999995</v>
      </c>
      <c r="M47" s="634">
        <v>3</v>
      </c>
      <c r="N47" s="635">
        <v>1018.8599999999999</v>
      </c>
    </row>
    <row r="48" spans="1:14" ht="14.4" customHeight="1" x14ac:dyDescent="0.3">
      <c r="A48" s="630" t="s">
        <v>556</v>
      </c>
      <c r="B48" s="631" t="s">
        <v>557</v>
      </c>
      <c r="C48" s="632" t="s">
        <v>562</v>
      </c>
      <c r="D48" s="633" t="s">
        <v>2012</v>
      </c>
      <c r="E48" s="632" t="s">
        <v>579</v>
      </c>
      <c r="F48" s="633" t="s">
        <v>2016</v>
      </c>
      <c r="G48" s="632" t="s">
        <v>588</v>
      </c>
      <c r="H48" s="632" t="s">
        <v>742</v>
      </c>
      <c r="I48" s="632" t="s">
        <v>743</v>
      </c>
      <c r="J48" s="632" t="s">
        <v>744</v>
      </c>
      <c r="K48" s="632" t="s">
        <v>745</v>
      </c>
      <c r="L48" s="634">
        <v>54.490000000000016</v>
      </c>
      <c r="M48" s="634">
        <v>1</v>
      </c>
      <c r="N48" s="635">
        <v>54.490000000000016</v>
      </c>
    </row>
    <row r="49" spans="1:14" ht="14.4" customHeight="1" x14ac:dyDescent="0.3">
      <c r="A49" s="630" t="s">
        <v>556</v>
      </c>
      <c r="B49" s="631" t="s">
        <v>557</v>
      </c>
      <c r="C49" s="632" t="s">
        <v>562</v>
      </c>
      <c r="D49" s="633" t="s">
        <v>2012</v>
      </c>
      <c r="E49" s="632" t="s">
        <v>579</v>
      </c>
      <c r="F49" s="633" t="s">
        <v>2016</v>
      </c>
      <c r="G49" s="632" t="s">
        <v>588</v>
      </c>
      <c r="H49" s="632" t="s">
        <v>746</v>
      </c>
      <c r="I49" s="632" t="s">
        <v>747</v>
      </c>
      <c r="J49" s="632" t="s">
        <v>748</v>
      </c>
      <c r="K49" s="632" t="s">
        <v>749</v>
      </c>
      <c r="L49" s="634">
        <v>69.919496875545903</v>
      </c>
      <c r="M49" s="634">
        <v>2</v>
      </c>
      <c r="N49" s="635">
        <v>139.83899375109181</v>
      </c>
    </row>
    <row r="50" spans="1:14" ht="14.4" customHeight="1" x14ac:dyDescent="0.3">
      <c r="A50" s="630" t="s">
        <v>556</v>
      </c>
      <c r="B50" s="631" t="s">
        <v>557</v>
      </c>
      <c r="C50" s="632" t="s">
        <v>562</v>
      </c>
      <c r="D50" s="633" t="s">
        <v>2012</v>
      </c>
      <c r="E50" s="632" t="s">
        <v>579</v>
      </c>
      <c r="F50" s="633" t="s">
        <v>2016</v>
      </c>
      <c r="G50" s="632" t="s">
        <v>588</v>
      </c>
      <c r="H50" s="632" t="s">
        <v>750</v>
      </c>
      <c r="I50" s="632" t="s">
        <v>751</v>
      </c>
      <c r="J50" s="632" t="s">
        <v>752</v>
      </c>
      <c r="K50" s="632" t="s">
        <v>753</v>
      </c>
      <c r="L50" s="634">
        <v>87.06</v>
      </c>
      <c r="M50" s="634">
        <v>2</v>
      </c>
      <c r="N50" s="635">
        <v>174.12</v>
      </c>
    </row>
    <row r="51" spans="1:14" ht="14.4" customHeight="1" x14ac:dyDescent="0.3">
      <c r="A51" s="630" t="s">
        <v>556</v>
      </c>
      <c r="B51" s="631" t="s">
        <v>557</v>
      </c>
      <c r="C51" s="632" t="s">
        <v>562</v>
      </c>
      <c r="D51" s="633" t="s">
        <v>2012</v>
      </c>
      <c r="E51" s="632" t="s">
        <v>579</v>
      </c>
      <c r="F51" s="633" t="s">
        <v>2016</v>
      </c>
      <c r="G51" s="632" t="s">
        <v>588</v>
      </c>
      <c r="H51" s="632" t="s">
        <v>754</v>
      </c>
      <c r="I51" s="632" t="s">
        <v>755</v>
      </c>
      <c r="J51" s="632" t="s">
        <v>756</v>
      </c>
      <c r="K51" s="632" t="s">
        <v>757</v>
      </c>
      <c r="L51" s="634">
        <v>177.72897128332292</v>
      </c>
      <c r="M51" s="634">
        <v>1</v>
      </c>
      <c r="N51" s="635">
        <v>177.72897128332292</v>
      </c>
    </row>
    <row r="52" spans="1:14" ht="14.4" customHeight="1" x14ac:dyDescent="0.3">
      <c r="A52" s="630" t="s">
        <v>556</v>
      </c>
      <c r="B52" s="631" t="s">
        <v>557</v>
      </c>
      <c r="C52" s="632" t="s">
        <v>562</v>
      </c>
      <c r="D52" s="633" t="s">
        <v>2012</v>
      </c>
      <c r="E52" s="632" t="s">
        <v>579</v>
      </c>
      <c r="F52" s="633" t="s">
        <v>2016</v>
      </c>
      <c r="G52" s="632" t="s">
        <v>588</v>
      </c>
      <c r="H52" s="632" t="s">
        <v>758</v>
      </c>
      <c r="I52" s="632" t="s">
        <v>759</v>
      </c>
      <c r="J52" s="632" t="s">
        <v>675</v>
      </c>
      <c r="K52" s="632" t="s">
        <v>760</v>
      </c>
      <c r="L52" s="634">
        <v>22.480089796712651</v>
      </c>
      <c r="M52" s="634">
        <v>10</v>
      </c>
      <c r="N52" s="635">
        <v>224.8008979671265</v>
      </c>
    </row>
    <row r="53" spans="1:14" ht="14.4" customHeight="1" x14ac:dyDescent="0.3">
      <c r="A53" s="630" t="s">
        <v>556</v>
      </c>
      <c r="B53" s="631" t="s">
        <v>557</v>
      </c>
      <c r="C53" s="632" t="s">
        <v>562</v>
      </c>
      <c r="D53" s="633" t="s">
        <v>2012</v>
      </c>
      <c r="E53" s="632" t="s">
        <v>579</v>
      </c>
      <c r="F53" s="633" t="s">
        <v>2016</v>
      </c>
      <c r="G53" s="632" t="s">
        <v>588</v>
      </c>
      <c r="H53" s="632" t="s">
        <v>761</v>
      </c>
      <c r="I53" s="632" t="s">
        <v>762</v>
      </c>
      <c r="J53" s="632" t="s">
        <v>763</v>
      </c>
      <c r="K53" s="632" t="s">
        <v>764</v>
      </c>
      <c r="L53" s="634">
        <v>77.080112859176268</v>
      </c>
      <c r="M53" s="634">
        <v>30</v>
      </c>
      <c r="N53" s="635">
        <v>2312.4033857752879</v>
      </c>
    </row>
    <row r="54" spans="1:14" ht="14.4" customHeight="1" x14ac:dyDescent="0.3">
      <c r="A54" s="630" t="s">
        <v>556</v>
      </c>
      <c r="B54" s="631" t="s">
        <v>557</v>
      </c>
      <c r="C54" s="632" t="s">
        <v>562</v>
      </c>
      <c r="D54" s="633" t="s">
        <v>2012</v>
      </c>
      <c r="E54" s="632" t="s">
        <v>579</v>
      </c>
      <c r="F54" s="633" t="s">
        <v>2016</v>
      </c>
      <c r="G54" s="632" t="s">
        <v>588</v>
      </c>
      <c r="H54" s="632" t="s">
        <v>765</v>
      </c>
      <c r="I54" s="632" t="s">
        <v>766</v>
      </c>
      <c r="J54" s="632" t="s">
        <v>767</v>
      </c>
      <c r="K54" s="632" t="s">
        <v>768</v>
      </c>
      <c r="L54" s="634">
        <v>158.27854501847415</v>
      </c>
      <c r="M54" s="634">
        <v>15</v>
      </c>
      <c r="N54" s="635">
        <v>2374.1781752771121</v>
      </c>
    </row>
    <row r="55" spans="1:14" ht="14.4" customHeight="1" x14ac:dyDescent="0.3">
      <c r="A55" s="630" t="s">
        <v>556</v>
      </c>
      <c r="B55" s="631" t="s">
        <v>557</v>
      </c>
      <c r="C55" s="632" t="s">
        <v>562</v>
      </c>
      <c r="D55" s="633" t="s">
        <v>2012</v>
      </c>
      <c r="E55" s="632" t="s">
        <v>579</v>
      </c>
      <c r="F55" s="633" t="s">
        <v>2016</v>
      </c>
      <c r="G55" s="632" t="s">
        <v>588</v>
      </c>
      <c r="H55" s="632" t="s">
        <v>769</v>
      </c>
      <c r="I55" s="632" t="s">
        <v>770</v>
      </c>
      <c r="J55" s="632" t="s">
        <v>771</v>
      </c>
      <c r="K55" s="632" t="s">
        <v>772</v>
      </c>
      <c r="L55" s="634">
        <v>100.215</v>
      </c>
      <c r="M55" s="634">
        <v>2</v>
      </c>
      <c r="N55" s="635">
        <v>200.43</v>
      </c>
    </row>
    <row r="56" spans="1:14" ht="14.4" customHeight="1" x14ac:dyDescent="0.3">
      <c r="A56" s="630" t="s">
        <v>556</v>
      </c>
      <c r="B56" s="631" t="s">
        <v>557</v>
      </c>
      <c r="C56" s="632" t="s">
        <v>562</v>
      </c>
      <c r="D56" s="633" t="s">
        <v>2012</v>
      </c>
      <c r="E56" s="632" t="s">
        <v>579</v>
      </c>
      <c r="F56" s="633" t="s">
        <v>2016</v>
      </c>
      <c r="G56" s="632" t="s">
        <v>588</v>
      </c>
      <c r="H56" s="632" t="s">
        <v>773</v>
      </c>
      <c r="I56" s="632" t="s">
        <v>774</v>
      </c>
      <c r="J56" s="632" t="s">
        <v>775</v>
      </c>
      <c r="K56" s="632" t="s">
        <v>776</v>
      </c>
      <c r="L56" s="634">
        <v>134.22999999999999</v>
      </c>
      <c r="M56" s="634">
        <v>1</v>
      </c>
      <c r="N56" s="635">
        <v>134.22999999999999</v>
      </c>
    </row>
    <row r="57" spans="1:14" ht="14.4" customHeight="1" x14ac:dyDescent="0.3">
      <c r="A57" s="630" t="s">
        <v>556</v>
      </c>
      <c r="B57" s="631" t="s">
        <v>557</v>
      </c>
      <c r="C57" s="632" t="s">
        <v>562</v>
      </c>
      <c r="D57" s="633" t="s">
        <v>2012</v>
      </c>
      <c r="E57" s="632" t="s">
        <v>579</v>
      </c>
      <c r="F57" s="633" t="s">
        <v>2016</v>
      </c>
      <c r="G57" s="632" t="s">
        <v>588</v>
      </c>
      <c r="H57" s="632" t="s">
        <v>777</v>
      </c>
      <c r="I57" s="632" t="s">
        <v>778</v>
      </c>
      <c r="J57" s="632" t="s">
        <v>779</v>
      </c>
      <c r="K57" s="632" t="s">
        <v>780</v>
      </c>
      <c r="L57" s="634">
        <v>161.69486569727349</v>
      </c>
      <c r="M57" s="634">
        <v>2</v>
      </c>
      <c r="N57" s="635">
        <v>323.38973139454697</v>
      </c>
    </row>
    <row r="58" spans="1:14" ht="14.4" customHeight="1" x14ac:dyDescent="0.3">
      <c r="A58" s="630" t="s">
        <v>556</v>
      </c>
      <c r="B58" s="631" t="s">
        <v>557</v>
      </c>
      <c r="C58" s="632" t="s">
        <v>562</v>
      </c>
      <c r="D58" s="633" t="s">
        <v>2012</v>
      </c>
      <c r="E58" s="632" t="s">
        <v>579</v>
      </c>
      <c r="F58" s="633" t="s">
        <v>2016</v>
      </c>
      <c r="G58" s="632" t="s">
        <v>588</v>
      </c>
      <c r="H58" s="632" t="s">
        <v>781</v>
      </c>
      <c r="I58" s="632" t="s">
        <v>782</v>
      </c>
      <c r="J58" s="632" t="s">
        <v>783</v>
      </c>
      <c r="K58" s="632" t="s">
        <v>784</v>
      </c>
      <c r="L58" s="634">
        <v>243.1385714285714</v>
      </c>
      <c r="M58" s="634">
        <v>3</v>
      </c>
      <c r="N58" s="635">
        <v>729.41571428571422</v>
      </c>
    </row>
    <row r="59" spans="1:14" ht="14.4" customHeight="1" x14ac:dyDescent="0.3">
      <c r="A59" s="630" t="s">
        <v>556</v>
      </c>
      <c r="B59" s="631" t="s">
        <v>557</v>
      </c>
      <c r="C59" s="632" t="s">
        <v>562</v>
      </c>
      <c r="D59" s="633" t="s">
        <v>2012</v>
      </c>
      <c r="E59" s="632" t="s">
        <v>579</v>
      </c>
      <c r="F59" s="633" t="s">
        <v>2016</v>
      </c>
      <c r="G59" s="632" t="s">
        <v>588</v>
      </c>
      <c r="H59" s="632" t="s">
        <v>785</v>
      </c>
      <c r="I59" s="632" t="s">
        <v>786</v>
      </c>
      <c r="J59" s="632" t="s">
        <v>787</v>
      </c>
      <c r="K59" s="632" t="s">
        <v>788</v>
      </c>
      <c r="L59" s="634">
        <v>22.274999999999999</v>
      </c>
      <c r="M59" s="634">
        <v>2</v>
      </c>
      <c r="N59" s="635">
        <v>44.55</v>
      </c>
    </row>
    <row r="60" spans="1:14" ht="14.4" customHeight="1" x14ac:dyDescent="0.3">
      <c r="A60" s="630" t="s">
        <v>556</v>
      </c>
      <c r="B60" s="631" t="s">
        <v>557</v>
      </c>
      <c r="C60" s="632" t="s">
        <v>562</v>
      </c>
      <c r="D60" s="633" t="s">
        <v>2012</v>
      </c>
      <c r="E60" s="632" t="s">
        <v>579</v>
      </c>
      <c r="F60" s="633" t="s">
        <v>2016</v>
      </c>
      <c r="G60" s="632" t="s">
        <v>588</v>
      </c>
      <c r="H60" s="632" t="s">
        <v>789</v>
      </c>
      <c r="I60" s="632" t="s">
        <v>790</v>
      </c>
      <c r="J60" s="632" t="s">
        <v>791</v>
      </c>
      <c r="K60" s="632" t="s">
        <v>792</v>
      </c>
      <c r="L60" s="634">
        <v>376.75</v>
      </c>
      <c r="M60" s="634">
        <v>1</v>
      </c>
      <c r="N60" s="635">
        <v>376.75</v>
      </c>
    </row>
    <row r="61" spans="1:14" ht="14.4" customHeight="1" x14ac:dyDescent="0.3">
      <c r="A61" s="630" t="s">
        <v>556</v>
      </c>
      <c r="B61" s="631" t="s">
        <v>557</v>
      </c>
      <c r="C61" s="632" t="s">
        <v>562</v>
      </c>
      <c r="D61" s="633" t="s">
        <v>2012</v>
      </c>
      <c r="E61" s="632" t="s">
        <v>579</v>
      </c>
      <c r="F61" s="633" t="s">
        <v>2016</v>
      </c>
      <c r="G61" s="632" t="s">
        <v>588</v>
      </c>
      <c r="H61" s="632" t="s">
        <v>793</v>
      </c>
      <c r="I61" s="632" t="s">
        <v>794</v>
      </c>
      <c r="J61" s="632" t="s">
        <v>795</v>
      </c>
      <c r="K61" s="632" t="s">
        <v>796</v>
      </c>
      <c r="L61" s="634">
        <v>68.300000000000011</v>
      </c>
      <c r="M61" s="634">
        <v>2</v>
      </c>
      <c r="N61" s="635">
        <v>136.60000000000002</v>
      </c>
    </row>
    <row r="62" spans="1:14" ht="14.4" customHeight="1" x14ac:dyDescent="0.3">
      <c r="A62" s="630" t="s">
        <v>556</v>
      </c>
      <c r="B62" s="631" t="s">
        <v>557</v>
      </c>
      <c r="C62" s="632" t="s">
        <v>562</v>
      </c>
      <c r="D62" s="633" t="s">
        <v>2012</v>
      </c>
      <c r="E62" s="632" t="s">
        <v>579</v>
      </c>
      <c r="F62" s="633" t="s">
        <v>2016</v>
      </c>
      <c r="G62" s="632" t="s">
        <v>588</v>
      </c>
      <c r="H62" s="632" t="s">
        <v>797</v>
      </c>
      <c r="I62" s="632" t="s">
        <v>798</v>
      </c>
      <c r="J62" s="632" t="s">
        <v>799</v>
      </c>
      <c r="K62" s="632" t="s">
        <v>800</v>
      </c>
      <c r="L62" s="634">
        <v>134.63</v>
      </c>
      <c r="M62" s="634">
        <v>1</v>
      </c>
      <c r="N62" s="635">
        <v>134.63</v>
      </c>
    </row>
    <row r="63" spans="1:14" ht="14.4" customHeight="1" x14ac:dyDescent="0.3">
      <c r="A63" s="630" t="s">
        <v>556</v>
      </c>
      <c r="B63" s="631" t="s">
        <v>557</v>
      </c>
      <c r="C63" s="632" t="s">
        <v>562</v>
      </c>
      <c r="D63" s="633" t="s">
        <v>2012</v>
      </c>
      <c r="E63" s="632" t="s">
        <v>579</v>
      </c>
      <c r="F63" s="633" t="s">
        <v>2016</v>
      </c>
      <c r="G63" s="632" t="s">
        <v>588</v>
      </c>
      <c r="H63" s="632" t="s">
        <v>801</v>
      </c>
      <c r="I63" s="632" t="s">
        <v>802</v>
      </c>
      <c r="J63" s="632" t="s">
        <v>803</v>
      </c>
      <c r="K63" s="632" t="s">
        <v>804</v>
      </c>
      <c r="L63" s="634">
        <v>169.64</v>
      </c>
      <c r="M63" s="634">
        <v>1</v>
      </c>
      <c r="N63" s="635">
        <v>169.64</v>
      </c>
    </row>
    <row r="64" spans="1:14" ht="14.4" customHeight="1" x14ac:dyDescent="0.3">
      <c r="A64" s="630" t="s">
        <v>556</v>
      </c>
      <c r="B64" s="631" t="s">
        <v>557</v>
      </c>
      <c r="C64" s="632" t="s">
        <v>562</v>
      </c>
      <c r="D64" s="633" t="s">
        <v>2012</v>
      </c>
      <c r="E64" s="632" t="s">
        <v>579</v>
      </c>
      <c r="F64" s="633" t="s">
        <v>2016</v>
      </c>
      <c r="G64" s="632" t="s">
        <v>588</v>
      </c>
      <c r="H64" s="632" t="s">
        <v>805</v>
      </c>
      <c r="I64" s="632" t="s">
        <v>806</v>
      </c>
      <c r="J64" s="632" t="s">
        <v>807</v>
      </c>
      <c r="K64" s="632" t="s">
        <v>808</v>
      </c>
      <c r="L64" s="634">
        <v>120.84441450159829</v>
      </c>
      <c r="M64" s="634">
        <v>6</v>
      </c>
      <c r="N64" s="635">
        <v>725.06648700958976</v>
      </c>
    </row>
    <row r="65" spans="1:14" ht="14.4" customHeight="1" x14ac:dyDescent="0.3">
      <c r="A65" s="630" t="s">
        <v>556</v>
      </c>
      <c r="B65" s="631" t="s">
        <v>557</v>
      </c>
      <c r="C65" s="632" t="s">
        <v>562</v>
      </c>
      <c r="D65" s="633" t="s">
        <v>2012</v>
      </c>
      <c r="E65" s="632" t="s">
        <v>579</v>
      </c>
      <c r="F65" s="633" t="s">
        <v>2016</v>
      </c>
      <c r="G65" s="632" t="s">
        <v>588</v>
      </c>
      <c r="H65" s="632" t="s">
        <v>809</v>
      </c>
      <c r="I65" s="632" t="s">
        <v>810</v>
      </c>
      <c r="J65" s="632" t="s">
        <v>811</v>
      </c>
      <c r="K65" s="632" t="s">
        <v>812</v>
      </c>
      <c r="L65" s="634">
        <v>143.66485859990149</v>
      </c>
      <c r="M65" s="634">
        <v>29</v>
      </c>
      <c r="N65" s="635">
        <v>4166.280899397143</v>
      </c>
    </row>
    <row r="66" spans="1:14" ht="14.4" customHeight="1" x14ac:dyDescent="0.3">
      <c r="A66" s="630" t="s">
        <v>556</v>
      </c>
      <c r="B66" s="631" t="s">
        <v>557</v>
      </c>
      <c r="C66" s="632" t="s">
        <v>562</v>
      </c>
      <c r="D66" s="633" t="s">
        <v>2012</v>
      </c>
      <c r="E66" s="632" t="s">
        <v>579</v>
      </c>
      <c r="F66" s="633" t="s">
        <v>2016</v>
      </c>
      <c r="G66" s="632" t="s">
        <v>588</v>
      </c>
      <c r="H66" s="632" t="s">
        <v>813</v>
      </c>
      <c r="I66" s="632" t="s">
        <v>814</v>
      </c>
      <c r="J66" s="632" t="s">
        <v>815</v>
      </c>
      <c r="K66" s="632" t="s">
        <v>816</v>
      </c>
      <c r="L66" s="634">
        <v>81.08</v>
      </c>
      <c r="M66" s="634">
        <v>1</v>
      </c>
      <c r="N66" s="635">
        <v>81.08</v>
      </c>
    </row>
    <row r="67" spans="1:14" ht="14.4" customHeight="1" x14ac:dyDescent="0.3">
      <c r="A67" s="630" t="s">
        <v>556</v>
      </c>
      <c r="B67" s="631" t="s">
        <v>557</v>
      </c>
      <c r="C67" s="632" t="s">
        <v>562</v>
      </c>
      <c r="D67" s="633" t="s">
        <v>2012</v>
      </c>
      <c r="E67" s="632" t="s">
        <v>579</v>
      </c>
      <c r="F67" s="633" t="s">
        <v>2016</v>
      </c>
      <c r="G67" s="632" t="s">
        <v>588</v>
      </c>
      <c r="H67" s="632" t="s">
        <v>817</v>
      </c>
      <c r="I67" s="632" t="s">
        <v>818</v>
      </c>
      <c r="J67" s="632" t="s">
        <v>819</v>
      </c>
      <c r="K67" s="632" t="s">
        <v>820</v>
      </c>
      <c r="L67" s="634">
        <v>46.660153493358941</v>
      </c>
      <c r="M67" s="634">
        <v>3</v>
      </c>
      <c r="N67" s="635">
        <v>139.98046048007683</v>
      </c>
    </row>
    <row r="68" spans="1:14" ht="14.4" customHeight="1" x14ac:dyDescent="0.3">
      <c r="A68" s="630" t="s">
        <v>556</v>
      </c>
      <c r="B68" s="631" t="s">
        <v>557</v>
      </c>
      <c r="C68" s="632" t="s">
        <v>562</v>
      </c>
      <c r="D68" s="633" t="s">
        <v>2012</v>
      </c>
      <c r="E68" s="632" t="s">
        <v>579</v>
      </c>
      <c r="F68" s="633" t="s">
        <v>2016</v>
      </c>
      <c r="G68" s="632" t="s">
        <v>588</v>
      </c>
      <c r="H68" s="632" t="s">
        <v>821</v>
      </c>
      <c r="I68" s="632" t="s">
        <v>822</v>
      </c>
      <c r="J68" s="632" t="s">
        <v>823</v>
      </c>
      <c r="K68" s="632" t="s">
        <v>824</v>
      </c>
      <c r="L68" s="634">
        <v>132.84955508230988</v>
      </c>
      <c r="M68" s="634">
        <v>1</v>
      </c>
      <c r="N68" s="635">
        <v>132.84955508230988</v>
      </c>
    </row>
    <row r="69" spans="1:14" ht="14.4" customHeight="1" x14ac:dyDescent="0.3">
      <c r="A69" s="630" t="s">
        <v>556</v>
      </c>
      <c r="B69" s="631" t="s">
        <v>557</v>
      </c>
      <c r="C69" s="632" t="s">
        <v>562</v>
      </c>
      <c r="D69" s="633" t="s">
        <v>2012</v>
      </c>
      <c r="E69" s="632" t="s">
        <v>579</v>
      </c>
      <c r="F69" s="633" t="s">
        <v>2016</v>
      </c>
      <c r="G69" s="632" t="s">
        <v>588</v>
      </c>
      <c r="H69" s="632" t="s">
        <v>825</v>
      </c>
      <c r="I69" s="632" t="s">
        <v>826</v>
      </c>
      <c r="J69" s="632" t="s">
        <v>827</v>
      </c>
      <c r="K69" s="632" t="s">
        <v>828</v>
      </c>
      <c r="L69" s="634">
        <v>92.480186153958641</v>
      </c>
      <c r="M69" s="634">
        <v>6</v>
      </c>
      <c r="N69" s="635">
        <v>554.88111692375185</v>
      </c>
    </row>
    <row r="70" spans="1:14" ht="14.4" customHeight="1" x14ac:dyDescent="0.3">
      <c r="A70" s="630" t="s">
        <v>556</v>
      </c>
      <c r="B70" s="631" t="s">
        <v>557</v>
      </c>
      <c r="C70" s="632" t="s">
        <v>562</v>
      </c>
      <c r="D70" s="633" t="s">
        <v>2012</v>
      </c>
      <c r="E70" s="632" t="s">
        <v>579</v>
      </c>
      <c r="F70" s="633" t="s">
        <v>2016</v>
      </c>
      <c r="G70" s="632" t="s">
        <v>588</v>
      </c>
      <c r="H70" s="632" t="s">
        <v>829</v>
      </c>
      <c r="I70" s="632" t="s">
        <v>829</v>
      </c>
      <c r="J70" s="632" t="s">
        <v>679</v>
      </c>
      <c r="K70" s="632" t="s">
        <v>830</v>
      </c>
      <c r="L70" s="634">
        <v>106.68663236895519</v>
      </c>
      <c r="M70" s="634">
        <v>9</v>
      </c>
      <c r="N70" s="635">
        <v>960.1796913205967</v>
      </c>
    </row>
    <row r="71" spans="1:14" ht="14.4" customHeight="1" x14ac:dyDescent="0.3">
      <c r="A71" s="630" t="s">
        <v>556</v>
      </c>
      <c r="B71" s="631" t="s">
        <v>557</v>
      </c>
      <c r="C71" s="632" t="s">
        <v>562</v>
      </c>
      <c r="D71" s="633" t="s">
        <v>2012</v>
      </c>
      <c r="E71" s="632" t="s">
        <v>579</v>
      </c>
      <c r="F71" s="633" t="s">
        <v>2016</v>
      </c>
      <c r="G71" s="632" t="s">
        <v>588</v>
      </c>
      <c r="H71" s="632" t="s">
        <v>831</v>
      </c>
      <c r="I71" s="632" t="s">
        <v>832</v>
      </c>
      <c r="J71" s="632" t="s">
        <v>833</v>
      </c>
      <c r="K71" s="632" t="s">
        <v>834</v>
      </c>
      <c r="L71" s="634">
        <v>41.62</v>
      </c>
      <c r="M71" s="634">
        <v>1</v>
      </c>
      <c r="N71" s="635">
        <v>41.62</v>
      </c>
    </row>
    <row r="72" spans="1:14" ht="14.4" customHeight="1" x14ac:dyDescent="0.3">
      <c r="A72" s="630" t="s">
        <v>556</v>
      </c>
      <c r="B72" s="631" t="s">
        <v>557</v>
      </c>
      <c r="C72" s="632" t="s">
        <v>562</v>
      </c>
      <c r="D72" s="633" t="s">
        <v>2012</v>
      </c>
      <c r="E72" s="632" t="s">
        <v>579</v>
      </c>
      <c r="F72" s="633" t="s">
        <v>2016</v>
      </c>
      <c r="G72" s="632" t="s">
        <v>588</v>
      </c>
      <c r="H72" s="632" t="s">
        <v>835</v>
      </c>
      <c r="I72" s="632" t="s">
        <v>836</v>
      </c>
      <c r="J72" s="632" t="s">
        <v>833</v>
      </c>
      <c r="K72" s="632" t="s">
        <v>837</v>
      </c>
      <c r="L72" s="634">
        <v>292.46653009444066</v>
      </c>
      <c r="M72" s="634">
        <v>1</v>
      </c>
      <c r="N72" s="635">
        <v>292.46653009444066</v>
      </c>
    </row>
    <row r="73" spans="1:14" ht="14.4" customHeight="1" x14ac:dyDescent="0.3">
      <c r="A73" s="630" t="s">
        <v>556</v>
      </c>
      <c r="B73" s="631" t="s">
        <v>557</v>
      </c>
      <c r="C73" s="632" t="s">
        <v>562</v>
      </c>
      <c r="D73" s="633" t="s">
        <v>2012</v>
      </c>
      <c r="E73" s="632" t="s">
        <v>579</v>
      </c>
      <c r="F73" s="633" t="s">
        <v>2016</v>
      </c>
      <c r="G73" s="632" t="s">
        <v>588</v>
      </c>
      <c r="H73" s="632" t="s">
        <v>838</v>
      </c>
      <c r="I73" s="632" t="s">
        <v>839</v>
      </c>
      <c r="J73" s="632" t="s">
        <v>840</v>
      </c>
      <c r="K73" s="632" t="s">
        <v>841</v>
      </c>
      <c r="L73" s="634">
        <v>75.03</v>
      </c>
      <c r="M73" s="634">
        <v>1</v>
      </c>
      <c r="N73" s="635">
        <v>75.03</v>
      </c>
    </row>
    <row r="74" spans="1:14" ht="14.4" customHeight="1" x14ac:dyDescent="0.3">
      <c r="A74" s="630" t="s">
        <v>556</v>
      </c>
      <c r="B74" s="631" t="s">
        <v>557</v>
      </c>
      <c r="C74" s="632" t="s">
        <v>562</v>
      </c>
      <c r="D74" s="633" t="s">
        <v>2012</v>
      </c>
      <c r="E74" s="632" t="s">
        <v>579</v>
      </c>
      <c r="F74" s="633" t="s">
        <v>2016</v>
      </c>
      <c r="G74" s="632" t="s">
        <v>588</v>
      </c>
      <c r="H74" s="632" t="s">
        <v>842</v>
      </c>
      <c r="I74" s="632" t="s">
        <v>843</v>
      </c>
      <c r="J74" s="632" t="s">
        <v>844</v>
      </c>
      <c r="K74" s="632" t="s">
        <v>845</v>
      </c>
      <c r="L74" s="634">
        <v>392.88844361162558</v>
      </c>
      <c r="M74" s="634">
        <v>4</v>
      </c>
      <c r="N74" s="635">
        <v>1571.5537744465023</v>
      </c>
    </row>
    <row r="75" spans="1:14" ht="14.4" customHeight="1" x14ac:dyDescent="0.3">
      <c r="A75" s="630" t="s">
        <v>556</v>
      </c>
      <c r="B75" s="631" t="s">
        <v>557</v>
      </c>
      <c r="C75" s="632" t="s">
        <v>562</v>
      </c>
      <c r="D75" s="633" t="s">
        <v>2012</v>
      </c>
      <c r="E75" s="632" t="s">
        <v>579</v>
      </c>
      <c r="F75" s="633" t="s">
        <v>2016</v>
      </c>
      <c r="G75" s="632" t="s">
        <v>588</v>
      </c>
      <c r="H75" s="632" t="s">
        <v>846</v>
      </c>
      <c r="I75" s="632" t="s">
        <v>847</v>
      </c>
      <c r="J75" s="632" t="s">
        <v>848</v>
      </c>
      <c r="K75" s="632" t="s">
        <v>849</v>
      </c>
      <c r="L75" s="634">
        <v>525.64</v>
      </c>
      <c r="M75" s="634">
        <v>1</v>
      </c>
      <c r="N75" s="635">
        <v>525.64</v>
      </c>
    </row>
    <row r="76" spans="1:14" ht="14.4" customHeight="1" x14ac:dyDescent="0.3">
      <c r="A76" s="630" t="s">
        <v>556</v>
      </c>
      <c r="B76" s="631" t="s">
        <v>557</v>
      </c>
      <c r="C76" s="632" t="s">
        <v>562</v>
      </c>
      <c r="D76" s="633" t="s">
        <v>2012</v>
      </c>
      <c r="E76" s="632" t="s">
        <v>579</v>
      </c>
      <c r="F76" s="633" t="s">
        <v>2016</v>
      </c>
      <c r="G76" s="632" t="s">
        <v>588</v>
      </c>
      <c r="H76" s="632" t="s">
        <v>850</v>
      </c>
      <c r="I76" s="632" t="s">
        <v>851</v>
      </c>
      <c r="J76" s="632" t="s">
        <v>852</v>
      </c>
      <c r="K76" s="632" t="s">
        <v>853</v>
      </c>
      <c r="L76" s="634">
        <v>39.090000000000011</v>
      </c>
      <c r="M76" s="634">
        <v>1</v>
      </c>
      <c r="N76" s="635">
        <v>39.090000000000011</v>
      </c>
    </row>
    <row r="77" spans="1:14" ht="14.4" customHeight="1" x14ac:dyDescent="0.3">
      <c r="A77" s="630" t="s">
        <v>556</v>
      </c>
      <c r="B77" s="631" t="s">
        <v>557</v>
      </c>
      <c r="C77" s="632" t="s">
        <v>562</v>
      </c>
      <c r="D77" s="633" t="s">
        <v>2012</v>
      </c>
      <c r="E77" s="632" t="s">
        <v>579</v>
      </c>
      <c r="F77" s="633" t="s">
        <v>2016</v>
      </c>
      <c r="G77" s="632" t="s">
        <v>588</v>
      </c>
      <c r="H77" s="632" t="s">
        <v>854</v>
      </c>
      <c r="I77" s="632" t="s">
        <v>855</v>
      </c>
      <c r="J77" s="632" t="s">
        <v>691</v>
      </c>
      <c r="K77" s="632" t="s">
        <v>856</v>
      </c>
      <c r="L77" s="634">
        <v>166.91</v>
      </c>
      <c r="M77" s="634">
        <v>3</v>
      </c>
      <c r="N77" s="635">
        <v>500.73</v>
      </c>
    </row>
    <row r="78" spans="1:14" ht="14.4" customHeight="1" x14ac:dyDescent="0.3">
      <c r="A78" s="630" t="s">
        <v>556</v>
      </c>
      <c r="B78" s="631" t="s">
        <v>557</v>
      </c>
      <c r="C78" s="632" t="s">
        <v>562</v>
      </c>
      <c r="D78" s="633" t="s">
        <v>2012</v>
      </c>
      <c r="E78" s="632" t="s">
        <v>579</v>
      </c>
      <c r="F78" s="633" t="s">
        <v>2016</v>
      </c>
      <c r="G78" s="632" t="s">
        <v>588</v>
      </c>
      <c r="H78" s="632" t="s">
        <v>857</v>
      </c>
      <c r="I78" s="632" t="s">
        <v>858</v>
      </c>
      <c r="J78" s="632" t="s">
        <v>859</v>
      </c>
      <c r="K78" s="632" t="s">
        <v>860</v>
      </c>
      <c r="L78" s="634">
        <v>56.778342589058788</v>
      </c>
      <c r="M78" s="634">
        <v>7</v>
      </c>
      <c r="N78" s="635">
        <v>397.44839812341149</v>
      </c>
    </row>
    <row r="79" spans="1:14" ht="14.4" customHeight="1" x14ac:dyDescent="0.3">
      <c r="A79" s="630" t="s">
        <v>556</v>
      </c>
      <c r="B79" s="631" t="s">
        <v>557</v>
      </c>
      <c r="C79" s="632" t="s">
        <v>562</v>
      </c>
      <c r="D79" s="633" t="s">
        <v>2012</v>
      </c>
      <c r="E79" s="632" t="s">
        <v>579</v>
      </c>
      <c r="F79" s="633" t="s">
        <v>2016</v>
      </c>
      <c r="G79" s="632" t="s">
        <v>588</v>
      </c>
      <c r="H79" s="632" t="s">
        <v>861</v>
      </c>
      <c r="I79" s="632" t="s">
        <v>862</v>
      </c>
      <c r="J79" s="632" t="s">
        <v>863</v>
      </c>
      <c r="K79" s="632" t="s">
        <v>864</v>
      </c>
      <c r="L79" s="634">
        <v>27.469990214011716</v>
      </c>
      <c r="M79" s="634">
        <v>12</v>
      </c>
      <c r="N79" s="635">
        <v>329.63988256814059</v>
      </c>
    </row>
    <row r="80" spans="1:14" ht="14.4" customHeight="1" x14ac:dyDescent="0.3">
      <c r="A80" s="630" t="s">
        <v>556</v>
      </c>
      <c r="B80" s="631" t="s">
        <v>557</v>
      </c>
      <c r="C80" s="632" t="s">
        <v>562</v>
      </c>
      <c r="D80" s="633" t="s">
        <v>2012</v>
      </c>
      <c r="E80" s="632" t="s">
        <v>579</v>
      </c>
      <c r="F80" s="633" t="s">
        <v>2016</v>
      </c>
      <c r="G80" s="632" t="s">
        <v>588</v>
      </c>
      <c r="H80" s="632" t="s">
        <v>865</v>
      </c>
      <c r="I80" s="632" t="s">
        <v>865</v>
      </c>
      <c r="J80" s="632" t="s">
        <v>866</v>
      </c>
      <c r="K80" s="632" t="s">
        <v>867</v>
      </c>
      <c r="L80" s="634">
        <v>331.77999999999992</v>
      </c>
      <c r="M80" s="634">
        <v>3</v>
      </c>
      <c r="N80" s="635">
        <v>995.3399999999998</v>
      </c>
    </row>
    <row r="81" spans="1:14" ht="14.4" customHeight="1" x14ac:dyDescent="0.3">
      <c r="A81" s="630" t="s">
        <v>556</v>
      </c>
      <c r="B81" s="631" t="s">
        <v>557</v>
      </c>
      <c r="C81" s="632" t="s">
        <v>562</v>
      </c>
      <c r="D81" s="633" t="s">
        <v>2012</v>
      </c>
      <c r="E81" s="632" t="s">
        <v>579</v>
      </c>
      <c r="F81" s="633" t="s">
        <v>2016</v>
      </c>
      <c r="G81" s="632" t="s">
        <v>588</v>
      </c>
      <c r="H81" s="632" t="s">
        <v>868</v>
      </c>
      <c r="I81" s="632" t="s">
        <v>238</v>
      </c>
      <c r="J81" s="632" t="s">
        <v>869</v>
      </c>
      <c r="K81" s="632"/>
      <c r="L81" s="634">
        <v>639.01</v>
      </c>
      <c r="M81" s="634">
        <v>1</v>
      </c>
      <c r="N81" s="635">
        <v>639.01</v>
      </c>
    </row>
    <row r="82" spans="1:14" ht="14.4" customHeight="1" x14ac:dyDescent="0.3">
      <c r="A82" s="630" t="s">
        <v>556</v>
      </c>
      <c r="B82" s="631" t="s">
        <v>557</v>
      </c>
      <c r="C82" s="632" t="s">
        <v>562</v>
      </c>
      <c r="D82" s="633" t="s">
        <v>2012</v>
      </c>
      <c r="E82" s="632" t="s">
        <v>579</v>
      </c>
      <c r="F82" s="633" t="s">
        <v>2016</v>
      </c>
      <c r="G82" s="632" t="s">
        <v>588</v>
      </c>
      <c r="H82" s="632" t="s">
        <v>870</v>
      </c>
      <c r="I82" s="632" t="s">
        <v>871</v>
      </c>
      <c r="J82" s="632" t="s">
        <v>872</v>
      </c>
      <c r="K82" s="632" t="s">
        <v>873</v>
      </c>
      <c r="L82" s="634">
        <v>140.28</v>
      </c>
      <c r="M82" s="634">
        <v>1</v>
      </c>
      <c r="N82" s="635">
        <v>140.28</v>
      </c>
    </row>
    <row r="83" spans="1:14" ht="14.4" customHeight="1" x14ac:dyDescent="0.3">
      <c r="A83" s="630" t="s">
        <v>556</v>
      </c>
      <c r="B83" s="631" t="s">
        <v>557</v>
      </c>
      <c r="C83" s="632" t="s">
        <v>562</v>
      </c>
      <c r="D83" s="633" t="s">
        <v>2012</v>
      </c>
      <c r="E83" s="632" t="s">
        <v>579</v>
      </c>
      <c r="F83" s="633" t="s">
        <v>2016</v>
      </c>
      <c r="G83" s="632" t="s">
        <v>588</v>
      </c>
      <c r="H83" s="632" t="s">
        <v>874</v>
      </c>
      <c r="I83" s="632" t="s">
        <v>238</v>
      </c>
      <c r="J83" s="632" t="s">
        <v>875</v>
      </c>
      <c r="K83" s="632"/>
      <c r="L83" s="634">
        <v>97.320313463085881</v>
      </c>
      <c r="M83" s="634">
        <v>32</v>
      </c>
      <c r="N83" s="635">
        <v>3114.2500308187482</v>
      </c>
    </row>
    <row r="84" spans="1:14" ht="14.4" customHeight="1" x14ac:dyDescent="0.3">
      <c r="A84" s="630" t="s">
        <v>556</v>
      </c>
      <c r="B84" s="631" t="s">
        <v>557</v>
      </c>
      <c r="C84" s="632" t="s">
        <v>562</v>
      </c>
      <c r="D84" s="633" t="s">
        <v>2012</v>
      </c>
      <c r="E84" s="632" t="s">
        <v>579</v>
      </c>
      <c r="F84" s="633" t="s">
        <v>2016</v>
      </c>
      <c r="G84" s="632" t="s">
        <v>588</v>
      </c>
      <c r="H84" s="632" t="s">
        <v>876</v>
      </c>
      <c r="I84" s="632" t="s">
        <v>238</v>
      </c>
      <c r="J84" s="632" t="s">
        <v>877</v>
      </c>
      <c r="K84" s="632"/>
      <c r="L84" s="634">
        <v>180.9796365806445</v>
      </c>
      <c r="M84" s="634">
        <v>2</v>
      </c>
      <c r="N84" s="635">
        <v>361.95927316128899</v>
      </c>
    </row>
    <row r="85" spans="1:14" ht="14.4" customHeight="1" x14ac:dyDescent="0.3">
      <c r="A85" s="630" t="s">
        <v>556</v>
      </c>
      <c r="B85" s="631" t="s">
        <v>557</v>
      </c>
      <c r="C85" s="632" t="s">
        <v>562</v>
      </c>
      <c r="D85" s="633" t="s">
        <v>2012</v>
      </c>
      <c r="E85" s="632" t="s">
        <v>579</v>
      </c>
      <c r="F85" s="633" t="s">
        <v>2016</v>
      </c>
      <c r="G85" s="632" t="s">
        <v>588</v>
      </c>
      <c r="H85" s="632" t="s">
        <v>878</v>
      </c>
      <c r="I85" s="632" t="s">
        <v>238</v>
      </c>
      <c r="J85" s="632" t="s">
        <v>879</v>
      </c>
      <c r="K85" s="632"/>
      <c r="L85" s="634">
        <v>100.67999999999996</v>
      </c>
      <c r="M85" s="634">
        <v>5</v>
      </c>
      <c r="N85" s="635">
        <v>503.39999999999981</v>
      </c>
    </row>
    <row r="86" spans="1:14" ht="14.4" customHeight="1" x14ac:dyDescent="0.3">
      <c r="A86" s="630" t="s">
        <v>556</v>
      </c>
      <c r="B86" s="631" t="s">
        <v>557</v>
      </c>
      <c r="C86" s="632" t="s">
        <v>562</v>
      </c>
      <c r="D86" s="633" t="s">
        <v>2012</v>
      </c>
      <c r="E86" s="632" t="s">
        <v>579</v>
      </c>
      <c r="F86" s="633" t="s">
        <v>2016</v>
      </c>
      <c r="G86" s="632" t="s">
        <v>588</v>
      </c>
      <c r="H86" s="632" t="s">
        <v>880</v>
      </c>
      <c r="I86" s="632" t="s">
        <v>881</v>
      </c>
      <c r="J86" s="632" t="s">
        <v>863</v>
      </c>
      <c r="K86" s="632" t="s">
        <v>882</v>
      </c>
      <c r="L86" s="634">
        <v>59.339999999999996</v>
      </c>
      <c r="M86" s="634">
        <v>4</v>
      </c>
      <c r="N86" s="635">
        <v>237.35999999999999</v>
      </c>
    </row>
    <row r="87" spans="1:14" ht="14.4" customHeight="1" x14ac:dyDescent="0.3">
      <c r="A87" s="630" t="s">
        <v>556</v>
      </c>
      <c r="B87" s="631" t="s">
        <v>557</v>
      </c>
      <c r="C87" s="632" t="s">
        <v>562</v>
      </c>
      <c r="D87" s="633" t="s">
        <v>2012</v>
      </c>
      <c r="E87" s="632" t="s">
        <v>579</v>
      </c>
      <c r="F87" s="633" t="s">
        <v>2016</v>
      </c>
      <c r="G87" s="632" t="s">
        <v>588</v>
      </c>
      <c r="H87" s="632" t="s">
        <v>883</v>
      </c>
      <c r="I87" s="632" t="s">
        <v>884</v>
      </c>
      <c r="J87" s="632" t="s">
        <v>885</v>
      </c>
      <c r="K87" s="632" t="s">
        <v>886</v>
      </c>
      <c r="L87" s="634">
        <v>266.42000000000007</v>
      </c>
      <c r="M87" s="634">
        <v>1</v>
      </c>
      <c r="N87" s="635">
        <v>266.42000000000007</v>
      </c>
    </row>
    <row r="88" spans="1:14" ht="14.4" customHeight="1" x14ac:dyDescent="0.3">
      <c r="A88" s="630" t="s">
        <v>556</v>
      </c>
      <c r="B88" s="631" t="s">
        <v>557</v>
      </c>
      <c r="C88" s="632" t="s">
        <v>562</v>
      </c>
      <c r="D88" s="633" t="s">
        <v>2012</v>
      </c>
      <c r="E88" s="632" t="s">
        <v>579</v>
      </c>
      <c r="F88" s="633" t="s">
        <v>2016</v>
      </c>
      <c r="G88" s="632" t="s">
        <v>588</v>
      </c>
      <c r="H88" s="632" t="s">
        <v>887</v>
      </c>
      <c r="I88" s="632" t="s">
        <v>888</v>
      </c>
      <c r="J88" s="632" t="s">
        <v>889</v>
      </c>
      <c r="K88" s="632" t="s">
        <v>890</v>
      </c>
      <c r="L88" s="634">
        <v>110.92876613754579</v>
      </c>
      <c r="M88" s="634">
        <v>2</v>
      </c>
      <c r="N88" s="635">
        <v>221.85753227509159</v>
      </c>
    </row>
    <row r="89" spans="1:14" ht="14.4" customHeight="1" x14ac:dyDescent="0.3">
      <c r="A89" s="630" t="s">
        <v>556</v>
      </c>
      <c r="B89" s="631" t="s">
        <v>557</v>
      </c>
      <c r="C89" s="632" t="s">
        <v>562</v>
      </c>
      <c r="D89" s="633" t="s">
        <v>2012</v>
      </c>
      <c r="E89" s="632" t="s">
        <v>579</v>
      </c>
      <c r="F89" s="633" t="s">
        <v>2016</v>
      </c>
      <c r="G89" s="632" t="s">
        <v>588</v>
      </c>
      <c r="H89" s="632" t="s">
        <v>891</v>
      </c>
      <c r="I89" s="632" t="s">
        <v>892</v>
      </c>
      <c r="J89" s="632" t="s">
        <v>893</v>
      </c>
      <c r="K89" s="632" t="s">
        <v>894</v>
      </c>
      <c r="L89" s="634">
        <v>21.693731796466832</v>
      </c>
      <c r="M89" s="634">
        <v>8</v>
      </c>
      <c r="N89" s="635">
        <v>173.54985437173465</v>
      </c>
    </row>
    <row r="90" spans="1:14" ht="14.4" customHeight="1" x14ac:dyDescent="0.3">
      <c r="A90" s="630" t="s">
        <v>556</v>
      </c>
      <c r="B90" s="631" t="s">
        <v>557</v>
      </c>
      <c r="C90" s="632" t="s">
        <v>562</v>
      </c>
      <c r="D90" s="633" t="s">
        <v>2012</v>
      </c>
      <c r="E90" s="632" t="s">
        <v>579</v>
      </c>
      <c r="F90" s="633" t="s">
        <v>2016</v>
      </c>
      <c r="G90" s="632" t="s">
        <v>588</v>
      </c>
      <c r="H90" s="632" t="s">
        <v>895</v>
      </c>
      <c r="I90" s="632" t="s">
        <v>238</v>
      </c>
      <c r="J90" s="632" t="s">
        <v>896</v>
      </c>
      <c r="K90" s="632" t="s">
        <v>897</v>
      </c>
      <c r="L90" s="634">
        <v>43.48</v>
      </c>
      <c r="M90" s="634">
        <v>4</v>
      </c>
      <c r="N90" s="635">
        <v>173.92</v>
      </c>
    </row>
    <row r="91" spans="1:14" ht="14.4" customHeight="1" x14ac:dyDescent="0.3">
      <c r="A91" s="630" t="s">
        <v>556</v>
      </c>
      <c r="B91" s="631" t="s">
        <v>557</v>
      </c>
      <c r="C91" s="632" t="s">
        <v>562</v>
      </c>
      <c r="D91" s="633" t="s">
        <v>2012</v>
      </c>
      <c r="E91" s="632" t="s">
        <v>579</v>
      </c>
      <c r="F91" s="633" t="s">
        <v>2016</v>
      </c>
      <c r="G91" s="632" t="s">
        <v>588</v>
      </c>
      <c r="H91" s="632" t="s">
        <v>898</v>
      </c>
      <c r="I91" s="632" t="s">
        <v>899</v>
      </c>
      <c r="J91" s="632" t="s">
        <v>900</v>
      </c>
      <c r="K91" s="632" t="s">
        <v>901</v>
      </c>
      <c r="L91" s="634">
        <v>121.93000000000008</v>
      </c>
      <c r="M91" s="634">
        <v>1</v>
      </c>
      <c r="N91" s="635">
        <v>121.93000000000008</v>
      </c>
    </row>
    <row r="92" spans="1:14" ht="14.4" customHeight="1" x14ac:dyDescent="0.3">
      <c r="A92" s="630" t="s">
        <v>556</v>
      </c>
      <c r="B92" s="631" t="s">
        <v>557</v>
      </c>
      <c r="C92" s="632" t="s">
        <v>562</v>
      </c>
      <c r="D92" s="633" t="s">
        <v>2012</v>
      </c>
      <c r="E92" s="632" t="s">
        <v>579</v>
      </c>
      <c r="F92" s="633" t="s">
        <v>2016</v>
      </c>
      <c r="G92" s="632" t="s">
        <v>588</v>
      </c>
      <c r="H92" s="632" t="s">
        <v>902</v>
      </c>
      <c r="I92" s="632" t="s">
        <v>903</v>
      </c>
      <c r="J92" s="632" t="s">
        <v>904</v>
      </c>
      <c r="K92" s="632"/>
      <c r="L92" s="634">
        <v>140.19999999999999</v>
      </c>
      <c r="M92" s="634">
        <v>4</v>
      </c>
      <c r="N92" s="635">
        <v>560.79999999999995</v>
      </c>
    </row>
    <row r="93" spans="1:14" ht="14.4" customHeight="1" x14ac:dyDescent="0.3">
      <c r="A93" s="630" t="s">
        <v>556</v>
      </c>
      <c r="B93" s="631" t="s">
        <v>557</v>
      </c>
      <c r="C93" s="632" t="s">
        <v>562</v>
      </c>
      <c r="D93" s="633" t="s">
        <v>2012</v>
      </c>
      <c r="E93" s="632" t="s">
        <v>579</v>
      </c>
      <c r="F93" s="633" t="s">
        <v>2016</v>
      </c>
      <c r="G93" s="632" t="s">
        <v>588</v>
      </c>
      <c r="H93" s="632" t="s">
        <v>905</v>
      </c>
      <c r="I93" s="632" t="s">
        <v>906</v>
      </c>
      <c r="J93" s="632" t="s">
        <v>907</v>
      </c>
      <c r="K93" s="632" t="s">
        <v>908</v>
      </c>
      <c r="L93" s="634">
        <v>42.42</v>
      </c>
      <c r="M93" s="634">
        <v>1</v>
      </c>
      <c r="N93" s="635">
        <v>42.42</v>
      </c>
    </row>
    <row r="94" spans="1:14" ht="14.4" customHeight="1" x14ac:dyDescent="0.3">
      <c r="A94" s="630" t="s">
        <v>556</v>
      </c>
      <c r="B94" s="631" t="s">
        <v>557</v>
      </c>
      <c r="C94" s="632" t="s">
        <v>562</v>
      </c>
      <c r="D94" s="633" t="s">
        <v>2012</v>
      </c>
      <c r="E94" s="632" t="s">
        <v>579</v>
      </c>
      <c r="F94" s="633" t="s">
        <v>2016</v>
      </c>
      <c r="G94" s="632" t="s">
        <v>588</v>
      </c>
      <c r="H94" s="632" t="s">
        <v>909</v>
      </c>
      <c r="I94" s="632" t="s">
        <v>910</v>
      </c>
      <c r="J94" s="632" t="s">
        <v>911</v>
      </c>
      <c r="K94" s="632" t="s">
        <v>912</v>
      </c>
      <c r="L94" s="634">
        <v>667.4699999999998</v>
      </c>
      <c r="M94" s="634">
        <v>1</v>
      </c>
      <c r="N94" s="635">
        <v>667.4699999999998</v>
      </c>
    </row>
    <row r="95" spans="1:14" ht="14.4" customHeight="1" x14ac:dyDescent="0.3">
      <c r="A95" s="630" t="s">
        <v>556</v>
      </c>
      <c r="B95" s="631" t="s">
        <v>557</v>
      </c>
      <c r="C95" s="632" t="s">
        <v>562</v>
      </c>
      <c r="D95" s="633" t="s">
        <v>2012</v>
      </c>
      <c r="E95" s="632" t="s">
        <v>579</v>
      </c>
      <c r="F95" s="633" t="s">
        <v>2016</v>
      </c>
      <c r="G95" s="632" t="s">
        <v>588</v>
      </c>
      <c r="H95" s="632" t="s">
        <v>913</v>
      </c>
      <c r="I95" s="632" t="s">
        <v>914</v>
      </c>
      <c r="J95" s="632" t="s">
        <v>915</v>
      </c>
      <c r="K95" s="632" t="s">
        <v>916</v>
      </c>
      <c r="L95" s="634">
        <v>59.21</v>
      </c>
      <c r="M95" s="634">
        <v>8</v>
      </c>
      <c r="N95" s="635">
        <v>473.68</v>
      </c>
    </row>
    <row r="96" spans="1:14" ht="14.4" customHeight="1" x14ac:dyDescent="0.3">
      <c r="A96" s="630" t="s">
        <v>556</v>
      </c>
      <c r="B96" s="631" t="s">
        <v>557</v>
      </c>
      <c r="C96" s="632" t="s">
        <v>562</v>
      </c>
      <c r="D96" s="633" t="s">
        <v>2012</v>
      </c>
      <c r="E96" s="632" t="s">
        <v>579</v>
      </c>
      <c r="F96" s="633" t="s">
        <v>2016</v>
      </c>
      <c r="G96" s="632" t="s">
        <v>588</v>
      </c>
      <c r="H96" s="632" t="s">
        <v>917</v>
      </c>
      <c r="I96" s="632" t="s">
        <v>918</v>
      </c>
      <c r="J96" s="632" t="s">
        <v>919</v>
      </c>
      <c r="K96" s="632" t="s">
        <v>920</v>
      </c>
      <c r="L96" s="634">
        <v>115.08999999999999</v>
      </c>
      <c r="M96" s="634">
        <v>1</v>
      </c>
      <c r="N96" s="635">
        <v>115.08999999999999</v>
      </c>
    </row>
    <row r="97" spans="1:14" ht="14.4" customHeight="1" x14ac:dyDescent="0.3">
      <c r="A97" s="630" t="s">
        <v>556</v>
      </c>
      <c r="B97" s="631" t="s">
        <v>557</v>
      </c>
      <c r="C97" s="632" t="s">
        <v>562</v>
      </c>
      <c r="D97" s="633" t="s">
        <v>2012</v>
      </c>
      <c r="E97" s="632" t="s">
        <v>579</v>
      </c>
      <c r="F97" s="633" t="s">
        <v>2016</v>
      </c>
      <c r="G97" s="632" t="s">
        <v>588</v>
      </c>
      <c r="H97" s="632" t="s">
        <v>921</v>
      </c>
      <c r="I97" s="632" t="s">
        <v>922</v>
      </c>
      <c r="J97" s="632" t="s">
        <v>923</v>
      </c>
      <c r="K97" s="632" t="s">
        <v>924</v>
      </c>
      <c r="L97" s="634">
        <v>56.450088917346655</v>
      </c>
      <c r="M97" s="634">
        <v>3</v>
      </c>
      <c r="N97" s="635">
        <v>169.35026675203997</v>
      </c>
    </row>
    <row r="98" spans="1:14" ht="14.4" customHeight="1" x14ac:dyDescent="0.3">
      <c r="A98" s="630" t="s">
        <v>556</v>
      </c>
      <c r="B98" s="631" t="s">
        <v>557</v>
      </c>
      <c r="C98" s="632" t="s">
        <v>562</v>
      </c>
      <c r="D98" s="633" t="s">
        <v>2012</v>
      </c>
      <c r="E98" s="632" t="s">
        <v>579</v>
      </c>
      <c r="F98" s="633" t="s">
        <v>2016</v>
      </c>
      <c r="G98" s="632" t="s">
        <v>588</v>
      </c>
      <c r="H98" s="632" t="s">
        <v>925</v>
      </c>
      <c r="I98" s="632" t="s">
        <v>926</v>
      </c>
      <c r="J98" s="632" t="s">
        <v>927</v>
      </c>
      <c r="K98" s="632" t="s">
        <v>928</v>
      </c>
      <c r="L98" s="634">
        <v>61.379915583205012</v>
      </c>
      <c r="M98" s="634">
        <v>26</v>
      </c>
      <c r="N98" s="635">
        <v>1595.8778051633303</v>
      </c>
    </row>
    <row r="99" spans="1:14" ht="14.4" customHeight="1" x14ac:dyDescent="0.3">
      <c r="A99" s="630" t="s">
        <v>556</v>
      </c>
      <c r="B99" s="631" t="s">
        <v>557</v>
      </c>
      <c r="C99" s="632" t="s">
        <v>562</v>
      </c>
      <c r="D99" s="633" t="s">
        <v>2012</v>
      </c>
      <c r="E99" s="632" t="s">
        <v>579</v>
      </c>
      <c r="F99" s="633" t="s">
        <v>2016</v>
      </c>
      <c r="G99" s="632" t="s">
        <v>588</v>
      </c>
      <c r="H99" s="632" t="s">
        <v>929</v>
      </c>
      <c r="I99" s="632" t="s">
        <v>930</v>
      </c>
      <c r="J99" s="632" t="s">
        <v>931</v>
      </c>
      <c r="K99" s="632" t="s">
        <v>932</v>
      </c>
      <c r="L99" s="634">
        <v>180.03339245949269</v>
      </c>
      <c r="M99" s="634">
        <v>3</v>
      </c>
      <c r="N99" s="635">
        <v>540.10017737847807</v>
      </c>
    </row>
    <row r="100" spans="1:14" ht="14.4" customHeight="1" x14ac:dyDescent="0.3">
      <c r="A100" s="630" t="s">
        <v>556</v>
      </c>
      <c r="B100" s="631" t="s">
        <v>557</v>
      </c>
      <c r="C100" s="632" t="s">
        <v>562</v>
      </c>
      <c r="D100" s="633" t="s">
        <v>2012</v>
      </c>
      <c r="E100" s="632" t="s">
        <v>579</v>
      </c>
      <c r="F100" s="633" t="s">
        <v>2016</v>
      </c>
      <c r="G100" s="632" t="s">
        <v>588</v>
      </c>
      <c r="H100" s="632" t="s">
        <v>933</v>
      </c>
      <c r="I100" s="632" t="s">
        <v>934</v>
      </c>
      <c r="J100" s="632" t="s">
        <v>923</v>
      </c>
      <c r="K100" s="632" t="s">
        <v>935</v>
      </c>
      <c r="L100" s="634">
        <v>27.520065630785098</v>
      </c>
      <c r="M100" s="634">
        <v>4</v>
      </c>
      <c r="N100" s="635">
        <v>110.08026252314039</v>
      </c>
    </row>
    <row r="101" spans="1:14" ht="14.4" customHeight="1" x14ac:dyDescent="0.3">
      <c r="A101" s="630" t="s">
        <v>556</v>
      </c>
      <c r="B101" s="631" t="s">
        <v>557</v>
      </c>
      <c r="C101" s="632" t="s">
        <v>562</v>
      </c>
      <c r="D101" s="633" t="s">
        <v>2012</v>
      </c>
      <c r="E101" s="632" t="s">
        <v>579</v>
      </c>
      <c r="F101" s="633" t="s">
        <v>2016</v>
      </c>
      <c r="G101" s="632" t="s">
        <v>588</v>
      </c>
      <c r="H101" s="632" t="s">
        <v>936</v>
      </c>
      <c r="I101" s="632" t="s">
        <v>937</v>
      </c>
      <c r="J101" s="632" t="s">
        <v>938</v>
      </c>
      <c r="K101" s="632" t="s">
        <v>939</v>
      </c>
      <c r="L101" s="634">
        <v>198.06</v>
      </c>
      <c r="M101" s="634">
        <v>1</v>
      </c>
      <c r="N101" s="635">
        <v>198.06</v>
      </c>
    </row>
    <row r="102" spans="1:14" ht="14.4" customHeight="1" x14ac:dyDescent="0.3">
      <c r="A102" s="630" t="s">
        <v>556</v>
      </c>
      <c r="B102" s="631" t="s">
        <v>557</v>
      </c>
      <c r="C102" s="632" t="s">
        <v>562</v>
      </c>
      <c r="D102" s="633" t="s">
        <v>2012</v>
      </c>
      <c r="E102" s="632" t="s">
        <v>579</v>
      </c>
      <c r="F102" s="633" t="s">
        <v>2016</v>
      </c>
      <c r="G102" s="632" t="s">
        <v>588</v>
      </c>
      <c r="H102" s="632" t="s">
        <v>940</v>
      </c>
      <c r="I102" s="632" t="s">
        <v>941</v>
      </c>
      <c r="J102" s="632" t="s">
        <v>942</v>
      </c>
      <c r="K102" s="632" t="s">
        <v>943</v>
      </c>
      <c r="L102" s="634">
        <v>28.21998666631389</v>
      </c>
      <c r="M102" s="634">
        <v>11</v>
      </c>
      <c r="N102" s="635">
        <v>310.41985332945279</v>
      </c>
    </row>
    <row r="103" spans="1:14" ht="14.4" customHeight="1" x14ac:dyDescent="0.3">
      <c r="A103" s="630" t="s">
        <v>556</v>
      </c>
      <c r="B103" s="631" t="s">
        <v>557</v>
      </c>
      <c r="C103" s="632" t="s">
        <v>562</v>
      </c>
      <c r="D103" s="633" t="s">
        <v>2012</v>
      </c>
      <c r="E103" s="632" t="s">
        <v>579</v>
      </c>
      <c r="F103" s="633" t="s">
        <v>2016</v>
      </c>
      <c r="G103" s="632" t="s">
        <v>588</v>
      </c>
      <c r="H103" s="632" t="s">
        <v>944</v>
      </c>
      <c r="I103" s="632" t="s">
        <v>945</v>
      </c>
      <c r="J103" s="632" t="s">
        <v>946</v>
      </c>
      <c r="K103" s="632" t="s">
        <v>947</v>
      </c>
      <c r="L103" s="634">
        <v>100.94331536444912</v>
      </c>
      <c r="M103" s="634">
        <v>12</v>
      </c>
      <c r="N103" s="635">
        <v>1211.3197843733894</v>
      </c>
    </row>
    <row r="104" spans="1:14" ht="14.4" customHeight="1" x14ac:dyDescent="0.3">
      <c r="A104" s="630" t="s">
        <v>556</v>
      </c>
      <c r="B104" s="631" t="s">
        <v>557</v>
      </c>
      <c r="C104" s="632" t="s">
        <v>562</v>
      </c>
      <c r="D104" s="633" t="s">
        <v>2012</v>
      </c>
      <c r="E104" s="632" t="s">
        <v>579</v>
      </c>
      <c r="F104" s="633" t="s">
        <v>2016</v>
      </c>
      <c r="G104" s="632" t="s">
        <v>588</v>
      </c>
      <c r="H104" s="632" t="s">
        <v>948</v>
      </c>
      <c r="I104" s="632" t="s">
        <v>949</v>
      </c>
      <c r="J104" s="632" t="s">
        <v>950</v>
      </c>
      <c r="K104" s="632" t="s">
        <v>951</v>
      </c>
      <c r="L104" s="634">
        <v>235.131121494659</v>
      </c>
      <c r="M104" s="634">
        <v>1</v>
      </c>
      <c r="N104" s="635">
        <v>235.131121494659</v>
      </c>
    </row>
    <row r="105" spans="1:14" ht="14.4" customHeight="1" x14ac:dyDescent="0.3">
      <c r="A105" s="630" t="s">
        <v>556</v>
      </c>
      <c r="B105" s="631" t="s">
        <v>557</v>
      </c>
      <c r="C105" s="632" t="s">
        <v>562</v>
      </c>
      <c r="D105" s="633" t="s">
        <v>2012</v>
      </c>
      <c r="E105" s="632" t="s">
        <v>579</v>
      </c>
      <c r="F105" s="633" t="s">
        <v>2016</v>
      </c>
      <c r="G105" s="632" t="s">
        <v>588</v>
      </c>
      <c r="H105" s="632" t="s">
        <v>952</v>
      </c>
      <c r="I105" s="632" t="s">
        <v>953</v>
      </c>
      <c r="J105" s="632" t="s">
        <v>954</v>
      </c>
      <c r="K105" s="632" t="s">
        <v>955</v>
      </c>
      <c r="L105" s="634">
        <v>218.178</v>
      </c>
      <c r="M105" s="634">
        <v>3</v>
      </c>
      <c r="N105" s="635">
        <v>654.53399999999999</v>
      </c>
    </row>
    <row r="106" spans="1:14" ht="14.4" customHeight="1" x14ac:dyDescent="0.3">
      <c r="A106" s="630" t="s">
        <v>556</v>
      </c>
      <c r="B106" s="631" t="s">
        <v>557</v>
      </c>
      <c r="C106" s="632" t="s">
        <v>562</v>
      </c>
      <c r="D106" s="633" t="s">
        <v>2012</v>
      </c>
      <c r="E106" s="632" t="s">
        <v>579</v>
      </c>
      <c r="F106" s="633" t="s">
        <v>2016</v>
      </c>
      <c r="G106" s="632" t="s">
        <v>588</v>
      </c>
      <c r="H106" s="632" t="s">
        <v>956</v>
      </c>
      <c r="I106" s="632" t="s">
        <v>956</v>
      </c>
      <c r="J106" s="632" t="s">
        <v>590</v>
      </c>
      <c r="K106" s="632" t="s">
        <v>957</v>
      </c>
      <c r="L106" s="634">
        <v>201.25</v>
      </c>
      <c r="M106" s="634">
        <v>2</v>
      </c>
      <c r="N106" s="635">
        <v>402.5</v>
      </c>
    </row>
    <row r="107" spans="1:14" ht="14.4" customHeight="1" x14ac:dyDescent="0.3">
      <c r="A107" s="630" t="s">
        <v>556</v>
      </c>
      <c r="B107" s="631" t="s">
        <v>557</v>
      </c>
      <c r="C107" s="632" t="s">
        <v>562</v>
      </c>
      <c r="D107" s="633" t="s">
        <v>2012</v>
      </c>
      <c r="E107" s="632" t="s">
        <v>579</v>
      </c>
      <c r="F107" s="633" t="s">
        <v>2016</v>
      </c>
      <c r="G107" s="632" t="s">
        <v>588</v>
      </c>
      <c r="H107" s="632" t="s">
        <v>958</v>
      </c>
      <c r="I107" s="632" t="s">
        <v>959</v>
      </c>
      <c r="J107" s="632" t="s">
        <v>960</v>
      </c>
      <c r="K107" s="632" t="s">
        <v>961</v>
      </c>
      <c r="L107" s="634">
        <v>69.659845432131519</v>
      </c>
      <c r="M107" s="634">
        <v>1</v>
      </c>
      <c r="N107" s="635">
        <v>69.659845432131519</v>
      </c>
    </row>
    <row r="108" spans="1:14" ht="14.4" customHeight="1" x14ac:dyDescent="0.3">
      <c r="A108" s="630" t="s">
        <v>556</v>
      </c>
      <c r="B108" s="631" t="s">
        <v>557</v>
      </c>
      <c r="C108" s="632" t="s">
        <v>562</v>
      </c>
      <c r="D108" s="633" t="s">
        <v>2012</v>
      </c>
      <c r="E108" s="632" t="s">
        <v>579</v>
      </c>
      <c r="F108" s="633" t="s">
        <v>2016</v>
      </c>
      <c r="G108" s="632" t="s">
        <v>588</v>
      </c>
      <c r="H108" s="632" t="s">
        <v>962</v>
      </c>
      <c r="I108" s="632" t="s">
        <v>963</v>
      </c>
      <c r="J108" s="632" t="s">
        <v>964</v>
      </c>
      <c r="K108" s="632" t="s">
        <v>965</v>
      </c>
      <c r="L108" s="634">
        <v>40.909786787368482</v>
      </c>
      <c r="M108" s="634">
        <v>2</v>
      </c>
      <c r="N108" s="635">
        <v>81.819573574736964</v>
      </c>
    </row>
    <row r="109" spans="1:14" ht="14.4" customHeight="1" x14ac:dyDescent="0.3">
      <c r="A109" s="630" t="s">
        <v>556</v>
      </c>
      <c r="B109" s="631" t="s">
        <v>557</v>
      </c>
      <c r="C109" s="632" t="s">
        <v>562</v>
      </c>
      <c r="D109" s="633" t="s">
        <v>2012</v>
      </c>
      <c r="E109" s="632" t="s">
        <v>579</v>
      </c>
      <c r="F109" s="633" t="s">
        <v>2016</v>
      </c>
      <c r="G109" s="632" t="s">
        <v>588</v>
      </c>
      <c r="H109" s="632" t="s">
        <v>966</v>
      </c>
      <c r="I109" s="632" t="s">
        <v>967</v>
      </c>
      <c r="J109" s="632" t="s">
        <v>968</v>
      </c>
      <c r="K109" s="632" t="s">
        <v>609</v>
      </c>
      <c r="L109" s="634">
        <v>121.80960031514113</v>
      </c>
      <c r="M109" s="634">
        <v>9</v>
      </c>
      <c r="N109" s="635">
        <v>1096.2864028362701</v>
      </c>
    </row>
    <row r="110" spans="1:14" ht="14.4" customHeight="1" x14ac:dyDescent="0.3">
      <c r="A110" s="630" t="s">
        <v>556</v>
      </c>
      <c r="B110" s="631" t="s">
        <v>557</v>
      </c>
      <c r="C110" s="632" t="s">
        <v>562</v>
      </c>
      <c r="D110" s="633" t="s">
        <v>2012</v>
      </c>
      <c r="E110" s="632" t="s">
        <v>579</v>
      </c>
      <c r="F110" s="633" t="s">
        <v>2016</v>
      </c>
      <c r="G110" s="632" t="s">
        <v>588</v>
      </c>
      <c r="H110" s="632" t="s">
        <v>969</v>
      </c>
      <c r="I110" s="632" t="s">
        <v>970</v>
      </c>
      <c r="J110" s="632" t="s">
        <v>971</v>
      </c>
      <c r="K110" s="632" t="s">
        <v>972</v>
      </c>
      <c r="L110" s="634">
        <v>60.926848216459668</v>
      </c>
      <c r="M110" s="634">
        <v>3</v>
      </c>
      <c r="N110" s="635">
        <v>182.78054464937901</v>
      </c>
    </row>
    <row r="111" spans="1:14" ht="14.4" customHeight="1" x14ac:dyDescent="0.3">
      <c r="A111" s="630" t="s">
        <v>556</v>
      </c>
      <c r="B111" s="631" t="s">
        <v>557</v>
      </c>
      <c r="C111" s="632" t="s">
        <v>562</v>
      </c>
      <c r="D111" s="633" t="s">
        <v>2012</v>
      </c>
      <c r="E111" s="632" t="s">
        <v>579</v>
      </c>
      <c r="F111" s="633" t="s">
        <v>2016</v>
      </c>
      <c r="G111" s="632" t="s">
        <v>588</v>
      </c>
      <c r="H111" s="632" t="s">
        <v>973</v>
      </c>
      <c r="I111" s="632" t="s">
        <v>974</v>
      </c>
      <c r="J111" s="632" t="s">
        <v>975</v>
      </c>
      <c r="K111" s="632" t="s">
        <v>976</v>
      </c>
      <c r="L111" s="634">
        <v>707</v>
      </c>
      <c r="M111" s="634">
        <v>3</v>
      </c>
      <c r="N111" s="635">
        <v>2121</v>
      </c>
    </row>
    <row r="112" spans="1:14" ht="14.4" customHeight="1" x14ac:dyDescent="0.3">
      <c r="A112" s="630" t="s">
        <v>556</v>
      </c>
      <c r="B112" s="631" t="s">
        <v>557</v>
      </c>
      <c r="C112" s="632" t="s">
        <v>562</v>
      </c>
      <c r="D112" s="633" t="s">
        <v>2012</v>
      </c>
      <c r="E112" s="632" t="s">
        <v>579</v>
      </c>
      <c r="F112" s="633" t="s">
        <v>2016</v>
      </c>
      <c r="G112" s="632" t="s">
        <v>588</v>
      </c>
      <c r="H112" s="632" t="s">
        <v>977</v>
      </c>
      <c r="I112" s="632" t="s">
        <v>978</v>
      </c>
      <c r="J112" s="632" t="s">
        <v>979</v>
      </c>
      <c r="K112" s="632" t="s">
        <v>980</v>
      </c>
      <c r="L112" s="634">
        <v>1665.2</v>
      </c>
      <c r="M112" s="634">
        <v>3</v>
      </c>
      <c r="N112" s="635">
        <v>4995.6000000000004</v>
      </c>
    </row>
    <row r="113" spans="1:14" ht="14.4" customHeight="1" x14ac:dyDescent="0.3">
      <c r="A113" s="630" t="s">
        <v>556</v>
      </c>
      <c r="B113" s="631" t="s">
        <v>557</v>
      </c>
      <c r="C113" s="632" t="s">
        <v>562</v>
      </c>
      <c r="D113" s="633" t="s">
        <v>2012</v>
      </c>
      <c r="E113" s="632" t="s">
        <v>579</v>
      </c>
      <c r="F113" s="633" t="s">
        <v>2016</v>
      </c>
      <c r="G113" s="632" t="s">
        <v>588</v>
      </c>
      <c r="H113" s="632" t="s">
        <v>981</v>
      </c>
      <c r="I113" s="632" t="s">
        <v>982</v>
      </c>
      <c r="J113" s="632" t="s">
        <v>983</v>
      </c>
      <c r="K113" s="632" t="s">
        <v>984</v>
      </c>
      <c r="L113" s="634">
        <v>260.00633098530307</v>
      </c>
      <c r="M113" s="634">
        <v>11</v>
      </c>
      <c r="N113" s="635">
        <v>2860.0696408383337</v>
      </c>
    </row>
    <row r="114" spans="1:14" ht="14.4" customHeight="1" x14ac:dyDescent="0.3">
      <c r="A114" s="630" t="s">
        <v>556</v>
      </c>
      <c r="B114" s="631" t="s">
        <v>557</v>
      </c>
      <c r="C114" s="632" t="s">
        <v>562</v>
      </c>
      <c r="D114" s="633" t="s">
        <v>2012</v>
      </c>
      <c r="E114" s="632" t="s">
        <v>579</v>
      </c>
      <c r="F114" s="633" t="s">
        <v>2016</v>
      </c>
      <c r="G114" s="632" t="s">
        <v>588</v>
      </c>
      <c r="H114" s="632" t="s">
        <v>985</v>
      </c>
      <c r="I114" s="632" t="s">
        <v>985</v>
      </c>
      <c r="J114" s="632" t="s">
        <v>986</v>
      </c>
      <c r="K114" s="632" t="s">
        <v>987</v>
      </c>
      <c r="L114" s="634">
        <v>38.93</v>
      </c>
      <c r="M114" s="634">
        <v>1</v>
      </c>
      <c r="N114" s="635">
        <v>38.93</v>
      </c>
    </row>
    <row r="115" spans="1:14" ht="14.4" customHeight="1" x14ac:dyDescent="0.3">
      <c r="A115" s="630" t="s">
        <v>556</v>
      </c>
      <c r="B115" s="631" t="s">
        <v>557</v>
      </c>
      <c r="C115" s="632" t="s">
        <v>562</v>
      </c>
      <c r="D115" s="633" t="s">
        <v>2012</v>
      </c>
      <c r="E115" s="632" t="s">
        <v>579</v>
      </c>
      <c r="F115" s="633" t="s">
        <v>2016</v>
      </c>
      <c r="G115" s="632" t="s">
        <v>588</v>
      </c>
      <c r="H115" s="632" t="s">
        <v>988</v>
      </c>
      <c r="I115" s="632" t="s">
        <v>989</v>
      </c>
      <c r="J115" s="632" t="s">
        <v>675</v>
      </c>
      <c r="K115" s="632" t="s">
        <v>990</v>
      </c>
      <c r="L115" s="634">
        <v>60.349999999999994</v>
      </c>
      <c r="M115" s="634">
        <v>2</v>
      </c>
      <c r="N115" s="635">
        <v>120.69999999999999</v>
      </c>
    </row>
    <row r="116" spans="1:14" ht="14.4" customHeight="1" x14ac:dyDescent="0.3">
      <c r="A116" s="630" t="s">
        <v>556</v>
      </c>
      <c r="B116" s="631" t="s">
        <v>557</v>
      </c>
      <c r="C116" s="632" t="s">
        <v>562</v>
      </c>
      <c r="D116" s="633" t="s">
        <v>2012</v>
      </c>
      <c r="E116" s="632" t="s">
        <v>579</v>
      </c>
      <c r="F116" s="633" t="s">
        <v>2016</v>
      </c>
      <c r="G116" s="632" t="s">
        <v>588</v>
      </c>
      <c r="H116" s="632" t="s">
        <v>991</v>
      </c>
      <c r="I116" s="632" t="s">
        <v>991</v>
      </c>
      <c r="J116" s="632" t="s">
        <v>992</v>
      </c>
      <c r="K116" s="632" t="s">
        <v>993</v>
      </c>
      <c r="L116" s="634">
        <v>41.47999999999999</v>
      </c>
      <c r="M116" s="634">
        <v>1</v>
      </c>
      <c r="N116" s="635">
        <v>41.47999999999999</v>
      </c>
    </row>
    <row r="117" spans="1:14" ht="14.4" customHeight="1" x14ac:dyDescent="0.3">
      <c r="A117" s="630" t="s">
        <v>556</v>
      </c>
      <c r="B117" s="631" t="s">
        <v>557</v>
      </c>
      <c r="C117" s="632" t="s">
        <v>562</v>
      </c>
      <c r="D117" s="633" t="s">
        <v>2012</v>
      </c>
      <c r="E117" s="632" t="s">
        <v>579</v>
      </c>
      <c r="F117" s="633" t="s">
        <v>2016</v>
      </c>
      <c r="G117" s="632" t="s">
        <v>588</v>
      </c>
      <c r="H117" s="632" t="s">
        <v>994</v>
      </c>
      <c r="I117" s="632" t="s">
        <v>995</v>
      </c>
      <c r="J117" s="632" t="s">
        <v>996</v>
      </c>
      <c r="K117" s="632" t="s">
        <v>997</v>
      </c>
      <c r="L117" s="634">
        <v>67.412304221500605</v>
      </c>
      <c r="M117" s="634">
        <v>1</v>
      </c>
      <c r="N117" s="635">
        <v>67.412304221500605</v>
      </c>
    </row>
    <row r="118" spans="1:14" ht="14.4" customHeight="1" x14ac:dyDescent="0.3">
      <c r="A118" s="630" t="s">
        <v>556</v>
      </c>
      <c r="B118" s="631" t="s">
        <v>557</v>
      </c>
      <c r="C118" s="632" t="s">
        <v>562</v>
      </c>
      <c r="D118" s="633" t="s">
        <v>2012</v>
      </c>
      <c r="E118" s="632" t="s">
        <v>579</v>
      </c>
      <c r="F118" s="633" t="s">
        <v>2016</v>
      </c>
      <c r="G118" s="632" t="s">
        <v>588</v>
      </c>
      <c r="H118" s="632" t="s">
        <v>998</v>
      </c>
      <c r="I118" s="632" t="s">
        <v>998</v>
      </c>
      <c r="J118" s="632" t="s">
        <v>999</v>
      </c>
      <c r="K118" s="632" t="s">
        <v>734</v>
      </c>
      <c r="L118" s="634">
        <v>109.24</v>
      </c>
      <c r="M118" s="634">
        <v>3</v>
      </c>
      <c r="N118" s="635">
        <v>327.71999999999997</v>
      </c>
    </row>
    <row r="119" spans="1:14" ht="14.4" customHeight="1" x14ac:dyDescent="0.3">
      <c r="A119" s="630" t="s">
        <v>556</v>
      </c>
      <c r="B119" s="631" t="s">
        <v>557</v>
      </c>
      <c r="C119" s="632" t="s">
        <v>562</v>
      </c>
      <c r="D119" s="633" t="s">
        <v>2012</v>
      </c>
      <c r="E119" s="632" t="s">
        <v>579</v>
      </c>
      <c r="F119" s="633" t="s">
        <v>2016</v>
      </c>
      <c r="G119" s="632" t="s">
        <v>588</v>
      </c>
      <c r="H119" s="632" t="s">
        <v>1000</v>
      </c>
      <c r="I119" s="632" t="s">
        <v>1001</v>
      </c>
      <c r="J119" s="632" t="s">
        <v>1002</v>
      </c>
      <c r="K119" s="632" t="s">
        <v>1003</v>
      </c>
      <c r="L119" s="634">
        <v>592.19897403380423</v>
      </c>
      <c r="M119" s="634">
        <v>1</v>
      </c>
      <c r="N119" s="635">
        <v>592.19897403380423</v>
      </c>
    </row>
    <row r="120" spans="1:14" ht="14.4" customHeight="1" x14ac:dyDescent="0.3">
      <c r="A120" s="630" t="s">
        <v>556</v>
      </c>
      <c r="B120" s="631" t="s">
        <v>557</v>
      </c>
      <c r="C120" s="632" t="s">
        <v>562</v>
      </c>
      <c r="D120" s="633" t="s">
        <v>2012</v>
      </c>
      <c r="E120" s="632" t="s">
        <v>579</v>
      </c>
      <c r="F120" s="633" t="s">
        <v>2016</v>
      </c>
      <c r="G120" s="632" t="s">
        <v>588</v>
      </c>
      <c r="H120" s="632" t="s">
        <v>1004</v>
      </c>
      <c r="I120" s="632" t="s">
        <v>1005</v>
      </c>
      <c r="J120" s="632" t="s">
        <v>1006</v>
      </c>
      <c r="K120" s="632" t="s">
        <v>1007</v>
      </c>
      <c r="L120" s="634">
        <v>21.897869811893123</v>
      </c>
      <c r="M120" s="634">
        <v>80</v>
      </c>
      <c r="N120" s="635">
        <v>1751.82958495145</v>
      </c>
    </row>
    <row r="121" spans="1:14" ht="14.4" customHeight="1" x14ac:dyDescent="0.3">
      <c r="A121" s="630" t="s">
        <v>556</v>
      </c>
      <c r="B121" s="631" t="s">
        <v>557</v>
      </c>
      <c r="C121" s="632" t="s">
        <v>562</v>
      </c>
      <c r="D121" s="633" t="s">
        <v>2012</v>
      </c>
      <c r="E121" s="632" t="s">
        <v>579</v>
      </c>
      <c r="F121" s="633" t="s">
        <v>2016</v>
      </c>
      <c r="G121" s="632" t="s">
        <v>588</v>
      </c>
      <c r="H121" s="632" t="s">
        <v>1008</v>
      </c>
      <c r="I121" s="632" t="s">
        <v>1009</v>
      </c>
      <c r="J121" s="632" t="s">
        <v>807</v>
      </c>
      <c r="K121" s="632" t="s">
        <v>1010</v>
      </c>
      <c r="L121" s="634">
        <v>74.419950545929268</v>
      </c>
      <c r="M121" s="634">
        <v>10</v>
      </c>
      <c r="N121" s="635">
        <v>744.19950545929271</v>
      </c>
    </row>
    <row r="122" spans="1:14" ht="14.4" customHeight="1" x14ac:dyDescent="0.3">
      <c r="A122" s="630" t="s">
        <v>556</v>
      </c>
      <c r="B122" s="631" t="s">
        <v>557</v>
      </c>
      <c r="C122" s="632" t="s">
        <v>562</v>
      </c>
      <c r="D122" s="633" t="s">
        <v>2012</v>
      </c>
      <c r="E122" s="632" t="s">
        <v>579</v>
      </c>
      <c r="F122" s="633" t="s">
        <v>2016</v>
      </c>
      <c r="G122" s="632" t="s">
        <v>588</v>
      </c>
      <c r="H122" s="632" t="s">
        <v>1011</v>
      </c>
      <c r="I122" s="632" t="s">
        <v>1012</v>
      </c>
      <c r="J122" s="632" t="s">
        <v>1013</v>
      </c>
      <c r="K122" s="632" t="s">
        <v>1014</v>
      </c>
      <c r="L122" s="634">
        <v>37.090000000000003</v>
      </c>
      <c r="M122" s="634">
        <v>3</v>
      </c>
      <c r="N122" s="635">
        <v>111.27000000000001</v>
      </c>
    </row>
    <row r="123" spans="1:14" ht="14.4" customHeight="1" x14ac:dyDescent="0.3">
      <c r="A123" s="630" t="s">
        <v>556</v>
      </c>
      <c r="B123" s="631" t="s">
        <v>557</v>
      </c>
      <c r="C123" s="632" t="s">
        <v>562</v>
      </c>
      <c r="D123" s="633" t="s">
        <v>2012</v>
      </c>
      <c r="E123" s="632" t="s">
        <v>579</v>
      </c>
      <c r="F123" s="633" t="s">
        <v>2016</v>
      </c>
      <c r="G123" s="632" t="s">
        <v>588</v>
      </c>
      <c r="H123" s="632" t="s">
        <v>1015</v>
      </c>
      <c r="I123" s="632" t="s">
        <v>1016</v>
      </c>
      <c r="J123" s="632" t="s">
        <v>1017</v>
      </c>
      <c r="K123" s="632" t="s">
        <v>1018</v>
      </c>
      <c r="L123" s="634">
        <v>94.51</v>
      </c>
      <c r="M123" s="634">
        <v>1</v>
      </c>
      <c r="N123" s="635">
        <v>94.51</v>
      </c>
    </row>
    <row r="124" spans="1:14" ht="14.4" customHeight="1" x14ac:dyDescent="0.3">
      <c r="A124" s="630" t="s">
        <v>556</v>
      </c>
      <c r="B124" s="631" t="s">
        <v>557</v>
      </c>
      <c r="C124" s="632" t="s">
        <v>562</v>
      </c>
      <c r="D124" s="633" t="s">
        <v>2012</v>
      </c>
      <c r="E124" s="632" t="s">
        <v>579</v>
      </c>
      <c r="F124" s="633" t="s">
        <v>2016</v>
      </c>
      <c r="G124" s="632" t="s">
        <v>588</v>
      </c>
      <c r="H124" s="632" t="s">
        <v>1019</v>
      </c>
      <c r="I124" s="632" t="s">
        <v>1020</v>
      </c>
      <c r="J124" s="632" t="s">
        <v>986</v>
      </c>
      <c r="K124" s="632" t="s">
        <v>939</v>
      </c>
      <c r="L124" s="634">
        <v>119.01949851650163</v>
      </c>
      <c r="M124" s="634">
        <v>17</v>
      </c>
      <c r="N124" s="635">
        <v>2023.3314747805277</v>
      </c>
    </row>
    <row r="125" spans="1:14" ht="14.4" customHeight="1" x14ac:dyDescent="0.3">
      <c r="A125" s="630" t="s">
        <v>556</v>
      </c>
      <c r="B125" s="631" t="s">
        <v>557</v>
      </c>
      <c r="C125" s="632" t="s">
        <v>562</v>
      </c>
      <c r="D125" s="633" t="s">
        <v>2012</v>
      </c>
      <c r="E125" s="632" t="s">
        <v>579</v>
      </c>
      <c r="F125" s="633" t="s">
        <v>2016</v>
      </c>
      <c r="G125" s="632" t="s">
        <v>588</v>
      </c>
      <c r="H125" s="632" t="s">
        <v>1021</v>
      </c>
      <c r="I125" s="632" t="s">
        <v>1022</v>
      </c>
      <c r="J125" s="632" t="s">
        <v>616</v>
      </c>
      <c r="K125" s="632" t="s">
        <v>1023</v>
      </c>
      <c r="L125" s="634">
        <v>49.62</v>
      </c>
      <c r="M125" s="634">
        <v>8</v>
      </c>
      <c r="N125" s="635">
        <v>396.96</v>
      </c>
    </row>
    <row r="126" spans="1:14" ht="14.4" customHeight="1" x14ac:dyDescent="0.3">
      <c r="A126" s="630" t="s">
        <v>556</v>
      </c>
      <c r="B126" s="631" t="s">
        <v>557</v>
      </c>
      <c r="C126" s="632" t="s">
        <v>562</v>
      </c>
      <c r="D126" s="633" t="s">
        <v>2012</v>
      </c>
      <c r="E126" s="632" t="s">
        <v>579</v>
      </c>
      <c r="F126" s="633" t="s">
        <v>2016</v>
      </c>
      <c r="G126" s="632" t="s">
        <v>588</v>
      </c>
      <c r="H126" s="632" t="s">
        <v>1024</v>
      </c>
      <c r="I126" s="632" t="s">
        <v>1025</v>
      </c>
      <c r="J126" s="632" t="s">
        <v>1026</v>
      </c>
      <c r="K126" s="632" t="s">
        <v>1027</v>
      </c>
      <c r="L126" s="634">
        <v>177.8</v>
      </c>
      <c r="M126" s="634">
        <v>2</v>
      </c>
      <c r="N126" s="635">
        <v>355.6</v>
      </c>
    </row>
    <row r="127" spans="1:14" ht="14.4" customHeight="1" x14ac:dyDescent="0.3">
      <c r="A127" s="630" t="s">
        <v>556</v>
      </c>
      <c r="B127" s="631" t="s">
        <v>557</v>
      </c>
      <c r="C127" s="632" t="s">
        <v>562</v>
      </c>
      <c r="D127" s="633" t="s">
        <v>2012</v>
      </c>
      <c r="E127" s="632" t="s">
        <v>579</v>
      </c>
      <c r="F127" s="633" t="s">
        <v>2016</v>
      </c>
      <c r="G127" s="632" t="s">
        <v>588</v>
      </c>
      <c r="H127" s="632" t="s">
        <v>1028</v>
      </c>
      <c r="I127" s="632" t="s">
        <v>1028</v>
      </c>
      <c r="J127" s="632" t="s">
        <v>1029</v>
      </c>
      <c r="K127" s="632" t="s">
        <v>1030</v>
      </c>
      <c r="L127" s="634">
        <v>266.95999999999998</v>
      </c>
      <c r="M127" s="634">
        <v>1</v>
      </c>
      <c r="N127" s="635">
        <v>266.95999999999998</v>
      </c>
    </row>
    <row r="128" spans="1:14" ht="14.4" customHeight="1" x14ac:dyDescent="0.3">
      <c r="A128" s="630" t="s">
        <v>556</v>
      </c>
      <c r="B128" s="631" t="s">
        <v>557</v>
      </c>
      <c r="C128" s="632" t="s">
        <v>562</v>
      </c>
      <c r="D128" s="633" t="s">
        <v>2012</v>
      </c>
      <c r="E128" s="632" t="s">
        <v>579</v>
      </c>
      <c r="F128" s="633" t="s">
        <v>2016</v>
      </c>
      <c r="G128" s="632" t="s">
        <v>588</v>
      </c>
      <c r="H128" s="632" t="s">
        <v>1031</v>
      </c>
      <c r="I128" s="632" t="s">
        <v>1032</v>
      </c>
      <c r="J128" s="632" t="s">
        <v>1033</v>
      </c>
      <c r="K128" s="632" t="s">
        <v>1034</v>
      </c>
      <c r="L128" s="634">
        <v>73.06</v>
      </c>
      <c r="M128" s="634">
        <v>6</v>
      </c>
      <c r="N128" s="635">
        <v>438.36</v>
      </c>
    </row>
    <row r="129" spans="1:14" ht="14.4" customHeight="1" x14ac:dyDescent="0.3">
      <c r="A129" s="630" t="s">
        <v>556</v>
      </c>
      <c r="B129" s="631" t="s">
        <v>557</v>
      </c>
      <c r="C129" s="632" t="s">
        <v>562</v>
      </c>
      <c r="D129" s="633" t="s">
        <v>2012</v>
      </c>
      <c r="E129" s="632" t="s">
        <v>579</v>
      </c>
      <c r="F129" s="633" t="s">
        <v>2016</v>
      </c>
      <c r="G129" s="632" t="s">
        <v>588</v>
      </c>
      <c r="H129" s="632" t="s">
        <v>1035</v>
      </c>
      <c r="I129" s="632" t="s">
        <v>1036</v>
      </c>
      <c r="J129" s="632" t="s">
        <v>1037</v>
      </c>
      <c r="K129" s="632" t="s">
        <v>1038</v>
      </c>
      <c r="L129" s="634">
        <v>82.26</v>
      </c>
      <c r="M129" s="634">
        <v>2</v>
      </c>
      <c r="N129" s="635">
        <v>164.52</v>
      </c>
    </row>
    <row r="130" spans="1:14" ht="14.4" customHeight="1" x14ac:dyDescent="0.3">
      <c r="A130" s="630" t="s">
        <v>556</v>
      </c>
      <c r="B130" s="631" t="s">
        <v>557</v>
      </c>
      <c r="C130" s="632" t="s">
        <v>562</v>
      </c>
      <c r="D130" s="633" t="s">
        <v>2012</v>
      </c>
      <c r="E130" s="632" t="s">
        <v>579</v>
      </c>
      <c r="F130" s="633" t="s">
        <v>2016</v>
      </c>
      <c r="G130" s="632" t="s">
        <v>588</v>
      </c>
      <c r="H130" s="632" t="s">
        <v>1039</v>
      </c>
      <c r="I130" s="632" t="s">
        <v>1040</v>
      </c>
      <c r="J130" s="632" t="s">
        <v>1041</v>
      </c>
      <c r="K130" s="632" t="s">
        <v>1042</v>
      </c>
      <c r="L130" s="634">
        <v>550.10419260513004</v>
      </c>
      <c r="M130" s="634">
        <v>6</v>
      </c>
      <c r="N130" s="635">
        <v>3300.6251556307802</v>
      </c>
    </row>
    <row r="131" spans="1:14" ht="14.4" customHeight="1" x14ac:dyDescent="0.3">
      <c r="A131" s="630" t="s">
        <v>556</v>
      </c>
      <c r="B131" s="631" t="s">
        <v>557</v>
      </c>
      <c r="C131" s="632" t="s">
        <v>562</v>
      </c>
      <c r="D131" s="633" t="s">
        <v>2012</v>
      </c>
      <c r="E131" s="632" t="s">
        <v>579</v>
      </c>
      <c r="F131" s="633" t="s">
        <v>2016</v>
      </c>
      <c r="G131" s="632" t="s">
        <v>588</v>
      </c>
      <c r="H131" s="632" t="s">
        <v>1043</v>
      </c>
      <c r="I131" s="632" t="s">
        <v>1044</v>
      </c>
      <c r="J131" s="632" t="s">
        <v>1045</v>
      </c>
      <c r="K131" s="632" t="s">
        <v>1046</v>
      </c>
      <c r="L131" s="634">
        <v>1084.8881204652716</v>
      </c>
      <c r="M131" s="634">
        <v>1</v>
      </c>
      <c r="N131" s="635">
        <v>1084.8881204652716</v>
      </c>
    </row>
    <row r="132" spans="1:14" ht="14.4" customHeight="1" x14ac:dyDescent="0.3">
      <c r="A132" s="630" t="s">
        <v>556</v>
      </c>
      <c r="B132" s="631" t="s">
        <v>557</v>
      </c>
      <c r="C132" s="632" t="s">
        <v>562</v>
      </c>
      <c r="D132" s="633" t="s">
        <v>2012</v>
      </c>
      <c r="E132" s="632" t="s">
        <v>579</v>
      </c>
      <c r="F132" s="633" t="s">
        <v>2016</v>
      </c>
      <c r="G132" s="632" t="s">
        <v>588</v>
      </c>
      <c r="H132" s="632" t="s">
        <v>1047</v>
      </c>
      <c r="I132" s="632" t="s">
        <v>1048</v>
      </c>
      <c r="J132" s="632" t="s">
        <v>1049</v>
      </c>
      <c r="K132" s="632" t="s">
        <v>1050</v>
      </c>
      <c r="L132" s="634">
        <v>90.95</v>
      </c>
      <c r="M132" s="634">
        <v>4</v>
      </c>
      <c r="N132" s="635">
        <v>363.8</v>
      </c>
    </row>
    <row r="133" spans="1:14" ht="14.4" customHeight="1" x14ac:dyDescent="0.3">
      <c r="A133" s="630" t="s">
        <v>556</v>
      </c>
      <c r="B133" s="631" t="s">
        <v>557</v>
      </c>
      <c r="C133" s="632" t="s">
        <v>562</v>
      </c>
      <c r="D133" s="633" t="s">
        <v>2012</v>
      </c>
      <c r="E133" s="632" t="s">
        <v>579</v>
      </c>
      <c r="F133" s="633" t="s">
        <v>2016</v>
      </c>
      <c r="G133" s="632" t="s">
        <v>588</v>
      </c>
      <c r="H133" s="632" t="s">
        <v>1051</v>
      </c>
      <c r="I133" s="632" t="s">
        <v>1052</v>
      </c>
      <c r="J133" s="632" t="s">
        <v>1053</v>
      </c>
      <c r="K133" s="632" t="s">
        <v>1054</v>
      </c>
      <c r="L133" s="634">
        <v>90.620000000000033</v>
      </c>
      <c r="M133" s="634">
        <v>1</v>
      </c>
      <c r="N133" s="635">
        <v>90.620000000000033</v>
      </c>
    </row>
    <row r="134" spans="1:14" ht="14.4" customHeight="1" x14ac:dyDescent="0.3">
      <c r="A134" s="630" t="s">
        <v>556</v>
      </c>
      <c r="B134" s="631" t="s">
        <v>557</v>
      </c>
      <c r="C134" s="632" t="s">
        <v>562</v>
      </c>
      <c r="D134" s="633" t="s">
        <v>2012</v>
      </c>
      <c r="E134" s="632" t="s">
        <v>579</v>
      </c>
      <c r="F134" s="633" t="s">
        <v>2016</v>
      </c>
      <c r="G134" s="632" t="s">
        <v>588</v>
      </c>
      <c r="H134" s="632" t="s">
        <v>1055</v>
      </c>
      <c r="I134" s="632" t="s">
        <v>1056</v>
      </c>
      <c r="J134" s="632" t="s">
        <v>1057</v>
      </c>
      <c r="K134" s="632" t="s">
        <v>1058</v>
      </c>
      <c r="L134" s="634">
        <v>182.998827461899</v>
      </c>
      <c r="M134" s="634">
        <v>2</v>
      </c>
      <c r="N134" s="635">
        <v>365.997654923798</v>
      </c>
    </row>
    <row r="135" spans="1:14" ht="14.4" customHeight="1" x14ac:dyDescent="0.3">
      <c r="A135" s="630" t="s">
        <v>556</v>
      </c>
      <c r="B135" s="631" t="s">
        <v>557</v>
      </c>
      <c r="C135" s="632" t="s">
        <v>562</v>
      </c>
      <c r="D135" s="633" t="s">
        <v>2012</v>
      </c>
      <c r="E135" s="632" t="s">
        <v>579</v>
      </c>
      <c r="F135" s="633" t="s">
        <v>2016</v>
      </c>
      <c r="G135" s="632" t="s">
        <v>588</v>
      </c>
      <c r="H135" s="632" t="s">
        <v>1059</v>
      </c>
      <c r="I135" s="632" t="s">
        <v>238</v>
      </c>
      <c r="J135" s="632" t="s">
        <v>1060</v>
      </c>
      <c r="K135" s="632" t="s">
        <v>1061</v>
      </c>
      <c r="L135" s="634">
        <v>24.037194261613511</v>
      </c>
      <c r="M135" s="634">
        <v>24</v>
      </c>
      <c r="N135" s="635">
        <v>576.89266227872429</v>
      </c>
    </row>
    <row r="136" spans="1:14" ht="14.4" customHeight="1" x14ac:dyDescent="0.3">
      <c r="A136" s="630" t="s">
        <v>556</v>
      </c>
      <c r="B136" s="631" t="s">
        <v>557</v>
      </c>
      <c r="C136" s="632" t="s">
        <v>562</v>
      </c>
      <c r="D136" s="633" t="s">
        <v>2012</v>
      </c>
      <c r="E136" s="632" t="s">
        <v>579</v>
      </c>
      <c r="F136" s="633" t="s">
        <v>2016</v>
      </c>
      <c r="G136" s="632" t="s">
        <v>588</v>
      </c>
      <c r="H136" s="632" t="s">
        <v>1062</v>
      </c>
      <c r="I136" s="632" t="s">
        <v>238</v>
      </c>
      <c r="J136" s="632" t="s">
        <v>1063</v>
      </c>
      <c r="K136" s="632"/>
      <c r="L136" s="634">
        <v>78.759898695617593</v>
      </c>
      <c r="M136" s="634">
        <v>9</v>
      </c>
      <c r="N136" s="635">
        <v>708.83908826055836</v>
      </c>
    </row>
    <row r="137" spans="1:14" ht="14.4" customHeight="1" x14ac:dyDescent="0.3">
      <c r="A137" s="630" t="s">
        <v>556</v>
      </c>
      <c r="B137" s="631" t="s">
        <v>557</v>
      </c>
      <c r="C137" s="632" t="s">
        <v>562</v>
      </c>
      <c r="D137" s="633" t="s">
        <v>2012</v>
      </c>
      <c r="E137" s="632" t="s">
        <v>579</v>
      </c>
      <c r="F137" s="633" t="s">
        <v>2016</v>
      </c>
      <c r="G137" s="632" t="s">
        <v>588</v>
      </c>
      <c r="H137" s="632" t="s">
        <v>1064</v>
      </c>
      <c r="I137" s="632" t="s">
        <v>1065</v>
      </c>
      <c r="J137" s="632" t="s">
        <v>1066</v>
      </c>
      <c r="K137" s="632" t="s">
        <v>1067</v>
      </c>
      <c r="L137" s="634">
        <v>117.74</v>
      </c>
      <c r="M137" s="634">
        <v>16</v>
      </c>
      <c r="N137" s="635">
        <v>1883.84</v>
      </c>
    </row>
    <row r="138" spans="1:14" ht="14.4" customHeight="1" x14ac:dyDescent="0.3">
      <c r="A138" s="630" t="s">
        <v>556</v>
      </c>
      <c r="B138" s="631" t="s">
        <v>557</v>
      </c>
      <c r="C138" s="632" t="s">
        <v>562</v>
      </c>
      <c r="D138" s="633" t="s">
        <v>2012</v>
      </c>
      <c r="E138" s="632" t="s">
        <v>579</v>
      </c>
      <c r="F138" s="633" t="s">
        <v>2016</v>
      </c>
      <c r="G138" s="632" t="s">
        <v>588</v>
      </c>
      <c r="H138" s="632" t="s">
        <v>1068</v>
      </c>
      <c r="I138" s="632" t="s">
        <v>1069</v>
      </c>
      <c r="J138" s="632" t="s">
        <v>1070</v>
      </c>
      <c r="K138" s="632" t="s">
        <v>1071</v>
      </c>
      <c r="L138" s="634">
        <v>424.12496806152808</v>
      </c>
      <c r="M138" s="634">
        <v>1</v>
      </c>
      <c r="N138" s="635">
        <v>424.12496806152808</v>
      </c>
    </row>
    <row r="139" spans="1:14" ht="14.4" customHeight="1" x14ac:dyDescent="0.3">
      <c r="A139" s="630" t="s">
        <v>556</v>
      </c>
      <c r="B139" s="631" t="s">
        <v>557</v>
      </c>
      <c r="C139" s="632" t="s">
        <v>562</v>
      </c>
      <c r="D139" s="633" t="s">
        <v>2012</v>
      </c>
      <c r="E139" s="632" t="s">
        <v>579</v>
      </c>
      <c r="F139" s="633" t="s">
        <v>2016</v>
      </c>
      <c r="G139" s="632" t="s">
        <v>588</v>
      </c>
      <c r="H139" s="632" t="s">
        <v>1072</v>
      </c>
      <c r="I139" s="632" t="s">
        <v>1073</v>
      </c>
      <c r="J139" s="632" t="s">
        <v>1074</v>
      </c>
      <c r="K139" s="632" t="s">
        <v>1075</v>
      </c>
      <c r="L139" s="634">
        <v>38.94</v>
      </c>
      <c r="M139" s="634">
        <v>2</v>
      </c>
      <c r="N139" s="635">
        <v>77.88</v>
      </c>
    </row>
    <row r="140" spans="1:14" ht="14.4" customHeight="1" x14ac:dyDescent="0.3">
      <c r="A140" s="630" t="s">
        <v>556</v>
      </c>
      <c r="B140" s="631" t="s">
        <v>557</v>
      </c>
      <c r="C140" s="632" t="s">
        <v>562</v>
      </c>
      <c r="D140" s="633" t="s">
        <v>2012</v>
      </c>
      <c r="E140" s="632" t="s">
        <v>579</v>
      </c>
      <c r="F140" s="633" t="s">
        <v>2016</v>
      </c>
      <c r="G140" s="632" t="s">
        <v>588</v>
      </c>
      <c r="H140" s="632" t="s">
        <v>1076</v>
      </c>
      <c r="I140" s="632" t="s">
        <v>1076</v>
      </c>
      <c r="J140" s="632" t="s">
        <v>1077</v>
      </c>
      <c r="K140" s="632" t="s">
        <v>1078</v>
      </c>
      <c r="L140" s="634">
        <v>96.19</v>
      </c>
      <c r="M140" s="634">
        <v>3</v>
      </c>
      <c r="N140" s="635">
        <v>288.57</v>
      </c>
    </row>
    <row r="141" spans="1:14" ht="14.4" customHeight="1" x14ac:dyDescent="0.3">
      <c r="A141" s="630" t="s">
        <v>556</v>
      </c>
      <c r="B141" s="631" t="s">
        <v>557</v>
      </c>
      <c r="C141" s="632" t="s">
        <v>562</v>
      </c>
      <c r="D141" s="633" t="s">
        <v>2012</v>
      </c>
      <c r="E141" s="632" t="s">
        <v>579</v>
      </c>
      <c r="F141" s="633" t="s">
        <v>2016</v>
      </c>
      <c r="G141" s="632" t="s">
        <v>588</v>
      </c>
      <c r="H141" s="632" t="s">
        <v>1079</v>
      </c>
      <c r="I141" s="632" t="s">
        <v>1080</v>
      </c>
      <c r="J141" s="632" t="s">
        <v>1081</v>
      </c>
      <c r="K141" s="632" t="s">
        <v>1082</v>
      </c>
      <c r="L141" s="634">
        <v>399.48</v>
      </c>
      <c r="M141" s="634">
        <v>2</v>
      </c>
      <c r="N141" s="635">
        <v>798.96</v>
      </c>
    </row>
    <row r="142" spans="1:14" ht="14.4" customHeight="1" x14ac:dyDescent="0.3">
      <c r="A142" s="630" t="s">
        <v>556</v>
      </c>
      <c r="B142" s="631" t="s">
        <v>557</v>
      </c>
      <c r="C142" s="632" t="s">
        <v>562</v>
      </c>
      <c r="D142" s="633" t="s">
        <v>2012</v>
      </c>
      <c r="E142" s="632" t="s">
        <v>579</v>
      </c>
      <c r="F142" s="633" t="s">
        <v>2016</v>
      </c>
      <c r="G142" s="632" t="s">
        <v>588</v>
      </c>
      <c r="H142" s="632" t="s">
        <v>1083</v>
      </c>
      <c r="I142" s="632" t="s">
        <v>1084</v>
      </c>
      <c r="J142" s="632" t="s">
        <v>938</v>
      </c>
      <c r="K142" s="632" t="s">
        <v>1085</v>
      </c>
      <c r="L142" s="634">
        <v>597.54</v>
      </c>
      <c r="M142" s="634">
        <v>1</v>
      </c>
      <c r="N142" s="635">
        <v>597.54</v>
      </c>
    </row>
    <row r="143" spans="1:14" ht="14.4" customHeight="1" x14ac:dyDescent="0.3">
      <c r="A143" s="630" t="s">
        <v>556</v>
      </c>
      <c r="B143" s="631" t="s">
        <v>557</v>
      </c>
      <c r="C143" s="632" t="s">
        <v>562</v>
      </c>
      <c r="D143" s="633" t="s">
        <v>2012</v>
      </c>
      <c r="E143" s="632" t="s">
        <v>579</v>
      </c>
      <c r="F143" s="633" t="s">
        <v>2016</v>
      </c>
      <c r="G143" s="632" t="s">
        <v>588</v>
      </c>
      <c r="H143" s="632" t="s">
        <v>1086</v>
      </c>
      <c r="I143" s="632" t="s">
        <v>238</v>
      </c>
      <c r="J143" s="632" t="s">
        <v>1087</v>
      </c>
      <c r="K143" s="632"/>
      <c r="L143" s="634">
        <v>78.664777321486497</v>
      </c>
      <c r="M143" s="634">
        <v>2</v>
      </c>
      <c r="N143" s="635">
        <v>157.32955464297299</v>
      </c>
    </row>
    <row r="144" spans="1:14" ht="14.4" customHeight="1" x14ac:dyDescent="0.3">
      <c r="A144" s="630" t="s">
        <v>556</v>
      </c>
      <c r="B144" s="631" t="s">
        <v>557</v>
      </c>
      <c r="C144" s="632" t="s">
        <v>562</v>
      </c>
      <c r="D144" s="633" t="s">
        <v>2012</v>
      </c>
      <c r="E144" s="632" t="s">
        <v>579</v>
      </c>
      <c r="F144" s="633" t="s">
        <v>2016</v>
      </c>
      <c r="G144" s="632" t="s">
        <v>588</v>
      </c>
      <c r="H144" s="632" t="s">
        <v>1088</v>
      </c>
      <c r="I144" s="632" t="s">
        <v>1088</v>
      </c>
      <c r="J144" s="632" t="s">
        <v>1089</v>
      </c>
      <c r="K144" s="632" t="s">
        <v>1090</v>
      </c>
      <c r="L144" s="634">
        <v>48.829999999999991</v>
      </c>
      <c r="M144" s="634">
        <v>4</v>
      </c>
      <c r="N144" s="635">
        <v>195.31999999999996</v>
      </c>
    </row>
    <row r="145" spans="1:14" ht="14.4" customHeight="1" x14ac:dyDescent="0.3">
      <c r="A145" s="630" t="s">
        <v>556</v>
      </c>
      <c r="B145" s="631" t="s">
        <v>557</v>
      </c>
      <c r="C145" s="632" t="s">
        <v>562</v>
      </c>
      <c r="D145" s="633" t="s">
        <v>2012</v>
      </c>
      <c r="E145" s="632" t="s">
        <v>579</v>
      </c>
      <c r="F145" s="633" t="s">
        <v>2016</v>
      </c>
      <c r="G145" s="632" t="s">
        <v>588</v>
      </c>
      <c r="H145" s="632" t="s">
        <v>1091</v>
      </c>
      <c r="I145" s="632" t="s">
        <v>1092</v>
      </c>
      <c r="J145" s="632" t="s">
        <v>1093</v>
      </c>
      <c r="K145" s="632" t="s">
        <v>1094</v>
      </c>
      <c r="L145" s="634">
        <v>113.9496212332738</v>
      </c>
      <c r="M145" s="634">
        <v>2</v>
      </c>
      <c r="N145" s="635">
        <v>227.89924246654761</v>
      </c>
    </row>
    <row r="146" spans="1:14" ht="14.4" customHeight="1" x14ac:dyDescent="0.3">
      <c r="A146" s="630" t="s">
        <v>556</v>
      </c>
      <c r="B146" s="631" t="s">
        <v>557</v>
      </c>
      <c r="C146" s="632" t="s">
        <v>562</v>
      </c>
      <c r="D146" s="633" t="s">
        <v>2012</v>
      </c>
      <c r="E146" s="632" t="s">
        <v>579</v>
      </c>
      <c r="F146" s="633" t="s">
        <v>2016</v>
      </c>
      <c r="G146" s="632" t="s">
        <v>588</v>
      </c>
      <c r="H146" s="632" t="s">
        <v>1095</v>
      </c>
      <c r="I146" s="632" t="s">
        <v>1096</v>
      </c>
      <c r="J146" s="632" t="s">
        <v>1097</v>
      </c>
      <c r="K146" s="632" t="s">
        <v>1098</v>
      </c>
      <c r="L146" s="634">
        <v>1311.6835308069437</v>
      </c>
      <c r="M146" s="634">
        <v>1</v>
      </c>
      <c r="N146" s="635">
        <v>1311.6835308069437</v>
      </c>
    </row>
    <row r="147" spans="1:14" ht="14.4" customHeight="1" x14ac:dyDescent="0.3">
      <c r="A147" s="630" t="s">
        <v>556</v>
      </c>
      <c r="B147" s="631" t="s">
        <v>557</v>
      </c>
      <c r="C147" s="632" t="s">
        <v>562</v>
      </c>
      <c r="D147" s="633" t="s">
        <v>2012</v>
      </c>
      <c r="E147" s="632" t="s">
        <v>579</v>
      </c>
      <c r="F147" s="633" t="s">
        <v>2016</v>
      </c>
      <c r="G147" s="632" t="s">
        <v>588</v>
      </c>
      <c r="H147" s="632" t="s">
        <v>1099</v>
      </c>
      <c r="I147" s="632" t="s">
        <v>1100</v>
      </c>
      <c r="J147" s="632" t="s">
        <v>1101</v>
      </c>
      <c r="K147" s="632" t="s">
        <v>1102</v>
      </c>
      <c r="L147" s="634">
        <v>57.264950252247019</v>
      </c>
      <c r="M147" s="634">
        <v>2</v>
      </c>
      <c r="N147" s="635">
        <v>114.52990050449404</v>
      </c>
    </row>
    <row r="148" spans="1:14" ht="14.4" customHeight="1" x14ac:dyDescent="0.3">
      <c r="A148" s="630" t="s">
        <v>556</v>
      </c>
      <c r="B148" s="631" t="s">
        <v>557</v>
      </c>
      <c r="C148" s="632" t="s">
        <v>562</v>
      </c>
      <c r="D148" s="633" t="s">
        <v>2012</v>
      </c>
      <c r="E148" s="632" t="s">
        <v>579</v>
      </c>
      <c r="F148" s="633" t="s">
        <v>2016</v>
      </c>
      <c r="G148" s="632" t="s">
        <v>588</v>
      </c>
      <c r="H148" s="632" t="s">
        <v>1103</v>
      </c>
      <c r="I148" s="632" t="s">
        <v>238</v>
      </c>
      <c r="J148" s="632" t="s">
        <v>1104</v>
      </c>
      <c r="K148" s="632" t="s">
        <v>1105</v>
      </c>
      <c r="L148" s="634">
        <v>367.28812499999987</v>
      </c>
      <c r="M148" s="634">
        <v>16</v>
      </c>
      <c r="N148" s="635">
        <v>5876.6099999999979</v>
      </c>
    </row>
    <row r="149" spans="1:14" ht="14.4" customHeight="1" x14ac:dyDescent="0.3">
      <c r="A149" s="630" t="s">
        <v>556</v>
      </c>
      <c r="B149" s="631" t="s">
        <v>557</v>
      </c>
      <c r="C149" s="632" t="s">
        <v>562</v>
      </c>
      <c r="D149" s="633" t="s">
        <v>2012</v>
      </c>
      <c r="E149" s="632" t="s">
        <v>579</v>
      </c>
      <c r="F149" s="633" t="s">
        <v>2016</v>
      </c>
      <c r="G149" s="632" t="s">
        <v>588</v>
      </c>
      <c r="H149" s="632" t="s">
        <v>1106</v>
      </c>
      <c r="I149" s="632" t="s">
        <v>1107</v>
      </c>
      <c r="J149" s="632" t="s">
        <v>1108</v>
      </c>
      <c r="K149" s="632" t="s">
        <v>1109</v>
      </c>
      <c r="L149" s="634">
        <v>122.40929148028786</v>
      </c>
      <c r="M149" s="634">
        <v>1</v>
      </c>
      <c r="N149" s="635">
        <v>122.40929148028786</v>
      </c>
    </row>
    <row r="150" spans="1:14" ht="14.4" customHeight="1" x14ac:dyDescent="0.3">
      <c r="A150" s="630" t="s">
        <v>556</v>
      </c>
      <c r="B150" s="631" t="s">
        <v>557</v>
      </c>
      <c r="C150" s="632" t="s">
        <v>562</v>
      </c>
      <c r="D150" s="633" t="s">
        <v>2012</v>
      </c>
      <c r="E150" s="632" t="s">
        <v>579</v>
      </c>
      <c r="F150" s="633" t="s">
        <v>2016</v>
      </c>
      <c r="G150" s="632" t="s">
        <v>588</v>
      </c>
      <c r="H150" s="632" t="s">
        <v>1110</v>
      </c>
      <c r="I150" s="632" t="s">
        <v>238</v>
      </c>
      <c r="J150" s="632" t="s">
        <v>1111</v>
      </c>
      <c r="K150" s="632"/>
      <c r="L150" s="634">
        <v>225.13202118539894</v>
      </c>
      <c r="M150" s="634">
        <v>3</v>
      </c>
      <c r="N150" s="635">
        <v>675.39606355619685</v>
      </c>
    </row>
    <row r="151" spans="1:14" ht="14.4" customHeight="1" x14ac:dyDescent="0.3">
      <c r="A151" s="630" t="s">
        <v>556</v>
      </c>
      <c r="B151" s="631" t="s">
        <v>557</v>
      </c>
      <c r="C151" s="632" t="s">
        <v>562</v>
      </c>
      <c r="D151" s="633" t="s">
        <v>2012</v>
      </c>
      <c r="E151" s="632" t="s">
        <v>579</v>
      </c>
      <c r="F151" s="633" t="s">
        <v>2016</v>
      </c>
      <c r="G151" s="632" t="s">
        <v>588</v>
      </c>
      <c r="H151" s="632" t="s">
        <v>1112</v>
      </c>
      <c r="I151" s="632" t="s">
        <v>1113</v>
      </c>
      <c r="J151" s="632" t="s">
        <v>1114</v>
      </c>
      <c r="K151" s="632" t="s">
        <v>1115</v>
      </c>
      <c r="L151" s="634">
        <v>88.111880106065612</v>
      </c>
      <c r="M151" s="634">
        <v>50</v>
      </c>
      <c r="N151" s="635">
        <v>4405.5940053032809</v>
      </c>
    </row>
    <row r="152" spans="1:14" ht="14.4" customHeight="1" x14ac:dyDescent="0.3">
      <c r="A152" s="630" t="s">
        <v>556</v>
      </c>
      <c r="B152" s="631" t="s">
        <v>557</v>
      </c>
      <c r="C152" s="632" t="s">
        <v>562</v>
      </c>
      <c r="D152" s="633" t="s">
        <v>2012</v>
      </c>
      <c r="E152" s="632" t="s">
        <v>579</v>
      </c>
      <c r="F152" s="633" t="s">
        <v>2016</v>
      </c>
      <c r="G152" s="632" t="s">
        <v>588</v>
      </c>
      <c r="H152" s="632" t="s">
        <v>1116</v>
      </c>
      <c r="I152" s="632" t="s">
        <v>238</v>
      </c>
      <c r="J152" s="632" t="s">
        <v>1117</v>
      </c>
      <c r="K152" s="632"/>
      <c r="L152" s="634">
        <v>58.713401337331497</v>
      </c>
      <c r="M152" s="634">
        <v>6</v>
      </c>
      <c r="N152" s="635">
        <v>352.28040802398897</v>
      </c>
    </row>
    <row r="153" spans="1:14" ht="14.4" customHeight="1" x14ac:dyDescent="0.3">
      <c r="A153" s="630" t="s">
        <v>556</v>
      </c>
      <c r="B153" s="631" t="s">
        <v>557</v>
      </c>
      <c r="C153" s="632" t="s">
        <v>562</v>
      </c>
      <c r="D153" s="633" t="s">
        <v>2012</v>
      </c>
      <c r="E153" s="632" t="s">
        <v>579</v>
      </c>
      <c r="F153" s="633" t="s">
        <v>2016</v>
      </c>
      <c r="G153" s="632" t="s">
        <v>588</v>
      </c>
      <c r="H153" s="632" t="s">
        <v>1118</v>
      </c>
      <c r="I153" s="632" t="s">
        <v>238</v>
      </c>
      <c r="J153" s="632" t="s">
        <v>1119</v>
      </c>
      <c r="K153" s="632"/>
      <c r="L153" s="634">
        <v>264.47710733237199</v>
      </c>
      <c r="M153" s="634">
        <v>3</v>
      </c>
      <c r="N153" s="635">
        <v>793.4313219971159</v>
      </c>
    </row>
    <row r="154" spans="1:14" ht="14.4" customHeight="1" x14ac:dyDescent="0.3">
      <c r="A154" s="630" t="s">
        <v>556</v>
      </c>
      <c r="B154" s="631" t="s">
        <v>557</v>
      </c>
      <c r="C154" s="632" t="s">
        <v>562</v>
      </c>
      <c r="D154" s="633" t="s">
        <v>2012</v>
      </c>
      <c r="E154" s="632" t="s">
        <v>579</v>
      </c>
      <c r="F154" s="633" t="s">
        <v>2016</v>
      </c>
      <c r="G154" s="632" t="s">
        <v>588</v>
      </c>
      <c r="H154" s="632" t="s">
        <v>1120</v>
      </c>
      <c r="I154" s="632" t="s">
        <v>238</v>
      </c>
      <c r="J154" s="632" t="s">
        <v>1121</v>
      </c>
      <c r="K154" s="632" t="s">
        <v>1122</v>
      </c>
      <c r="L154" s="634">
        <v>33.659916275634266</v>
      </c>
      <c r="M154" s="634">
        <v>3</v>
      </c>
      <c r="N154" s="635">
        <v>100.97974882690281</v>
      </c>
    </row>
    <row r="155" spans="1:14" ht="14.4" customHeight="1" x14ac:dyDescent="0.3">
      <c r="A155" s="630" t="s">
        <v>556</v>
      </c>
      <c r="B155" s="631" t="s">
        <v>557</v>
      </c>
      <c r="C155" s="632" t="s">
        <v>562</v>
      </c>
      <c r="D155" s="633" t="s">
        <v>2012</v>
      </c>
      <c r="E155" s="632" t="s">
        <v>579</v>
      </c>
      <c r="F155" s="633" t="s">
        <v>2016</v>
      </c>
      <c r="G155" s="632" t="s">
        <v>588</v>
      </c>
      <c r="H155" s="632" t="s">
        <v>1123</v>
      </c>
      <c r="I155" s="632" t="s">
        <v>238</v>
      </c>
      <c r="J155" s="632" t="s">
        <v>1124</v>
      </c>
      <c r="K155" s="632"/>
      <c r="L155" s="634">
        <v>50.820000000000007</v>
      </c>
      <c r="M155" s="634">
        <v>4</v>
      </c>
      <c r="N155" s="635">
        <v>203.28000000000003</v>
      </c>
    </row>
    <row r="156" spans="1:14" ht="14.4" customHeight="1" x14ac:dyDescent="0.3">
      <c r="A156" s="630" t="s">
        <v>556</v>
      </c>
      <c r="B156" s="631" t="s">
        <v>557</v>
      </c>
      <c r="C156" s="632" t="s">
        <v>562</v>
      </c>
      <c r="D156" s="633" t="s">
        <v>2012</v>
      </c>
      <c r="E156" s="632" t="s">
        <v>579</v>
      </c>
      <c r="F156" s="633" t="s">
        <v>2016</v>
      </c>
      <c r="G156" s="632" t="s">
        <v>588</v>
      </c>
      <c r="H156" s="632" t="s">
        <v>1125</v>
      </c>
      <c r="I156" s="632" t="s">
        <v>238</v>
      </c>
      <c r="J156" s="632" t="s">
        <v>1126</v>
      </c>
      <c r="K156" s="632"/>
      <c r="L156" s="634">
        <v>93.107637764091564</v>
      </c>
      <c r="M156" s="634">
        <v>36</v>
      </c>
      <c r="N156" s="635">
        <v>3351.8749595072964</v>
      </c>
    </row>
    <row r="157" spans="1:14" ht="14.4" customHeight="1" x14ac:dyDescent="0.3">
      <c r="A157" s="630" t="s">
        <v>556</v>
      </c>
      <c r="B157" s="631" t="s">
        <v>557</v>
      </c>
      <c r="C157" s="632" t="s">
        <v>562</v>
      </c>
      <c r="D157" s="633" t="s">
        <v>2012</v>
      </c>
      <c r="E157" s="632" t="s">
        <v>579</v>
      </c>
      <c r="F157" s="633" t="s">
        <v>2016</v>
      </c>
      <c r="G157" s="632" t="s">
        <v>588</v>
      </c>
      <c r="H157" s="632" t="s">
        <v>1127</v>
      </c>
      <c r="I157" s="632" t="s">
        <v>1128</v>
      </c>
      <c r="J157" s="632" t="s">
        <v>1129</v>
      </c>
      <c r="K157" s="632" t="s">
        <v>1130</v>
      </c>
      <c r="L157" s="634">
        <v>39.719991819581537</v>
      </c>
      <c r="M157" s="634">
        <v>4</v>
      </c>
      <c r="N157" s="635">
        <v>158.87996727832615</v>
      </c>
    </row>
    <row r="158" spans="1:14" ht="14.4" customHeight="1" x14ac:dyDescent="0.3">
      <c r="A158" s="630" t="s">
        <v>556</v>
      </c>
      <c r="B158" s="631" t="s">
        <v>557</v>
      </c>
      <c r="C158" s="632" t="s">
        <v>562</v>
      </c>
      <c r="D158" s="633" t="s">
        <v>2012</v>
      </c>
      <c r="E158" s="632" t="s">
        <v>579</v>
      </c>
      <c r="F158" s="633" t="s">
        <v>2016</v>
      </c>
      <c r="G158" s="632" t="s">
        <v>588</v>
      </c>
      <c r="H158" s="632" t="s">
        <v>1131</v>
      </c>
      <c r="I158" s="632" t="s">
        <v>1131</v>
      </c>
      <c r="J158" s="632" t="s">
        <v>1132</v>
      </c>
      <c r="K158" s="632" t="s">
        <v>1133</v>
      </c>
      <c r="L158" s="634">
        <v>2075.0500000000011</v>
      </c>
      <c r="M158" s="634">
        <v>1</v>
      </c>
      <c r="N158" s="635">
        <v>2075.0500000000011</v>
      </c>
    </row>
    <row r="159" spans="1:14" ht="14.4" customHeight="1" x14ac:dyDescent="0.3">
      <c r="A159" s="630" t="s">
        <v>556</v>
      </c>
      <c r="B159" s="631" t="s">
        <v>557</v>
      </c>
      <c r="C159" s="632" t="s">
        <v>562</v>
      </c>
      <c r="D159" s="633" t="s">
        <v>2012</v>
      </c>
      <c r="E159" s="632" t="s">
        <v>579</v>
      </c>
      <c r="F159" s="633" t="s">
        <v>2016</v>
      </c>
      <c r="G159" s="632" t="s">
        <v>588</v>
      </c>
      <c r="H159" s="632" t="s">
        <v>1134</v>
      </c>
      <c r="I159" s="632" t="s">
        <v>238</v>
      </c>
      <c r="J159" s="632" t="s">
        <v>1135</v>
      </c>
      <c r="K159" s="632" t="s">
        <v>1136</v>
      </c>
      <c r="L159" s="634">
        <v>13.900690449435626</v>
      </c>
      <c r="M159" s="634">
        <v>1800</v>
      </c>
      <c r="N159" s="635">
        <v>25021.242808984127</v>
      </c>
    </row>
    <row r="160" spans="1:14" ht="14.4" customHeight="1" x14ac:dyDescent="0.3">
      <c r="A160" s="630" t="s">
        <v>556</v>
      </c>
      <c r="B160" s="631" t="s">
        <v>557</v>
      </c>
      <c r="C160" s="632" t="s">
        <v>562</v>
      </c>
      <c r="D160" s="633" t="s">
        <v>2012</v>
      </c>
      <c r="E160" s="632" t="s">
        <v>579</v>
      </c>
      <c r="F160" s="633" t="s">
        <v>2016</v>
      </c>
      <c r="G160" s="632" t="s">
        <v>588</v>
      </c>
      <c r="H160" s="632" t="s">
        <v>1137</v>
      </c>
      <c r="I160" s="632" t="s">
        <v>238</v>
      </c>
      <c r="J160" s="632" t="s">
        <v>1138</v>
      </c>
      <c r="K160" s="632"/>
      <c r="L160" s="634">
        <v>143.28999999999996</v>
      </c>
      <c r="M160" s="634">
        <v>1</v>
      </c>
      <c r="N160" s="635">
        <v>143.28999999999996</v>
      </c>
    </row>
    <row r="161" spans="1:14" ht="14.4" customHeight="1" x14ac:dyDescent="0.3">
      <c r="A161" s="630" t="s">
        <v>556</v>
      </c>
      <c r="B161" s="631" t="s">
        <v>557</v>
      </c>
      <c r="C161" s="632" t="s">
        <v>562</v>
      </c>
      <c r="D161" s="633" t="s">
        <v>2012</v>
      </c>
      <c r="E161" s="632" t="s">
        <v>579</v>
      </c>
      <c r="F161" s="633" t="s">
        <v>2016</v>
      </c>
      <c r="G161" s="632" t="s">
        <v>588</v>
      </c>
      <c r="H161" s="632" t="s">
        <v>1139</v>
      </c>
      <c r="I161" s="632" t="s">
        <v>1140</v>
      </c>
      <c r="J161" s="632" t="s">
        <v>1141</v>
      </c>
      <c r="K161" s="632" t="s">
        <v>1142</v>
      </c>
      <c r="L161" s="634">
        <v>152.88</v>
      </c>
      <c r="M161" s="634">
        <v>2</v>
      </c>
      <c r="N161" s="635">
        <v>305.76</v>
      </c>
    </row>
    <row r="162" spans="1:14" ht="14.4" customHeight="1" x14ac:dyDescent="0.3">
      <c r="A162" s="630" t="s">
        <v>556</v>
      </c>
      <c r="B162" s="631" t="s">
        <v>557</v>
      </c>
      <c r="C162" s="632" t="s">
        <v>562</v>
      </c>
      <c r="D162" s="633" t="s">
        <v>2012</v>
      </c>
      <c r="E162" s="632" t="s">
        <v>579</v>
      </c>
      <c r="F162" s="633" t="s">
        <v>2016</v>
      </c>
      <c r="G162" s="632" t="s">
        <v>588</v>
      </c>
      <c r="H162" s="632" t="s">
        <v>1143</v>
      </c>
      <c r="I162" s="632" t="s">
        <v>1143</v>
      </c>
      <c r="J162" s="632" t="s">
        <v>1081</v>
      </c>
      <c r="K162" s="632" t="s">
        <v>1144</v>
      </c>
      <c r="L162" s="634">
        <v>285.01679999999999</v>
      </c>
      <c r="M162" s="634">
        <v>2</v>
      </c>
      <c r="N162" s="635">
        <v>570.03359999999998</v>
      </c>
    </row>
    <row r="163" spans="1:14" ht="14.4" customHeight="1" x14ac:dyDescent="0.3">
      <c r="A163" s="630" t="s">
        <v>556</v>
      </c>
      <c r="B163" s="631" t="s">
        <v>557</v>
      </c>
      <c r="C163" s="632" t="s">
        <v>562</v>
      </c>
      <c r="D163" s="633" t="s">
        <v>2012</v>
      </c>
      <c r="E163" s="632" t="s">
        <v>579</v>
      </c>
      <c r="F163" s="633" t="s">
        <v>2016</v>
      </c>
      <c r="G163" s="632" t="s">
        <v>588</v>
      </c>
      <c r="H163" s="632" t="s">
        <v>1145</v>
      </c>
      <c r="I163" s="632" t="s">
        <v>238</v>
      </c>
      <c r="J163" s="632" t="s">
        <v>1146</v>
      </c>
      <c r="K163" s="632"/>
      <c r="L163" s="634">
        <v>139.15</v>
      </c>
      <c r="M163" s="634">
        <v>6</v>
      </c>
      <c r="N163" s="635">
        <v>834.90000000000009</v>
      </c>
    </row>
    <row r="164" spans="1:14" ht="14.4" customHeight="1" x14ac:dyDescent="0.3">
      <c r="A164" s="630" t="s">
        <v>556</v>
      </c>
      <c r="B164" s="631" t="s">
        <v>557</v>
      </c>
      <c r="C164" s="632" t="s">
        <v>562</v>
      </c>
      <c r="D164" s="633" t="s">
        <v>2012</v>
      </c>
      <c r="E164" s="632" t="s">
        <v>579</v>
      </c>
      <c r="F164" s="633" t="s">
        <v>2016</v>
      </c>
      <c r="G164" s="632" t="s">
        <v>588</v>
      </c>
      <c r="H164" s="632" t="s">
        <v>1147</v>
      </c>
      <c r="I164" s="632" t="s">
        <v>238</v>
      </c>
      <c r="J164" s="632" t="s">
        <v>1148</v>
      </c>
      <c r="K164" s="632"/>
      <c r="L164" s="634">
        <v>160.328831341957</v>
      </c>
      <c r="M164" s="634">
        <v>2</v>
      </c>
      <c r="N164" s="635">
        <v>320.657662683914</v>
      </c>
    </row>
    <row r="165" spans="1:14" ht="14.4" customHeight="1" x14ac:dyDescent="0.3">
      <c r="A165" s="630" t="s">
        <v>556</v>
      </c>
      <c r="B165" s="631" t="s">
        <v>557</v>
      </c>
      <c r="C165" s="632" t="s">
        <v>562</v>
      </c>
      <c r="D165" s="633" t="s">
        <v>2012</v>
      </c>
      <c r="E165" s="632" t="s">
        <v>579</v>
      </c>
      <c r="F165" s="633" t="s">
        <v>2016</v>
      </c>
      <c r="G165" s="632" t="s">
        <v>588</v>
      </c>
      <c r="H165" s="632" t="s">
        <v>1149</v>
      </c>
      <c r="I165" s="632" t="s">
        <v>238</v>
      </c>
      <c r="J165" s="632" t="s">
        <v>1150</v>
      </c>
      <c r="K165" s="632" t="s">
        <v>1151</v>
      </c>
      <c r="L165" s="634">
        <v>12.947000000000001</v>
      </c>
      <c r="M165" s="634">
        <v>330</v>
      </c>
      <c r="N165" s="635">
        <v>4272.51</v>
      </c>
    </row>
    <row r="166" spans="1:14" ht="14.4" customHeight="1" x14ac:dyDescent="0.3">
      <c r="A166" s="630" t="s">
        <v>556</v>
      </c>
      <c r="B166" s="631" t="s">
        <v>557</v>
      </c>
      <c r="C166" s="632" t="s">
        <v>562</v>
      </c>
      <c r="D166" s="633" t="s">
        <v>2012</v>
      </c>
      <c r="E166" s="632" t="s">
        <v>579</v>
      </c>
      <c r="F166" s="633" t="s">
        <v>2016</v>
      </c>
      <c r="G166" s="632" t="s">
        <v>1152</v>
      </c>
      <c r="H166" s="632" t="s">
        <v>1153</v>
      </c>
      <c r="I166" s="632" t="s">
        <v>1153</v>
      </c>
      <c r="J166" s="632" t="s">
        <v>1154</v>
      </c>
      <c r="K166" s="632" t="s">
        <v>1155</v>
      </c>
      <c r="L166" s="634">
        <v>128.01</v>
      </c>
      <c r="M166" s="634">
        <v>1</v>
      </c>
      <c r="N166" s="635">
        <v>128.01</v>
      </c>
    </row>
    <row r="167" spans="1:14" ht="14.4" customHeight="1" x14ac:dyDescent="0.3">
      <c r="A167" s="630" t="s">
        <v>556</v>
      </c>
      <c r="B167" s="631" t="s">
        <v>557</v>
      </c>
      <c r="C167" s="632" t="s">
        <v>562</v>
      </c>
      <c r="D167" s="633" t="s">
        <v>2012</v>
      </c>
      <c r="E167" s="632" t="s">
        <v>579</v>
      </c>
      <c r="F167" s="633" t="s">
        <v>2016</v>
      </c>
      <c r="G167" s="632" t="s">
        <v>1152</v>
      </c>
      <c r="H167" s="632" t="s">
        <v>1156</v>
      </c>
      <c r="I167" s="632" t="s">
        <v>1156</v>
      </c>
      <c r="J167" s="632" t="s">
        <v>1157</v>
      </c>
      <c r="K167" s="632" t="s">
        <v>1158</v>
      </c>
      <c r="L167" s="634">
        <v>24.372857142857139</v>
      </c>
      <c r="M167" s="634">
        <v>7</v>
      </c>
      <c r="N167" s="635">
        <v>170.60999999999999</v>
      </c>
    </row>
    <row r="168" spans="1:14" ht="14.4" customHeight="1" x14ac:dyDescent="0.3">
      <c r="A168" s="630" t="s">
        <v>556</v>
      </c>
      <c r="B168" s="631" t="s">
        <v>557</v>
      </c>
      <c r="C168" s="632" t="s">
        <v>562</v>
      </c>
      <c r="D168" s="633" t="s">
        <v>2012</v>
      </c>
      <c r="E168" s="632" t="s">
        <v>579</v>
      </c>
      <c r="F168" s="633" t="s">
        <v>2016</v>
      </c>
      <c r="G168" s="632" t="s">
        <v>1152</v>
      </c>
      <c r="H168" s="632" t="s">
        <v>1159</v>
      </c>
      <c r="I168" s="632" t="s">
        <v>1160</v>
      </c>
      <c r="J168" s="632" t="s">
        <v>1161</v>
      </c>
      <c r="K168" s="632" t="s">
        <v>1162</v>
      </c>
      <c r="L168" s="634">
        <v>36.329991355278729</v>
      </c>
      <c r="M168" s="634">
        <v>22</v>
      </c>
      <c r="N168" s="635">
        <v>799.25980981613202</v>
      </c>
    </row>
    <row r="169" spans="1:14" ht="14.4" customHeight="1" x14ac:dyDescent="0.3">
      <c r="A169" s="630" t="s">
        <v>556</v>
      </c>
      <c r="B169" s="631" t="s">
        <v>557</v>
      </c>
      <c r="C169" s="632" t="s">
        <v>562</v>
      </c>
      <c r="D169" s="633" t="s">
        <v>2012</v>
      </c>
      <c r="E169" s="632" t="s">
        <v>579</v>
      </c>
      <c r="F169" s="633" t="s">
        <v>2016</v>
      </c>
      <c r="G169" s="632" t="s">
        <v>1152</v>
      </c>
      <c r="H169" s="632" t="s">
        <v>1163</v>
      </c>
      <c r="I169" s="632" t="s">
        <v>1164</v>
      </c>
      <c r="J169" s="632" t="s">
        <v>1165</v>
      </c>
      <c r="K169" s="632" t="s">
        <v>1166</v>
      </c>
      <c r="L169" s="634">
        <v>133.85960408034836</v>
      </c>
      <c r="M169" s="634">
        <v>2</v>
      </c>
      <c r="N169" s="635">
        <v>267.71920816069672</v>
      </c>
    </row>
    <row r="170" spans="1:14" ht="14.4" customHeight="1" x14ac:dyDescent="0.3">
      <c r="A170" s="630" t="s">
        <v>556</v>
      </c>
      <c r="B170" s="631" t="s">
        <v>557</v>
      </c>
      <c r="C170" s="632" t="s">
        <v>562</v>
      </c>
      <c r="D170" s="633" t="s">
        <v>2012</v>
      </c>
      <c r="E170" s="632" t="s">
        <v>579</v>
      </c>
      <c r="F170" s="633" t="s">
        <v>2016</v>
      </c>
      <c r="G170" s="632" t="s">
        <v>1152</v>
      </c>
      <c r="H170" s="632" t="s">
        <v>1167</v>
      </c>
      <c r="I170" s="632" t="s">
        <v>1168</v>
      </c>
      <c r="J170" s="632" t="s">
        <v>1169</v>
      </c>
      <c r="K170" s="632" t="s">
        <v>1170</v>
      </c>
      <c r="L170" s="634">
        <v>47.292467401189548</v>
      </c>
      <c r="M170" s="634">
        <v>12</v>
      </c>
      <c r="N170" s="635">
        <v>567.50960881427454</v>
      </c>
    </row>
    <row r="171" spans="1:14" ht="14.4" customHeight="1" x14ac:dyDescent="0.3">
      <c r="A171" s="630" t="s">
        <v>556</v>
      </c>
      <c r="B171" s="631" t="s">
        <v>557</v>
      </c>
      <c r="C171" s="632" t="s">
        <v>562</v>
      </c>
      <c r="D171" s="633" t="s">
        <v>2012</v>
      </c>
      <c r="E171" s="632" t="s">
        <v>579</v>
      </c>
      <c r="F171" s="633" t="s">
        <v>2016</v>
      </c>
      <c r="G171" s="632" t="s">
        <v>1152</v>
      </c>
      <c r="H171" s="632" t="s">
        <v>1171</v>
      </c>
      <c r="I171" s="632" t="s">
        <v>1172</v>
      </c>
      <c r="J171" s="632" t="s">
        <v>1169</v>
      </c>
      <c r="K171" s="632" t="s">
        <v>1173</v>
      </c>
      <c r="L171" s="634">
        <v>94.606757383368972</v>
      </c>
      <c r="M171" s="634">
        <v>6</v>
      </c>
      <c r="N171" s="635">
        <v>567.64054430021383</v>
      </c>
    </row>
    <row r="172" spans="1:14" ht="14.4" customHeight="1" x14ac:dyDescent="0.3">
      <c r="A172" s="630" t="s">
        <v>556</v>
      </c>
      <c r="B172" s="631" t="s">
        <v>557</v>
      </c>
      <c r="C172" s="632" t="s">
        <v>562</v>
      </c>
      <c r="D172" s="633" t="s">
        <v>2012</v>
      </c>
      <c r="E172" s="632" t="s">
        <v>579</v>
      </c>
      <c r="F172" s="633" t="s">
        <v>2016</v>
      </c>
      <c r="G172" s="632" t="s">
        <v>1152</v>
      </c>
      <c r="H172" s="632" t="s">
        <v>1174</v>
      </c>
      <c r="I172" s="632" t="s">
        <v>1175</v>
      </c>
      <c r="J172" s="632" t="s">
        <v>1176</v>
      </c>
      <c r="K172" s="632" t="s">
        <v>1177</v>
      </c>
      <c r="L172" s="634">
        <v>101.14983840389671</v>
      </c>
      <c r="M172" s="634">
        <v>5</v>
      </c>
      <c r="N172" s="635">
        <v>505.74919201948353</v>
      </c>
    </row>
    <row r="173" spans="1:14" ht="14.4" customHeight="1" x14ac:dyDescent="0.3">
      <c r="A173" s="630" t="s">
        <v>556</v>
      </c>
      <c r="B173" s="631" t="s">
        <v>557</v>
      </c>
      <c r="C173" s="632" t="s">
        <v>562</v>
      </c>
      <c r="D173" s="633" t="s">
        <v>2012</v>
      </c>
      <c r="E173" s="632" t="s">
        <v>579</v>
      </c>
      <c r="F173" s="633" t="s">
        <v>2016</v>
      </c>
      <c r="G173" s="632" t="s">
        <v>1152</v>
      </c>
      <c r="H173" s="632" t="s">
        <v>1178</v>
      </c>
      <c r="I173" s="632" t="s">
        <v>1179</v>
      </c>
      <c r="J173" s="632" t="s">
        <v>1180</v>
      </c>
      <c r="K173" s="632" t="s">
        <v>1181</v>
      </c>
      <c r="L173" s="634">
        <v>103.6299967626115</v>
      </c>
      <c r="M173" s="634">
        <v>4</v>
      </c>
      <c r="N173" s="635">
        <v>414.51998705044599</v>
      </c>
    </row>
    <row r="174" spans="1:14" ht="14.4" customHeight="1" x14ac:dyDescent="0.3">
      <c r="A174" s="630" t="s">
        <v>556</v>
      </c>
      <c r="B174" s="631" t="s">
        <v>557</v>
      </c>
      <c r="C174" s="632" t="s">
        <v>562</v>
      </c>
      <c r="D174" s="633" t="s">
        <v>2012</v>
      </c>
      <c r="E174" s="632" t="s">
        <v>579</v>
      </c>
      <c r="F174" s="633" t="s">
        <v>2016</v>
      </c>
      <c r="G174" s="632" t="s">
        <v>1152</v>
      </c>
      <c r="H174" s="632" t="s">
        <v>1182</v>
      </c>
      <c r="I174" s="632" t="s">
        <v>1183</v>
      </c>
      <c r="J174" s="632" t="s">
        <v>1180</v>
      </c>
      <c r="K174" s="632" t="s">
        <v>1184</v>
      </c>
      <c r="L174" s="634">
        <v>177.01999999999998</v>
      </c>
      <c r="M174" s="634">
        <v>2</v>
      </c>
      <c r="N174" s="635">
        <v>354.03999999999996</v>
      </c>
    </row>
    <row r="175" spans="1:14" ht="14.4" customHeight="1" x14ac:dyDescent="0.3">
      <c r="A175" s="630" t="s">
        <v>556</v>
      </c>
      <c r="B175" s="631" t="s">
        <v>557</v>
      </c>
      <c r="C175" s="632" t="s">
        <v>562</v>
      </c>
      <c r="D175" s="633" t="s">
        <v>2012</v>
      </c>
      <c r="E175" s="632" t="s">
        <v>579</v>
      </c>
      <c r="F175" s="633" t="s">
        <v>2016</v>
      </c>
      <c r="G175" s="632" t="s">
        <v>1152</v>
      </c>
      <c r="H175" s="632" t="s">
        <v>1185</v>
      </c>
      <c r="I175" s="632" t="s">
        <v>1186</v>
      </c>
      <c r="J175" s="632" t="s">
        <v>1187</v>
      </c>
      <c r="K175" s="632" t="s">
        <v>1188</v>
      </c>
      <c r="L175" s="634">
        <v>144.53000000000003</v>
      </c>
      <c r="M175" s="634">
        <v>13</v>
      </c>
      <c r="N175" s="635">
        <v>1878.8900000000003</v>
      </c>
    </row>
    <row r="176" spans="1:14" ht="14.4" customHeight="1" x14ac:dyDescent="0.3">
      <c r="A176" s="630" t="s">
        <v>556</v>
      </c>
      <c r="B176" s="631" t="s">
        <v>557</v>
      </c>
      <c r="C176" s="632" t="s">
        <v>562</v>
      </c>
      <c r="D176" s="633" t="s">
        <v>2012</v>
      </c>
      <c r="E176" s="632" t="s">
        <v>579</v>
      </c>
      <c r="F176" s="633" t="s">
        <v>2016</v>
      </c>
      <c r="G176" s="632" t="s">
        <v>1152</v>
      </c>
      <c r="H176" s="632" t="s">
        <v>1189</v>
      </c>
      <c r="I176" s="632" t="s">
        <v>1190</v>
      </c>
      <c r="J176" s="632" t="s">
        <v>1191</v>
      </c>
      <c r="K176" s="632" t="s">
        <v>1192</v>
      </c>
      <c r="L176" s="634">
        <v>1242.3196203943664</v>
      </c>
      <c r="M176" s="634">
        <v>1</v>
      </c>
      <c r="N176" s="635">
        <v>1242.3196203943664</v>
      </c>
    </row>
    <row r="177" spans="1:14" ht="14.4" customHeight="1" x14ac:dyDescent="0.3">
      <c r="A177" s="630" t="s">
        <v>556</v>
      </c>
      <c r="B177" s="631" t="s">
        <v>557</v>
      </c>
      <c r="C177" s="632" t="s">
        <v>562</v>
      </c>
      <c r="D177" s="633" t="s">
        <v>2012</v>
      </c>
      <c r="E177" s="632" t="s">
        <v>579</v>
      </c>
      <c r="F177" s="633" t="s">
        <v>2016</v>
      </c>
      <c r="G177" s="632" t="s">
        <v>1152</v>
      </c>
      <c r="H177" s="632" t="s">
        <v>1193</v>
      </c>
      <c r="I177" s="632" t="s">
        <v>1194</v>
      </c>
      <c r="J177" s="632" t="s">
        <v>1195</v>
      </c>
      <c r="K177" s="632" t="s">
        <v>1196</v>
      </c>
      <c r="L177" s="634">
        <v>801.73</v>
      </c>
      <c r="M177" s="634">
        <v>1</v>
      </c>
      <c r="N177" s="635">
        <v>801.73</v>
      </c>
    </row>
    <row r="178" spans="1:14" ht="14.4" customHeight="1" x14ac:dyDescent="0.3">
      <c r="A178" s="630" t="s">
        <v>556</v>
      </c>
      <c r="B178" s="631" t="s">
        <v>557</v>
      </c>
      <c r="C178" s="632" t="s">
        <v>562</v>
      </c>
      <c r="D178" s="633" t="s">
        <v>2012</v>
      </c>
      <c r="E178" s="632" t="s">
        <v>579</v>
      </c>
      <c r="F178" s="633" t="s">
        <v>2016</v>
      </c>
      <c r="G178" s="632" t="s">
        <v>1152</v>
      </c>
      <c r="H178" s="632" t="s">
        <v>1197</v>
      </c>
      <c r="I178" s="632" t="s">
        <v>1198</v>
      </c>
      <c r="J178" s="632" t="s">
        <v>1199</v>
      </c>
      <c r="K178" s="632" t="s">
        <v>1200</v>
      </c>
      <c r="L178" s="634">
        <v>492.199616021189</v>
      </c>
      <c r="M178" s="634">
        <v>13</v>
      </c>
      <c r="N178" s="635">
        <v>6398.5950082754571</v>
      </c>
    </row>
    <row r="179" spans="1:14" ht="14.4" customHeight="1" x14ac:dyDescent="0.3">
      <c r="A179" s="630" t="s">
        <v>556</v>
      </c>
      <c r="B179" s="631" t="s">
        <v>557</v>
      </c>
      <c r="C179" s="632" t="s">
        <v>562</v>
      </c>
      <c r="D179" s="633" t="s">
        <v>2012</v>
      </c>
      <c r="E179" s="632" t="s">
        <v>579</v>
      </c>
      <c r="F179" s="633" t="s">
        <v>2016</v>
      </c>
      <c r="G179" s="632" t="s">
        <v>1152</v>
      </c>
      <c r="H179" s="632" t="s">
        <v>1201</v>
      </c>
      <c r="I179" s="632" t="s">
        <v>1202</v>
      </c>
      <c r="J179" s="632" t="s">
        <v>1199</v>
      </c>
      <c r="K179" s="632" t="s">
        <v>1203</v>
      </c>
      <c r="L179" s="634">
        <v>942.99949609463329</v>
      </c>
      <c r="M179" s="634">
        <v>4</v>
      </c>
      <c r="N179" s="635">
        <v>3771.9979843785331</v>
      </c>
    </row>
    <row r="180" spans="1:14" ht="14.4" customHeight="1" x14ac:dyDescent="0.3">
      <c r="A180" s="630" t="s">
        <v>556</v>
      </c>
      <c r="B180" s="631" t="s">
        <v>557</v>
      </c>
      <c r="C180" s="632" t="s">
        <v>562</v>
      </c>
      <c r="D180" s="633" t="s">
        <v>2012</v>
      </c>
      <c r="E180" s="632" t="s">
        <v>579</v>
      </c>
      <c r="F180" s="633" t="s">
        <v>2016</v>
      </c>
      <c r="G180" s="632" t="s">
        <v>1152</v>
      </c>
      <c r="H180" s="632" t="s">
        <v>1204</v>
      </c>
      <c r="I180" s="632" t="s">
        <v>1205</v>
      </c>
      <c r="J180" s="632" t="s">
        <v>1199</v>
      </c>
      <c r="K180" s="632" t="s">
        <v>1206</v>
      </c>
      <c r="L180" s="634">
        <v>1057.4578081678958</v>
      </c>
      <c r="M180" s="634">
        <v>1</v>
      </c>
      <c r="N180" s="635">
        <v>1057.4578081678958</v>
      </c>
    </row>
    <row r="181" spans="1:14" ht="14.4" customHeight="1" x14ac:dyDescent="0.3">
      <c r="A181" s="630" t="s">
        <v>556</v>
      </c>
      <c r="B181" s="631" t="s">
        <v>557</v>
      </c>
      <c r="C181" s="632" t="s">
        <v>562</v>
      </c>
      <c r="D181" s="633" t="s">
        <v>2012</v>
      </c>
      <c r="E181" s="632" t="s">
        <v>579</v>
      </c>
      <c r="F181" s="633" t="s">
        <v>2016</v>
      </c>
      <c r="G181" s="632" t="s">
        <v>1152</v>
      </c>
      <c r="H181" s="632" t="s">
        <v>1207</v>
      </c>
      <c r="I181" s="632" t="s">
        <v>1208</v>
      </c>
      <c r="J181" s="632" t="s">
        <v>1209</v>
      </c>
      <c r="K181" s="632" t="s">
        <v>1210</v>
      </c>
      <c r="L181" s="634">
        <v>45.593018004877521</v>
      </c>
      <c r="M181" s="634">
        <v>23</v>
      </c>
      <c r="N181" s="635">
        <v>1048.639414112183</v>
      </c>
    </row>
    <row r="182" spans="1:14" ht="14.4" customHeight="1" x14ac:dyDescent="0.3">
      <c r="A182" s="630" t="s">
        <v>556</v>
      </c>
      <c r="B182" s="631" t="s">
        <v>557</v>
      </c>
      <c r="C182" s="632" t="s">
        <v>562</v>
      </c>
      <c r="D182" s="633" t="s">
        <v>2012</v>
      </c>
      <c r="E182" s="632" t="s">
        <v>579</v>
      </c>
      <c r="F182" s="633" t="s">
        <v>2016</v>
      </c>
      <c r="G182" s="632" t="s">
        <v>1152</v>
      </c>
      <c r="H182" s="632" t="s">
        <v>1211</v>
      </c>
      <c r="I182" s="632" t="s">
        <v>1212</v>
      </c>
      <c r="J182" s="632" t="s">
        <v>1154</v>
      </c>
      <c r="K182" s="632" t="s">
        <v>1213</v>
      </c>
      <c r="L182" s="634">
        <v>36.709999999999994</v>
      </c>
      <c r="M182" s="634">
        <v>2</v>
      </c>
      <c r="N182" s="635">
        <v>73.419999999999987</v>
      </c>
    </row>
    <row r="183" spans="1:14" ht="14.4" customHeight="1" x14ac:dyDescent="0.3">
      <c r="A183" s="630" t="s">
        <v>556</v>
      </c>
      <c r="B183" s="631" t="s">
        <v>557</v>
      </c>
      <c r="C183" s="632" t="s">
        <v>562</v>
      </c>
      <c r="D183" s="633" t="s">
        <v>2012</v>
      </c>
      <c r="E183" s="632" t="s">
        <v>579</v>
      </c>
      <c r="F183" s="633" t="s">
        <v>2016</v>
      </c>
      <c r="G183" s="632" t="s">
        <v>1152</v>
      </c>
      <c r="H183" s="632" t="s">
        <v>1214</v>
      </c>
      <c r="I183" s="632" t="s">
        <v>1215</v>
      </c>
      <c r="J183" s="632" t="s">
        <v>1216</v>
      </c>
      <c r="K183" s="632" t="s">
        <v>1217</v>
      </c>
      <c r="L183" s="634">
        <v>73.48444534755879</v>
      </c>
      <c r="M183" s="634">
        <v>22</v>
      </c>
      <c r="N183" s="635">
        <v>1616.6577976462934</v>
      </c>
    </row>
    <row r="184" spans="1:14" ht="14.4" customHeight="1" x14ac:dyDescent="0.3">
      <c r="A184" s="630" t="s">
        <v>556</v>
      </c>
      <c r="B184" s="631" t="s">
        <v>557</v>
      </c>
      <c r="C184" s="632" t="s">
        <v>562</v>
      </c>
      <c r="D184" s="633" t="s">
        <v>2012</v>
      </c>
      <c r="E184" s="632" t="s">
        <v>579</v>
      </c>
      <c r="F184" s="633" t="s">
        <v>2016</v>
      </c>
      <c r="G184" s="632" t="s">
        <v>1152</v>
      </c>
      <c r="H184" s="632" t="s">
        <v>1218</v>
      </c>
      <c r="I184" s="632" t="s">
        <v>1219</v>
      </c>
      <c r="J184" s="632" t="s">
        <v>1220</v>
      </c>
      <c r="K184" s="632" t="s">
        <v>1221</v>
      </c>
      <c r="L184" s="634">
        <v>79.83</v>
      </c>
      <c r="M184" s="634">
        <v>2</v>
      </c>
      <c r="N184" s="635">
        <v>159.66</v>
      </c>
    </row>
    <row r="185" spans="1:14" ht="14.4" customHeight="1" x14ac:dyDescent="0.3">
      <c r="A185" s="630" t="s">
        <v>556</v>
      </c>
      <c r="B185" s="631" t="s">
        <v>557</v>
      </c>
      <c r="C185" s="632" t="s">
        <v>562</v>
      </c>
      <c r="D185" s="633" t="s">
        <v>2012</v>
      </c>
      <c r="E185" s="632" t="s">
        <v>579</v>
      </c>
      <c r="F185" s="633" t="s">
        <v>2016</v>
      </c>
      <c r="G185" s="632" t="s">
        <v>1152</v>
      </c>
      <c r="H185" s="632" t="s">
        <v>1222</v>
      </c>
      <c r="I185" s="632" t="s">
        <v>1223</v>
      </c>
      <c r="J185" s="632" t="s">
        <v>1220</v>
      </c>
      <c r="K185" s="632" t="s">
        <v>1224</v>
      </c>
      <c r="L185" s="634">
        <v>279.42</v>
      </c>
      <c r="M185" s="634">
        <v>1</v>
      </c>
      <c r="N185" s="635">
        <v>279.42</v>
      </c>
    </row>
    <row r="186" spans="1:14" ht="14.4" customHeight="1" x14ac:dyDescent="0.3">
      <c r="A186" s="630" t="s">
        <v>556</v>
      </c>
      <c r="B186" s="631" t="s">
        <v>557</v>
      </c>
      <c r="C186" s="632" t="s">
        <v>562</v>
      </c>
      <c r="D186" s="633" t="s">
        <v>2012</v>
      </c>
      <c r="E186" s="632" t="s">
        <v>579</v>
      </c>
      <c r="F186" s="633" t="s">
        <v>2016</v>
      </c>
      <c r="G186" s="632" t="s">
        <v>1152</v>
      </c>
      <c r="H186" s="632" t="s">
        <v>1225</v>
      </c>
      <c r="I186" s="632" t="s">
        <v>1226</v>
      </c>
      <c r="J186" s="632" t="s">
        <v>1227</v>
      </c>
      <c r="K186" s="632" t="s">
        <v>1228</v>
      </c>
      <c r="L186" s="634">
        <v>76.64</v>
      </c>
      <c r="M186" s="634">
        <v>1</v>
      </c>
      <c r="N186" s="635">
        <v>76.64</v>
      </c>
    </row>
    <row r="187" spans="1:14" ht="14.4" customHeight="1" x14ac:dyDescent="0.3">
      <c r="A187" s="630" t="s">
        <v>556</v>
      </c>
      <c r="B187" s="631" t="s">
        <v>557</v>
      </c>
      <c r="C187" s="632" t="s">
        <v>562</v>
      </c>
      <c r="D187" s="633" t="s">
        <v>2012</v>
      </c>
      <c r="E187" s="632" t="s">
        <v>579</v>
      </c>
      <c r="F187" s="633" t="s">
        <v>2016</v>
      </c>
      <c r="G187" s="632" t="s">
        <v>1152</v>
      </c>
      <c r="H187" s="632" t="s">
        <v>1229</v>
      </c>
      <c r="I187" s="632" t="s">
        <v>1230</v>
      </c>
      <c r="J187" s="632" t="s">
        <v>1231</v>
      </c>
      <c r="K187" s="632" t="s">
        <v>1232</v>
      </c>
      <c r="L187" s="634">
        <v>98.34</v>
      </c>
      <c r="M187" s="634">
        <v>2</v>
      </c>
      <c r="N187" s="635">
        <v>196.68</v>
      </c>
    </row>
    <row r="188" spans="1:14" ht="14.4" customHeight="1" x14ac:dyDescent="0.3">
      <c r="A188" s="630" t="s">
        <v>556</v>
      </c>
      <c r="B188" s="631" t="s">
        <v>557</v>
      </c>
      <c r="C188" s="632" t="s">
        <v>562</v>
      </c>
      <c r="D188" s="633" t="s">
        <v>2012</v>
      </c>
      <c r="E188" s="632" t="s">
        <v>579</v>
      </c>
      <c r="F188" s="633" t="s">
        <v>2016</v>
      </c>
      <c r="G188" s="632" t="s">
        <v>1152</v>
      </c>
      <c r="H188" s="632" t="s">
        <v>1233</v>
      </c>
      <c r="I188" s="632" t="s">
        <v>1234</v>
      </c>
      <c r="J188" s="632" t="s">
        <v>1235</v>
      </c>
      <c r="K188" s="632" t="s">
        <v>1236</v>
      </c>
      <c r="L188" s="634">
        <v>50.603063029531263</v>
      </c>
      <c r="M188" s="634">
        <v>10</v>
      </c>
      <c r="N188" s="635">
        <v>506.03063029531262</v>
      </c>
    </row>
    <row r="189" spans="1:14" ht="14.4" customHeight="1" x14ac:dyDescent="0.3">
      <c r="A189" s="630" t="s">
        <v>556</v>
      </c>
      <c r="B189" s="631" t="s">
        <v>557</v>
      </c>
      <c r="C189" s="632" t="s">
        <v>562</v>
      </c>
      <c r="D189" s="633" t="s">
        <v>2012</v>
      </c>
      <c r="E189" s="632" t="s">
        <v>579</v>
      </c>
      <c r="F189" s="633" t="s">
        <v>2016</v>
      </c>
      <c r="G189" s="632" t="s">
        <v>1152</v>
      </c>
      <c r="H189" s="632" t="s">
        <v>1237</v>
      </c>
      <c r="I189" s="632" t="s">
        <v>1238</v>
      </c>
      <c r="J189" s="632" t="s">
        <v>1239</v>
      </c>
      <c r="K189" s="632" t="s">
        <v>1240</v>
      </c>
      <c r="L189" s="634">
        <v>85.48</v>
      </c>
      <c r="M189" s="634">
        <v>4</v>
      </c>
      <c r="N189" s="635">
        <v>341.92</v>
      </c>
    </row>
    <row r="190" spans="1:14" ht="14.4" customHeight="1" x14ac:dyDescent="0.3">
      <c r="A190" s="630" t="s">
        <v>556</v>
      </c>
      <c r="B190" s="631" t="s">
        <v>557</v>
      </c>
      <c r="C190" s="632" t="s">
        <v>562</v>
      </c>
      <c r="D190" s="633" t="s">
        <v>2012</v>
      </c>
      <c r="E190" s="632" t="s">
        <v>579</v>
      </c>
      <c r="F190" s="633" t="s">
        <v>2016</v>
      </c>
      <c r="G190" s="632" t="s">
        <v>1152</v>
      </c>
      <c r="H190" s="632" t="s">
        <v>1241</v>
      </c>
      <c r="I190" s="632" t="s">
        <v>1242</v>
      </c>
      <c r="J190" s="632" t="s">
        <v>1243</v>
      </c>
      <c r="K190" s="632" t="s">
        <v>1244</v>
      </c>
      <c r="L190" s="634">
        <v>1446.0465947540281</v>
      </c>
      <c r="M190" s="634">
        <v>16</v>
      </c>
      <c r="N190" s="635">
        <v>23136.745516064449</v>
      </c>
    </row>
    <row r="191" spans="1:14" ht="14.4" customHeight="1" x14ac:dyDescent="0.3">
      <c r="A191" s="630" t="s">
        <v>556</v>
      </c>
      <c r="B191" s="631" t="s">
        <v>557</v>
      </c>
      <c r="C191" s="632" t="s">
        <v>562</v>
      </c>
      <c r="D191" s="633" t="s">
        <v>2012</v>
      </c>
      <c r="E191" s="632" t="s">
        <v>579</v>
      </c>
      <c r="F191" s="633" t="s">
        <v>2016</v>
      </c>
      <c r="G191" s="632" t="s">
        <v>1152</v>
      </c>
      <c r="H191" s="632" t="s">
        <v>1245</v>
      </c>
      <c r="I191" s="632" t="s">
        <v>1246</v>
      </c>
      <c r="J191" s="632" t="s">
        <v>1243</v>
      </c>
      <c r="K191" s="632" t="s">
        <v>1247</v>
      </c>
      <c r="L191" s="634">
        <v>1963.9991858305279</v>
      </c>
      <c r="M191" s="634">
        <v>5</v>
      </c>
      <c r="N191" s="635">
        <v>9819.9959291526393</v>
      </c>
    </row>
    <row r="192" spans="1:14" ht="14.4" customHeight="1" x14ac:dyDescent="0.3">
      <c r="A192" s="630" t="s">
        <v>556</v>
      </c>
      <c r="B192" s="631" t="s">
        <v>557</v>
      </c>
      <c r="C192" s="632" t="s">
        <v>562</v>
      </c>
      <c r="D192" s="633" t="s">
        <v>2012</v>
      </c>
      <c r="E192" s="632" t="s">
        <v>579</v>
      </c>
      <c r="F192" s="633" t="s">
        <v>2016</v>
      </c>
      <c r="G192" s="632" t="s">
        <v>1152</v>
      </c>
      <c r="H192" s="632" t="s">
        <v>1248</v>
      </c>
      <c r="I192" s="632" t="s">
        <v>1249</v>
      </c>
      <c r="J192" s="632" t="s">
        <v>1243</v>
      </c>
      <c r="K192" s="632" t="s">
        <v>1250</v>
      </c>
      <c r="L192" s="634">
        <v>2462.2804236004035</v>
      </c>
      <c r="M192" s="634">
        <v>3</v>
      </c>
      <c r="N192" s="635">
        <v>7386.8412708012111</v>
      </c>
    </row>
    <row r="193" spans="1:14" ht="14.4" customHeight="1" x14ac:dyDescent="0.3">
      <c r="A193" s="630" t="s">
        <v>556</v>
      </c>
      <c r="B193" s="631" t="s">
        <v>557</v>
      </c>
      <c r="C193" s="632" t="s">
        <v>562</v>
      </c>
      <c r="D193" s="633" t="s">
        <v>2012</v>
      </c>
      <c r="E193" s="632" t="s">
        <v>579</v>
      </c>
      <c r="F193" s="633" t="s">
        <v>2016</v>
      </c>
      <c r="G193" s="632" t="s">
        <v>1152</v>
      </c>
      <c r="H193" s="632" t="s">
        <v>1251</v>
      </c>
      <c r="I193" s="632" t="s">
        <v>1252</v>
      </c>
      <c r="J193" s="632" t="s">
        <v>1253</v>
      </c>
      <c r="K193" s="632" t="s">
        <v>1254</v>
      </c>
      <c r="L193" s="634">
        <v>103.32000000000001</v>
      </c>
      <c r="M193" s="634">
        <v>1</v>
      </c>
      <c r="N193" s="635">
        <v>103.32000000000001</v>
      </c>
    </row>
    <row r="194" spans="1:14" ht="14.4" customHeight="1" x14ac:dyDescent="0.3">
      <c r="A194" s="630" t="s">
        <v>556</v>
      </c>
      <c r="B194" s="631" t="s">
        <v>557</v>
      </c>
      <c r="C194" s="632" t="s">
        <v>562</v>
      </c>
      <c r="D194" s="633" t="s">
        <v>2012</v>
      </c>
      <c r="E194" s="632" t="s">
        <v>579</v>
      </c>
      <c r="F194" s="633" t="s">
        <v>2016</v>
      </c>
      <c r="G194" s="632" t="s">
        <v>1152</v>
      </c>
      <c r="H194" s="632" t="s">
        <v>1255</v>
      </c>
      <c r="I194" s="632" t="s">
        <v>1256</v>
      </c>
      <c r="J194" s="632" t="s">
        <v>1257</v>
      </c>
      <c r="K194" s="632" t="s">
        <v>1258</v>
      </c>
      <c r="L194" s="634">
        <v>708.38206427285104</v>
      </c>
      <c r="M194" s="634">
        <v>1</v>
      </c>
      <c r="N194" s="635">
        <v>708.38206427285104</v>
      </c>
    </row>
    <row r="195" spans="1:14" ht="14.4" customHeight="1" x14ac:dyDescent="0.3">
      <c r="A195" s="630" t="s">
        <v>556</v>
      </c>
      <c r="B195" s="631" t="s">
        <v>557</v>
      </c>
      <c r="C195" s="632" t="s">
        <v>562</v>
      </c>
      <c r="D195" s="633" t="s">
        <v>2012</v>
      </c>
      <c r="E195" s="632" t="s">
        <v>579</v>
      </c>
      <c r="F195" s="633" t="s">
        <v>2016</v>
      </c>
      <c r="G195" s="632" t="s">
        <v>1152</v>
      </c>
      <c r="H195" s="632" t="s">
        <v>1259</v>
      </c>
      <c r="I195" s="632" t="s">
        <v>1260</v>
      </c>
      <c r="J195" s="632" t="s">
        <v>1261</v>
      </c>
      <c r="K195" s="632" t="s">
        <v>1262</v>
      </c>
      <c r="L195" s="634">
        <v>47.312129482266123</v>
      </c>
      <c r="M195" s="634">
        <v>10</v>
      </c>
      <c r="N195" s="635">
        <v>473.12129482266124</v>
      </c>
    </row>
    <row r="196" spans="1:14" ht="14.4" customHeight="1" x14ac:dyDescent="0.3">
      <c r="A196" s="630" t="s">
        <v>556</v>
      </c>
      <c r="B196" s="631" t="s">
        <v>557</v>
      </c>
      <c r="C196" s="632" t="s">
        <v>562</v>
      </c>
      <c r="D196" s="633" t="s">
        <v>2012</v>
      </c>
      <c r="E196" s="632" t="s">
        <v>579</v>
      </c>
      <c r="F196" s="633" t="s">
        <v>2016</v>
      </c>
      <c r="G196" s="632" t="s">
        <v>1152</v>
      </c>
      <c r="H196" s="632" t="s">
        <v>1263</v>
      </c>
      <c r="I196" s="632" t="s">
        <v>1263</v>
      </c>
      <c r="J196" s="632" t="s">
        <v>1264</v>
      </c>
      <c r="K196" s="632" t="s">
        <v>1265</v>
      </c>
      <c r="L196" s="634">
        <v>98.97</v>
      </c>
      <c r="M196" s="634">
        <v>1</v>
      </c>
      <c r="N196" s="635">
        <v>98.97</v>
      </c>
    </row>
    <row r="197" spans="1:14" ht="14.4" customHeight="1" x14ac:dyDescent="0.3">
      <c r="A197" s="630" t="s">
        <v>556</v>
      </c>
      <c r="B197" s="631" t="s">
        <v>557</v>
      </c>
      <c r="C197" s="632" t="s">
        <v>562</v>
      </c>
      <c r="D197" s="633" t="s">
        <v>2012</v>
      </c>
      <c r="E197" s="632" t="s">
        <v>579</v>
      </c>
      <c r="F197" s="633" t="s">
        <v>2016</v>
      </c>
      <c r="G197" s="632" t="s">
        <v>1152</v>
      </c>
      <c r="H197" s="632" t="s">
        <v>1266</v>
      </c>
      <c r="I197" s="632" t="s">
        <v>1267</v>
      </c>
      <c r="J197" s="632" t="s">
        <v>1268</v>
      </c>
      <c r="K197" s="632" t="s">
        <v>1269</v>
      </c>
      <c r="L197" s="634">
        <v>98.07</v>
      </c>
      <c r="M197" s="634">
        <v>8</v>
      </c>
      <c r="N197" s="635">
        <v>784.56</v>
      </c>
    </row>
    <row r="198" spans="1:14" ht="14.4" customHeight="1" x14ac:dyDescent="0.3">
      <c r="A198" s="630" t="s">
        <v>556</v>
      </c>
      <c r="B198" s="631" t="s">
        <v>557</v>
      </c>
      <c r="C198" s="632" t="s">
        <v>562</v>
      </c>
      <c r="D198" s="633" t="s">
        <v>2012</v>
      </c>
      <c r="E198" s="632" t="s">
        <v>579</v>
      </c>
      <c r="F198" s="633" t="s">
        <v>2016</v>
      </c>
      <c r="G198" s="632" t="s">
        <v>1152</v>
      </c>
      <c r="H198" s="632" t="s">
        <v>1270</v>
      </c>
      <c r="I198" s="632" t="s">
        <v>1271</v>
      </c>
      <c r="J198" s="632" t="s">
        <v>1272</v>
      </c>
      <c r="K198" s="632" t="s">
        <v>1273</v>
      </c>
      <c r="L198" s="634">
        <v>331.01333333333332</v>
      </c>
      <c r="M198" s="634">
        <v>3</v>
      </c>
      <c r="N198" s="635">
        <v>993.04</v>
      </c>
    </row>
    <row r="199" spans="1:14" ht="14.4" customHeight="1" x14ac:dyDescent="0.3">
      <c r="A199" s="630" t="s">
        <v>556</v>
      </c>
      <c r="B199" s="631" t="s">
        <v>557</v>
      </c>
      <c r="C199" s="632" t="s">
        <v>562</v>
      </c>
      <c r="D199" s="633" t="s">
        <v>2012</v>
      </c>
      <c r="E199" s="632" t="s">
        <v>579</v>
      </c>
      <c r="F199" s="633" t="s">
        <v>2016</v>
      </c>
      <c r="G199" s="632" t="s">
        <v>1152</v>
      </c>
      <c r="H199" s="632" t="s">
        <v>1274</v>
      </c>
      <c r="I199" s="632" t="s">
        <v>1275</v>
      </c>
      <c r="J199" s="632" t="s">
        <v>1276</v>
      </c>
      <c r="K199" s="632" t="s">
        <v>1277</v>
      </c>
      <c r="L199" s="634">
        <v>145.07</v>
      </c>
      <c r="M199" s="634">
        <v>2</v>
      </c>
      <c r="N199" s="635">
        <v>290.14</v>
      </c>
    </row>
    <row r="200" spans="1:14" ht="14.4" customHeight="1" x14ac:dyDescent="0.3">
      <c r="A200" s="630" t="s">
        <v>556</v>
      </c>
      <c r="B200" s="631" t="s">
        <v>557</v>
      </c>
      <c r="C200" s="632" t="s">
        <v>562</v>
      </c>
      <c r="D200" s="633" t="s">
        <v>2012</v>
      </c>
      <c r="E200" s="632" t="s">
        <v>579</v>
      </c>
      <c r="F200" s="633" t="s">
        <v>2016</v>
      </c>
      <c r="G200" s="632" t="s">
        <v>1152</v>
      </c>
      <c r="H200" s="632" t="s">
        <v>1278</v>
      </c>
      <c r="I200" s="632" t="s">
        <v>1279</v>
      </c>
      <c r="J200" s="632" t="s">
        <v>1280</v>
      </c>
      <c r="K200" s="632" t="s">
        <v>1281</v>
      </c>
      <c r="L200" s="634">
        <v>83.11</v>
      </c>
      <c r="M200" s="634">
        <v>1</v>
      </c>
      <c r="N200" s="635">
        <v>83.11</v>
      </c>
    </row>
    <row r="201" spans="1:14" ht="14.4" customHeight="1" x14ac:dyDescent="0.3">
      <c r="A201" s="630" t="s">
        <v>556</v>
      </c>
      <c r="B201" s="631" t="s">
        <v>557</v>
      </c>
      <c r="C201" s="632" t="s">
        <v>562</v>
      </c>
      <c r="D201" s="633" t="s">
        <v>2012</v>
      </c>
      <c r="E201" s="632" t="s">
        <v>579</v>
      </c>
      <c r="F201" s="633" t="s">
        <v>2016</v>
      </c>
      <c r="G201" s="632" t="s">
        <v>1152</v>
      </c>
      <c r="H201" s="632" t="s">
        <v>1282</v>
      </c>
      <c r="I201" s="632" t="s">
        <v>1283</v>
      </c>
      <c r="J201" s="632" t="s">
        <v>1284</v>
      </c>
      <c r="K201" s="632" t="s">
        <v>1285</v>
      </c>
      <c r="L201" s="634">
        <v>71.809845272949644</v>
      </c>
      <c r="M201" s="634">
        <v>1</v>
      </c>
      <c r="N201" s="635">
        <v>71.809845272949644</v>
      </c>
    </row>
    <row r="202" spans="1:14" ht="14.4" customHeight="1" x14ac:dyDescent="0.3">
      <c r="A202" s="630" t="s">
        <v>556</v>
      </c>
      <c r="B202" s="631" t="s">
        <v>557</v>
      </c>
      <c r="C202" s="632" t="s">
        <v>562</v>
      </c>
      <c r="D202" s="633" t="s">
        <v>2012</v>
      </c>
      <c r="E202" s="632" t="s">
        <v>579</v>
      </c>
      <c r="F202" s="633" t="s">
        <v>2016</v>
      </c>
      <c r="G202" s="632" t="s">
        <v>1152</v>
      </c>
      <c r="H202" s="632" t="s">
        <v>1286</v>
      </c>
      <c r="I202" s="632" t="s">
        <v>1287</v>
      </c>
      <c r="J202" s="632" t="s">
        <v>1169</v>
      </c>
      <c r="K202" s="632" t="s">
        <v>1288</v>
      </c>
      <c r="L202" s="634">
        <v>135.37999222323026</v>
      </c>
      <c r="M202" s="634">
        <v>52</v>
      </c>
      <c r="N202" s="635">
        <v>7039.7595956079731</v>
      </c>
    </row>
    <row r="203" spans="1:14" ht="14.4" customHeight="1" x14ac:dyDescent="0.3">
      <c r="A203" s="630" t="s">
        <v>556</v>
      </c>
      <c r="B203" s="631" t="s">
        <v>557</v>
      </c>
      <c r="C203" s="632" t="s">
        <v>562</v>
      </c>
      <c r="D203" s="633" t="s">
        <v>2012</v>
      </c>
      <c r="E203" s="632" t="s">
        <v>579</v>
      </c>
      <c r="F203" s="633" t="s">
        <v>2016</v>
      </c>
      <c r="G203" s="632" t="s">
        <v>1152</v>
      </c>
      <c r="H203" s="632" t="s">
        <v>1289</v>
      </c>
      <c r="I203" s="632" t="s">
        <v>1290</v>
      </c>
      <c r="J203" s="632" t="s">
        <v>1291</v>
      </c>
      <c r="K203" s="632" t="s">
        <v>1292</v>
      </c>
      <c r="L203" s="634">
        <v>30.589999999999996</v>
      </c>
      <c r="M203" s="634">
        <v>1</v>
      </c>
      <c r="N203" s="635">
        <v>30.589999999999996</v>
      </c>
    </row>
    <row r="204" spans="1:14" ht="14.4" customHeight="1" x14ac:dyDescent="0.3">
      <c r="A204" s="630" t="s">
        <v>556</v>
      </c>
      <c r="B204" s="631" t="s">
        <v>557</v>
      </c>
      <c r="C204" s="632" t="s">
        <v>562</v>
      </c>
      <c r="D204" s="633" t="s">
        <v>2012</v>
      </c>
      <c r="E204" s="632" t="s">
        <v>579</v>
      </c>
      <c r="F204" s="633" t="s">
        <v>2016</v>
      </c>
      <c r="G204" s="632" t="s">
        <v>1152</v>
      </c>
      <c r="H204" s="632" t="s">
        <v>1293</v>
      </c>
      <c r="I204" s="632" t="s">
        <v>1294</v>
      </c>
      <c r="J204" s="632" t="s">
        <v>1295</v>
      </c>
      <c r="K204" s="632" t="s">
        <v>1296</v>
      </c>
      <c r="L204" s="634">
        <v>23.97</v>
      </c>
      <c r="M204" s="634">
        <v>1</v>
      </c>
      <c r="N204" s="635">
        <v>23.97</v>
      </c>
    </row>
    <row r="205" spans="1:14" ht="14.4" customHeight="1" x14ac:dyDescent="0.3">
      <c r="A205" s="630" t="s">
        <v>556</v>
      </c>
      <c r="B205" s="631" t="s">
        <v>557</v>
      </c>
      <c r="C205" s="632" t="s">
        <v>562</v>
      </c>
      <c r="D205" s="633" t="s">
        <v>2012</v>
      </c>
      <c r="E205" s="632" t="s">
        <v>579</v>
      </c>
      <c r="F205" s="633" t="s">
        <v>2016</v>
      </c>
      <c r="G205" s="632" t="s">
        <v>1152</v>
      </c>
      <c r="H205" s="632" t="s">
        <v>1297</v>
      </c>
      <c r="I205" s="632" t="s">
        <v>1298</v>
      </c>
      <c r="J205" s="632" t="s">
        <v>1299</v>
      </c>
      <c r="K205" s="632" t="s">
        <v>1300</v>
      </c>
      <c r="L205" s="634">
        <v>36.320146558724126</v>
      </c>
      <c r="M205" s="634">
        <v>3</v>
      </c>
      <c r="N205" s="635">
        <v>108.96043967617238</v>
      </c>
    </row>
    <row r="206" spans="1:14" ht="14.4" customHeight="1" x14ac:dyDescent="0.3">
      <c r="A206" s="630" t="s">
        <v>556</v>
      </c>
      <c r="B206" s="631" t="s">
        <v>557</v>
      </c>
      <c r="C206" s="632" t="s">
        <v>562</v>
      </c>
      <c r="D206" s="633" t="s">
        <v>2012</v>
      </c>
      <c r="E206" s="632" t="s">
        <v>579</v>
      </c>
      <c r="F206" s="633" t="s">
        <v>2016</v>
      </c>
      <c r="G206" s="632" t="s">
        <v>1152</v>
      </c>
      <c r="H206" s="632" t="s">
        <v>1301</v>
      </c>
      <c r="I206" s="632" t="s">
        <v>1302</v>
      </c>
      <c r="J206" s="632" t="s">
        <v>1303</v>
      </c>
      <c r="K206" s="632" t="s">
        <v>1304</v>
      </c>
      <c r="L206" s="634">
        <v>121.67133832976444</v>
      </c>
      <c r="M206" s="634">
        <v>7</v>
      </c>
      <c r="N206" s="635">
        <v>851.69936830835104</v>
      </c>
    </row>
    <row r="207" spans="1:14" ht="14.4" customHeight="1" x14ac:dyDescent="0.3">
      <c r="A207" s="630" t="s">
        <v>556</v>
      </c>
      <c r="B207" s="631" t="s">
        <v>557</v>
      </c>
      <c r="C207" s="632" t="s">
        <v>562</v>
      </c>
      <c r="D207" s="633" t="s">
        <v>2012</v>
      </c>
      <c r="E207" s="632" t="s">
        <v>579</v>
      </c>
      <c r="F207" s="633" t="s">
        <v>2016</v>
      </c>
      <c r="G207" s="632" t="s">
        <v>1152</v>
      </c>
      <c r="H207" s="632" t="s">
        <v>1305</v>
      </c>
      <c r="I207" s="632" t="s">
        <v>1306</v>
      </c>
      <c r="J207" s="632" t="s">
        <v>1307</v>
      </c>
      <c r="K207" s="632" t="s">
        <v>1308</v>
      </c>
      <c r="L207" s="634">
        <v>472.94</v>
      </c>
      <c r="M207" s="634">
        <v>2</v>
      </c>
      <c r="N207" s="635">
        <v>945.88</v>
      </c>
    </row>
    <row r="208" spans="1:14" ht="14.4" customHeight="1" x14ac:dyDescent="0.3">
      <c r="A208" s="630" t="s">
        <v>556</v>
      </c>
      <c r="B208" s="631" t="s">
        <v>557</v>
      </c>
      <c r="C208" s="632" t="s">
        <v>562</v>
      </c>
      <c r="D208" s="633" t="s">
        <v>2012</v>
      </c>
      <c r="E208" s="632" t="s">
        <v>579</v>
      </c>
      <c r="F208" s="633" t="s">
        <v>2016</v>
      </c>
      <c r="G208" s="632" t="s">
        <v>1152</v>
      </c>
      <c r="H208" s="632" t="s">
        <v>1309</v>
      </c>
      <c r="I208" s="632" t="s">
        <v>1310</v>
      </c>
      <c r="J208" s="632" t="s">
        <v>1311</v>
      </c>
      <c r="K208" s="632" t="s">
        <v>1312</v>
      </c>
      <c r="L208" s="634">
        <v>52.809894455696366</v>
      </c>
      <c r="M208" s="634">
        <v>4</v>
      </c>
      <c r="N208" s="635">
        <v>211.23957782278546</v>
      </c>
    </row>
    <row r="209" spans="1:14" ht="14.4" customHeight="1" x14ac:dyDescent="0.3">
      <c r="A209" s="630" t="s">
        <v>556</v>
      </c>
      <c r="B209" s="631" t="s">
        <v>557</v>
      </c>
      <c r="C209" s="632" t="s">
        <v>562</v>
      </c>
      <c r="D209" s="633" t="s">
        <v>2012</v>
      </c>
      <c r="E209" s="632" t="s">
        <v>579</v>
      </c>
      <c r="F209" s="633" t="s">
        <v>2016</v>
      </c>
      <c r="G209" s="632" t="s">
        <v>1152</v>
      </c>
      <c r="H209" s="632" t="s">
        <v>1313</v>
      </c>
      <c r="I209" s="632" t="s">
        <v>1314</v>
      </c>
      <c r="J209" s="632" t="s">
        <v>1315</v>
      </c>
      <c r="K209" s="632" t="s">
        <v>1316</v>
      </c>
      <c r="L209" s="634">
        <v>72.45999999999998</v>
      </c>
      <c r="M209" s="634">
        <v>2</v>
      </c>
      <c r="N209" s="635">
        <v>144.91999999999996</v>
      </c>
    </row>
    <row r="210" spans="1:14" ht="14.4" customHeight="1" x14ac:dyDescent="0.3">
      <c r="A210" s="630" t="s">
        <v>556</v>
      </c>
      <c r="B210" s="631" t="s">
        <v>557</v>
      </c>
      <c r="C210" s="632" t="s">
        <v>562</v>
      </c>
      <c r="D210" s="633" t="s">
        <v>2012</v>
      </c>
      <c r="E210" s="632" t="s">
        <v>579</v>
      </c>
      <c r="F210" s="633" t="s">
        <v>2016</v>
      </c>
      <c r="G210" s="632" t="s">
        <v>1152</v>
      </c>
      <c r="H210" s="632" t="s">
        <v>1317</v>
      </c>
      <c r="I210" s="632" t="s">
        <v>1318</v>
      </c>
      <c r="J210" s="632" t="s">
        <v>1319</v>
      </c>
      <c r="K210" s="632" t="s">
        <v>1320</v>
      </c>
      <c r="L210" s="634">
        <v>376.42874875683401</v>
      </c>
      <c r="M210" s="634">
        <v>1</v>
      </c>
      <c r="N210" s="635">
        <v>376.42874875683401</v>
      </c>
    </row>
    <row r="211" spans="1:14" ht="14.4" customHeight="1" x14ac:dyDescent="0.3">
      <c r="A211" s="630" t="s">
        <v>556</v>
      </c>
      <c r="B211" s="631" t="s">
        <v>557</v>
      </c>
      <c r="C211" s="632" t="s">
        <v>562</v>
      </c>
      <c r="D211" s="633" t="s">
        <v>2012</v>
      </c>
      <c r="E211" s="632" t="s">
        <v>579</v>
      </c>
      <c r="F211" s="633" t="s">
        <v>2016</v>
      </c>
      <c r="G211" s="632" t="s">
        <v>1152</v>
      </c>
      <c r="H211" s="632" t="s">
        <v>1321</v>
      </c>
      <c r="I211" s="632" t="s">
        <v>1322</v>
      </c>
      <c r="J211" s="632" t="s">
        <v>1323</v>
      </c>
      <c r="K211" s="632" t="s">
        <v>1324</v>
      </c>
      <c r="L211" s="634">
        <v>70.909999999999982</v>
      </c>
      <c r="M211" s="634">
        <v>6</v>
      </c>
      <c r="N211" s="635">
        <v>425.45999999999992</v>
      </c>
    </row>
    <row r="212" spans="1:14" ht="14.4" customHeight="1" x14ac:dyDescent="0.3">
      <c r="A212" s="630" t="s">
        <v>556</v>
      </c>
      <c r="B212" s="631" t="s">
        <v>557</v>
      </c>
      <c r="C212" s="632" t="s">
        <v>562</v>
      </c>
      <c r="D212" s="633" t="s">
        <v>2012</v>
      </c>
      <c r="E212" s="632" t="s">
        <v>579</v>
      </c>
      <c r="F212" s="633" t="s">
        <v>2016</v>
      </c>
      <c r="G212" s="632" t="s">
        <v>1152</v>
      </c>
      <c r="H212" s="632" t="s">
        <v>1325</v>
      </c>
      <c r="I212" s="632" t="s">
        <v>1326</v>
      </c>
      <c r="J212" s="632" t="s">
        <v>1327</v>
      </c>
      <c r="K212" s="632" t="s">
        <v>1328</v>
      </c>
      <c r="L212" s="634">
        <v>151.50261714548168</v>
      </c>
      <c r="M212" s="634">
        <v>11</v>
      </c>
      <c r="N212" s="635">
        <v>1666.5287886002984</v>
      </c>
    </row>
    <row r="213" spans="1:14" ht="14.4" customHeight="1" x14ac:dyDescent="0.3">
      <c r="A213" s="630" t="s">
        <v>556</v>
      </c>
      <c r="B213" s="631" t="s">
        <v>557</v>
      </c>
      <c r="C213" s="632" t="s">
        <v>562</v>
      </c>
      <c r="D213" s="633" t="s">
        <v>2012</v>
      </c>
      <c r="E213" s="632" t="s">
        <v>579</v>
      </c>
      <c r="F213" s="633" t="s">
        <v>2016</v>
      </c>
      <c r="G213" s="632" t="s">
        <v>1152</v>
      </c>
      <c r="H213" s="632" t="s">
        <v>1329</v>
      </c>
      <c r="I213" s="632" t="s">
        <v>1330</v>
      </c>
      <c r="J213" s="632" t="s">
        <v>1331</v>
      </c>
      <c r="K213" s="632" t="s">
        <v>1332</v>
      </c>
      <c r="L213" s="634">
        <v>518.99487395224401</v>
      </c>
      <c r="M213" s="634">
        <v>2</v>
      </c>
      <c r="N213" s="635">
        <v>1037.989747904488</v>
      </c>
    </row>
    <row r="214" spans="1:14" ht="14.4" customHeight="1" x14ac:dyDescent="0.3">
      <c r="A214" s="630" t="s">
        <v>556</v>
      </c>
      <c r="B214" s="631" t="s">
        <v>557</v>
      </c>
      <c r="C214" s="632" t="s">
        <v>562</v>
      </c>
      <c r="D214" s="633" t="s">
        <v>2012</v>
      </c>
      <c r="E214" s="632" t="s">
        <v>579</v>
      </c>
      <c r="F214" s="633" t="s">
        <v>2016</v>
      </c>
      <c r="G214" s="632" t="s">
        <v>1152</v>
      </c>
      <c r="H214" s="632" t="s">
        <v>1333</v>
      </c>
      <c r="I214" s="632" t="s">
        <v>1334</v>
      </c>
      <c r="J214" s="632" t="s">
        <v>1335</v>
      </c>
      <c r="K214" s="632" t="s">
        <v>1336</v>
      </c>
      <c r="L214" s="634">
        <v>751.00991727048836</v>
      </c>
      <c r="M214" s="634">
        <v>2</v>
      </c>
      <c r="N214" s="635">
        <v>1502.0198345409767</v>
      </c>
    </row>
    <row r="215" spans="1:14" ht="14.4" customHeight="1" x14ac:dyDescent="0.3">
      <c r="A215" s="630" t="s">
        <v>556</v>
      </c>
      <c r="B215" s="631" t="s">
        <v>557</v>
      </c>
      <c r="C215" s="632" t="s">
        <v>562</v>
      </c>
      <c r="D215" s="633" t="s">
        <v>2012</v>
      </c>
      <c r="E215" s="632" t="s">
        <v>579</v>
      </c>
      <c r="F215" s="633" t="s">
        <v>2016</v>
      </c>
      <c r="G215" s="632" t="s">
        <v>1152</v>
      </c>
      <c r="H215" s="632" t="s">
        <v>1337</v>
      </c>
      <c r="I215" s="632" t="s">
        <v>1338</v>
      </c>
      <c r="J215" s="632" t="s">
        <v>1339</v>
      </c>
      <c r="K215" s="632" t="s">
        <v>1340</v>
      </c>
      <c r="L215" s="634">
        <v>41.565751277171913</v>
      </c>
      <c r="M215" s="634">
        <v>7</v>
      </c>
      <c r="N215" s="635">
        <v>290.9602589402034</v>
      </c>
    </row>
    <row r="216" spans="1:14" ht="14.4" customHeight="1" x14ac:dyDescent="0.3">
      <c r="A216" s="630" t="s">
        <v>556</v>
      </c>
      <c r="B216" s="631" t="s">
        <v>557</v>
      </c>
      <c r="C216" s="632" t="s">
        <v>562</v>
      </c>
      <c r="D216" s="633" t="s">
        <v>2012</v>
      </c>
      <c r="E216" s="632" t="s">
        <v>579</v>
      </c>
      <c r="F216" s="633" t="s">
        <v>2016</v>
      </c>
      <c r="G216" s="632" t="s">
        <v>1152</v>
      </c>
      <c r="H216" s="632" t="s">
        <v>1341</v>
      </c>
      <c r="I216" s="632" t="s">
        <v>1342</v>
      </c>
      <c r="J216" s="632" t="s">
        <v>1343</v>
      </c>
      <c r="K216" s="632" t="s">
        <v>1344</v>
      </c>
      <c r="L216" s="634">
        <v>266.35000000000002</v>
      </c>
      <c r="M216" s="634">
        <v>8</v>
      </c>
      <c r="N216" s="635">
        <v>2130.8000000000002</v>
      </c>
    </row>
    <row r="217" spans="1:14" ht="14.4" customHeight="1" x14ac:dyDescent="0.3">
      <c r="A217" s="630" t="s">
        <v>556</v>
      </c>
      <c r="B217" s="631" t="s">
        <v>557</v>
      </c>
      <c r="C217" s="632" t="s">
        <v>562</v>
      </c>
      <c r="D217" s="633" t="s">
        <v>2012</v>
      </c>
      <c r="E217" s="632" t="s">
        <v>579</v>
      </c>
      <c r="F217" s="633" t="s">
        <v>2016</v>
      </c>
      <c r="G217" s="632" t="s">
        <v>1152</v>
      </c>
      <c r="H217" s="632" t="s">
        <v>1345</v>
      </c>
      <c r="I217" s="632" t="s">
        <v>1346</v>
      </c>
      <c r="J217" s="632" t="s">
        <v>1199</v>
      </c>
      <c r="K217" s="632" t="s">
        <v>1347</v>
      </c>
      <c r="L217" s="634">
        <v>356.49956049066088</v>
      </c>
      <c r="M217" s="634">
        <v>31</v>
      </c>
      <c r="N217" s="635">
        <v>11051.486375210487</v>
      </c>
    </row>
    <row r="218" spans="1:14" ht="14.4" customHeight="1" x14ac:dyDescent="0.3">
      <c r="A218" s="630" t="s">
        <v>556</v>
      </c>
      <c r="B218" s="631" t="s">
        <v>557</v>
      </c>
      <c r="C218" s="632" t="s">
        <v>562</v>
      </c>
      <c r="D218" s="633" t="s">
        <v>2012</v>
      </c>
      <c r="E218" s="632" t="s">
        <v>579</v>
      </c>
      <c r="F218" s="633" t="s">
        <v>2016</v>
      </c>
      <c r="G218" s="632" t="s">
        <v>1152</v>
      </c>
      <c r="H218" s="632" t="s">
        <v>1348</v>
      </c>
      <c r="I218" s="632" t="s">
        <v>1349</v>
      </c>
      <c r="J218" s="632" t="s">
        <v>1199</v>
      </c>
      <c r="K218" s="632" t="s">
        <v>1350</v>
      </c>
      <c r="L218" s="634">
        <v>413.99994100620091</v>
      </c>
      <c r="M218" s="634">
        <v>15</v>
      </c>
      <c r="N218" s="635">
        <v>6209.9991150930136</v>
      </c>
    </row>
    <row r="219" spans="1:14" ht="14.4" customHeight="1" x14ac:dyDescent="0.3">
      <c r="A219" s="630" t="s">
        <v>556</v>
      </c>
      <c r="B219" s="631" t="s">
        <v>557</v>
      </c>
      <c r="C219" s="632" t="s">
        <v>562</v>
      </c>
      <c r="D219" s="633" t="s">
        <v>2012</v>
      </c>
      <c r="E219" s="632" t="s">
        <v>579</v>
      </c>
      <c r="F219" s="633" t="s">
        <v>2016</v>
      </c>
      <c r="G219" s="632" t="s">
        <v>1152</v>
      </c>
      <c r="H219" s="632" t="s">
        <v>1351</v>
      </c>
      <c r="I219" s="632" t="s">
        <v>1352</v>
      </c>
      <c r="J219" s="632" t="s">
        <v>1216</v>
      </c>
      <c r="K219" s="632" t="s">
        <v>1353</v>
      </c>
      <c r="L219" s="634">
        <v>250.82</v>
      </c>
      <c r="M219" s="634">
        <v>1</v>
      </c>
      <c r="N219" s="635">
        <v>250.82</v>
      </c>
    </row>
    <row r="220" spans="1:14" ht="14.4" customHeight="1" x14ac:dyDescent="0.3">
      <c r="A220" s="630" t="s">
        <v>556</v>
      </c>
      <c r="B220" s="631" t="s">
        <v>557</v>
      </c>
      <c r="C220" s="632" t="s">
        <v>562</v>
      </c>
      <c r="D220" s="633" t="s">
        <v>2012</v>
      </c>
      <c r="E220" s="632" t="s">
        <v>579</v>
      </c>
      <c r="F220" s="633" t="s">
        <v>2016</v>
      </c>
      <c r="G220" s="632" t="s">
        <v>1152</v>
      </c>
      <c r="H220" s="632" t="s">
        <v>1354</v>
      </c>
      <c r="I220" s="632" t="s">
        <v>1355</v>
      </c>
      <c r="J220" s="632" t="s">
        <v>1356</v>
      </c>
      <c r="K220" s="632" t="s">
        <v>1357</v>
      </c>
      <c r="L220" s="634">
        <v>151.24999999999994</v>
      </c>
      <c r="M220" s="634">
        <v>1</v>
      </c>
      <c r="N220" s="635">
        <v>151.24999999999994</v>
      </c>
    </row>
    <row r="221" spans="1:14" ht="14.4" customHeight="1" x14ac:dyDescent="0.3">
      <c r="A221" s="630" t="s">
        <v>556</v>
      </c>
      <c r="B221" s="631" t="s">
        <v>557</v>
      </c>
      <c r="C221" s="632" t="s">
        <v>562</v>
      </c>
      <c r="D221" s="633" t="s">
        <v>2012</v>
      </c>
      <c r="E221" s="632" t="s">
        <v>579</v>
      </c>
      <c r="F221" s="633" t="s">
        <v>2016</v>
      </c>
      <c r="G221" s="632" t="s">
        <v>1152</v>
      </c>
      <c r="H221" s="632" t="s">
        <v>1358</v>
      </c>
      <c r="I221" s="632" t="s">
        <v>1358</v>
      </c>
      <c r="J221" s="632" t="s">
        <v>1359</v>
      </c>
      <c r="K221" s="632" t="s">
        <v>1360</v>
      </c>
      <c r="L221" s="634">
        <v>128.21</v>
      </c>
      <c r="M221" s="634">
        <v>1</v>
      </c>
      <c r="N221" s="635">
        <v>128.21</v>
      </c>
    </row>
    <row r="222" spans="1:14" ht="14.4" customHeight="1" x14ac:dyDescent="0.3">
      <c r="A222" s="630" t="s">
        <v>556</v>
      </c>
      <c r="B222" s="631" t="s">
        <v>557</v>
      </c>
      <c r="C222" s="632" t="s">
        <v>562</v>
      </c>
      <c r="D222" s="633" t="s">
        <v>2012</v>
      </c>
      <c r="E222" s="632" t="s">
        <v>579</v>
      </c>
      <c r="F222" s="633" t="s">
        <v>2016</v>
      </c>
      <c r="G222" s="632" t="s">
        <v>1152</v>
      </c>
      <c r="H222" s="632" t="s">
        <v>1361</v>
      </c>
      <c r="I222" s="632" t="s">
        <v>1362</v>
      </c>
      <c r="J222" s="632" t="s">
        <v>1363</v>
      </c>
      <c r="K222" s="632" t="s">
        <v>1085</v>
      </c>
      <c r="L222" s="634">
        <v>135.44999999999999</v>
      </c>
      <c r="M222" s="634">
        <v>1</v>
      </c>
      <c r="N222" s="635">
        <v>135.44999999999999</v>
      </c>
    </row>
    <row r="223" spans="1:14" ht="14.4" customHeight="1" x14ac:dyDescent="0.3">
      <c r="A223" s="630" t="s">
        <v>556</v>
      </c>
      <c r="B223" s="631" t="s">
        <v>557</v>
      </c>
      <c r="C223" s="632" t="s">
        <v>562</v>
      </c>
      <c r="D223" s="633" t="s">
        <v>2012</v>
      </c>
      <c r="E223" s="632" t="s">
        <v>579</v>
      </c>
      <c r="F223" s="633" t="s">
        <v>2016</v>
      </c>
      <c r="G223" s="632" t="s">
        <v>1152</v>
      </c>
      <c r="H223" s="632" t="s">
        <v>1364</v>
      </c>
      <c r="I223" s="632" t="s">
        <v>1365</v>
      </c>
      <c r="J223" s="632" t="s">
        <v>1366</v>
      </c>
      <c r="K223" s="632" t="s">
        <v>1367</v>
      </c>
      <c r="L223" s="634">
        <v>82.72</v>
      </c>
      <c r="M223" s="634">
        <v>1</v>
      </c>
      <c r="N223" s="635">
        <v>82.72</v>
      </c>
    </row>
    <row r="224" spans="1:14" ht="14.4" customHeight="1" x14ac:dyDescent="0.3">
      <c r="A224" s="630" t="s">
        <v>556</v>
      </c>
      <c r="B224" s="631" t="s">
        <v>557</v>
      </c>
      <c r="C224" s="632" t="s">
        <v>562</v>
      </c>
      <c r="D224" s="633" t="s">
        <v>2012</v>
      </c>
      <c r="E224" s="632" t="s">
        <v>579</v>
      </c>
      <c r="F224" s="633" t="s">
        <v>2016</v>
      </c>
      <c r="G224" s="632" t="s">
        <v>1152</v>
      </c>
      <c r="H224" s="632" t="s">
        <v>1368</v>
      </c>
      <c r="I224" s="632" t="s">
        <v>1369</v>
      </c>
      <c r="J224" s="632" t="s">
        <v>1370</v>
      </c>
      <c r="K224" s="632" t="s">
        <v>1371</v>
      </c>
      <c r="L224" s="634">
        <v>101.83999999999996</v>
      </c>
      <c r="M224" s="634">
        <v>2</v>
      </c>
      <c r="N224" s="635">
        <v>203.67999999999992</v>
      </c>
    </row>
    <row r="225" spans="1:14" ht="14.4" customHeight="1" x14ac:dyDescent="0.3">
      <c r="A225" s="630" t="s">
        <v>556</v>
      </c>
      <c r="B225" s="631" t="s">
        <v>557</v>
      </c>
      <c r="C225" s="632" t="s">
        <v>562</v>
      </c>
      <c r="D225" s="633" t="s">
        <v>2012</v>
      </c>
      <c r="E225" s="632" t="s">
        <v>579</v>
      </c>
      <c r="F225" s="633" t="s">
        <v>2016</v>
      </c>
      <c r="G225" s="632" t="s">
        <v>1152</v>
      </c>
      <c r="H225" s="632" t="s">
        <v>1372</v>
      </c>
      <c r="I225" s="632" t="s">
        <v>1373</v>
      </c>
      <c r="J225" s="632" t="s">
        <v>1374</v>
      </c>
      <c r="K225" s="632" t="s">
        <v>1375</v>
      </c>
      <c r="L225" s="634">
        <v>1103.0200000000002</v>
      </c>
      <c r="M225" s="634">
        <v>1</v>
      </c>
      <c r="N225" s="635">
        <v>1103.0200000000002</v>
      </c>
    </row>
    <row r="226" spans="1:14" ht="14.4" customHeight="1" x14ac:dyDescent="0.3">
      <c r="A226" s="630" t="s">
        <v>556</v>
      </c>
      <c r="B226" s="631" t="s">
        <v>557</v>
      </c>
      <c r="C226" s="632" t="s">
        <v>562</v>
      </c>
      <c r="D226" s="633" t="s">
        <v>2012</v>
      </c>
      <c r="E226" s="632" t="s">
        <v>579</v>
      </c>
      <c r="F226" s="633" t="s">
        <v>2016</v>
      </c>
      <c r="G226" s="632" t="s">
        <v>1152</v>
      </c>
      <c r="H226" s="632" t="s">
        <v>1376</v>
      </c>
      <c r="I226" s="632" t="s">
        <v>1376</v>
      </c>
      <c r="J226" s="632" t="s">
        <v>1377</v>
      </c>
      <c r="K226" s="632" t="s">
        <v>1378</v>
      </c>
      <c r="L226" s="634">
        <v>103.59000000000002</v>
      </c>
      <c r="M226" s="634">
        <v>4</v>
      </c>
      <c r="N226" s="635">
        <v>414.36000000000007</v>
      </c>
    </row>
    <row r="227" spans="1:14" ht="14.4" customHeight="1" x14ac:dyDescent="0.3">
      <c r="A227" s="630" t="s">
        <v>556</v>
      </c>
      <c r="B227" s="631" t="s">
        <v>557</v>
      </c>
      <c r="C227" s="632" t="s">
        <v>562</v>
      </c>
      <c r="D227" s="633" t="s">
        <v>2012</v>
      </c>
      <c r="E227" s="632" t="s">
        <v>579</v>
      </c>
      <c r="F227" s="633" t="s">
        <v>2016</v>
      </c>
      <c r="G227" s="632" t="s">
        <v>1152</v>
      </c>
      <c r="H227" s="632" t="s">
        <v>1379</v>
      </c>
      <c r="I227" s="632" t="s">
        <v>1380</v>
      </c>
      <c r="J227" s="632" t="s">
        <v>1381</v>
      </c>
      <c r="K227" s="632" t="s">
        <v>1382</v>
      </c>
      <c r="L227" s="634">
        <v>408.65</v>
      </c>
      <c r="M227" s="634">
        <v>1</v>
      </c>
      <c r="N227" s="635">
        <v>408.65</v>
      </c>
    </row>
    <row r="228" spans="1:14" ht="14.4" customHeight="1" x14ac:dyDescent="0.3">
      <c r="A228" s="630" t="s">
        <v>556</v>
      </c>
      <c r="B228" s="631" t="s">
        <v>557</v>
      </c>
      <c r="C228" s="632" t="s">
        <v>562</v>
      </c>
      <c r="D228" s="633" t="s">
        <v>2012</v>
      </c>
      <c r="E228" s="632" t="s">
        <v>1383</v>
      </c>
      <c r="F228" s="633" t="s">
        <v>2017</v>
      </c>
      <c r="G228" s="632" t="s">
        <v>588</v>
      </c>
      <c r="H228" s="632" t="s">
        <v>1384</v>
      </c>
      <c r="I228" s="632" t="s">
        <v>1385</v>
      </c>
      <c r="J228" s="632" t="s">
        <v>1386</v>
      </c>
      <c r="K228" s="632" t="s">
        <v>1387</v>
      </c>
      <c r="L228" s="634">
        <v>4368.0087146663673</v>
      </c>
      <c r="M228" s="634">
        <v>1</v>
      </c>
      <c r="N228" s="635">
        <v>4368.0087146663673</v>
      </c>
    </row>
    <row r="229" spans="1:14" ht="14.4" customHeight="1" x14ac:dyDescent="0.3">
      <c r="A229" s="630" t="s">
        <v>556</v>
      </c>
      <c r="B229" s="631" t="s">
        <v>557</v>
      </c>
      <c r="C229" s="632" t="s">
        <v>562</v>
      </c>
      <c r="D229" s="633" t="s">
        <v>2012</v>
      </c>
      <c r="E229" s="632" t="s">
        <v>1383</v>
      </c>
      <c r="F229" s="633" t="s">
        <v>2017</v>
      </c>
      <c r="G229" s="632" t="s">
        <v>588</v>
      </c>
      <c r="H229" s="632" t="s">
        <v>1388</v>
      </c>
      <c r="I229" s="632" t="s">
        <v>238</v>
      </c>
      <c r="J229" s="632" t="s">
        <v>1389</v>
      </c>
      <c r="K229" s="632"/>
      <c r="L229" s="634">
        <v>177.6899398312392</v>
      </c>
      <c r="M229" s="634">
        <v>37</v>
      </c>
      <c r="N229" s="635">
        <v>6574.5277737558499</v>
      </c>
    </row>
    <row r="230" spans="1:14" ht="14.4" customHeight="1" x14ac:dyDescent="0.3">
      <c r="A230" s="630" t="s">
        <v>556</v>
      </c>
      <c r="B230" s="631" t="s">
        <v>557</v>
      </c>
      <c r="C230" s="632" t="s">
        <v>562</v>
      </c>
      <c r="D230" s="633" t="s">
        <v>2012</v>
      </c>
      <c r="E230" s="632" t="s">
        <v>1383</v>
      </c>
      <c r="F230" s="633" t="s">
        <v>2017</v>
      </c>
      <c r="G230" s="632" t="s">
        <v>1152</v>
      </c>
      <c r="H230" s="632" t="s">
        <v>1390</v>
      </c>
      <c r="I230" s="632" t="s">
        <v>1391</v>
      </c>
      <c r="J230" s="632" t="s">
        <v>1392</v>
      </c>
      <c r="K230" s="632" t="s">
        <v>1393</v>
      </c>
      <c r="L230" s="634">
        <v>42.760000000000005</v>
      </c>
      <c r="M230" s="634">
        <v>15</v>
      </c>
      <c r="N230" s="635">
        <v>641.40000000000009</v>
      </c>
    </row>
    <row r="231" spans="1:14" ht="14.4" customHeight="1" x14ac:dyDescent="0.3">
      <c r="A231" s="630" t="s">
        <v>556</v>
      </c>
      <c r="B231" s="631" t="s">
        <v>557</v>
      </c>
      <c r="C231" s="632" t="s">
        <v>562</v>
      </c>
      <c r="D231" s="633" t="s">
        <v>2012</v>
      </c>
      <c r="E231" s="632" t="s">
        <v>1383</v>
      </c>
      <c r="F231" s="633" t="s">
        <v>2017</v>
      </c>
      <c r="G231" s="632" t="s">
        <v>1152</v>
      </c>
      <c r="H231" s="632" t="s">
        <v>1394</v>
      </c>
      <c r="I231" s="632" t="s">
        <v>1395</v>
      </c>
      <c r="J231" s="632" t="s">
        <v>1396</v>
      </c>
      <c r="K231" s="632" t="s">
        <v>1397</v>
      </c>
      <c r="L231" s="634">
        <v>179.37000000000003</v>
      </c>
      <c r="M231" s="634">
        <v>4</v>
      </c>
      <c r="N231" s="635">
        <v>717.48000000000013</v>
      </c>
    </row>
    <row r="232" spans="1:14" ht="14.4" customHeight="1" x14ac:dyDescent="0.3">
      <c r="A232" s="630" t="s">
        <v>556</v>
      </c>
      <c r="B232" s="631" t="s">
        <v>557</v>
      </c>
      <c r="C232" s="632" t="s">
        <v>562</v>
      </c>
      <c r="D232" s="633" t="s">
        <v>2012</v>
      </c>
      <c r="E232" s="632" t="s">
        <v>1398</v>
      </c>
      <c r="F232" s="633" t="s">
        <v>2018</v>
      </c>
      <c r="G232" s="632" t="s">
        <v>588</v>
      </c>
      <c r="H232" s="632" t="s">
        <v>1399</v>
      </c>
      <c r="I232" s="632" t="s">
        <v>1399</v>
      </c>
      <c r="J232" s="632" t="s">
        <v>1400</v>
      </c>
      <c r="K232" s="632" t="s">
        <v>1401</v>
      </c>
      <c r="L232" s="634">
        <v>72.840356375608266</v>
      </c>
      <c r="M232" s="634">
        <v>2</v>
      </c>
      <c r="N232" s="635">
        <v>145.68071275121653</v>
      </c>
    </row>
    <row r="233" spans="1:14" ht="14.4" customHeight="1" x14ac:dyDescent="0.3">
      <c r="A233" s="630" t="s">
        <v>556</v>
      </c>
      <c r="B233" s="631" t="s">
        <v>557</v>
      </c>
      <c r="C233" s="632" t="s">
        <v>562</v>
      </c>
      <c r="D233" s="633" t="s">
        <v>2012</v>
      </c>
      <c r="E233" s="632" t="s">
        <v>1398</v>
      </c>
      <c r="F233" s="633" t="s">
        <v>2018</v>
      </c>
      <c r="G233" s="632" t="s">
        <v>588</v>
      </c>
      <c r="H233" s="632" t="s">
        <v>1402</v>
      </c>
      <c r="I233" s="632" t="s">
        <v>1403</v>
      </c>
      <c r="J233" s="632" t="s">
        <v>1404</v>
      </c>
      <c r="K233" s="632" t="s">
        <v>1405</v>
      </c>
      <c r="L233" s="634">
        <v>33.317</v>
      </c>
      <c r="M233" s="634">
        <v>20</v>
      </c>
      <c r="N233" s="635">
        <v>666.34</v>
      </c>
    </row>
    <row r="234" spans="1:14" ht="14.4" customHeight="1" x14ac:dyDescent="0.3">
      <c r="A234" s="630" t="s">
        <v>556</v>
      </c>
      <c r="B234" s="631" t="s">
        <v>557</v>
      </c>
      <c r="C234" s="632" t="s">
        <v>562</v>
      </c>
      <c r="D234" s="633" t="s">
        <v>2012</v>
      </c>
      <c r="E234" s="632" t="s">
        <v>1398</v>
      </c>
      <c r="F234" s="633" t="s">
        <v>2018</v>
      </c>
      <c r="G234" s="632" t="s">
        <v>588</v>
      </c>
      <c r="H234" s="632" t="s">
        <v>1406</v>
      </c>
      <c r="I234" s="632" t="s">
        <v>1407</v>
      </c>
      <c r="J234" s="632" t="s">
        <v>1408</v>
      </c>
      <c r="K234" s="632" t="s">
        <v>1409</v>
      </c>
      <c r="L234" s="634">
        <v>181.83874890565914</v>
      </c>
      <c r="M234" s="634">
        <v>9</v>
      </c>
      <c r="N234" s="635">
        <v>1636.5487401509322</v>
      </c>
    </row>
    <row r="235" spans="1:14" ht="14.4" customHeight="1" x14ac:dyDescent="0.3">
      <c r="A235" s="630" t="s">
        <v>556</v>
      </c>
      <c r="B235" s="631" t="s">
        <v>557</v>
      </c>
      <c r="C235" s="632" t="s">
        <v>562</v>
      </c>
      <c r="D235" s="633" t="s">
        <v>2012</v>
      </c>
      <c r="E235" s="632" t="s">
        <v>1398</v>
      </c>
      <c r="F235" s="633" t="s">
        <v>2018</v>
      </c>
      <c r="G235" s="632" t="s">
        <v>588</v>
      </c>
      <c r="H235" s="632" t="s">
        <v>1410</v>
      </c>
      <c r="I235" s="632" t="s">
        <v>1411</v>
      </c>
      <c r="J235" s="632" t="s">
        <v>1412</v>
      </c>
      <c r="K235" s="632" t="s">
        <v>1413</v>
      </c>
      <c r="L235" s="634">
        <v>240.74224241726898</v>
      </c>
      <c r="M235" s="634">
        <v>11</v>
      </c>
      <c r="N235" s="635">
        <v>2648.1646665899589</v>
      </c>
    </row>
    <row r="236" spans="1:14" ht="14.4" customHeight="1" x14ac:dyDescent="0.3">
      <c r="A236" s="630" t="s">
        <v>556</v>
      </c>
      <c r="B236" s="631" t="s">
        <v>557</v>
      </c>
      <c r="C236" s="632" t="s">
        <v>562</v>
      </c>
      <c r="D236" s="633" t="s">
        <v>2012</v>
      </c>
      <c r="E236" s="632" t="s">
        <v>1398</v>
      </c>
      <c r="F236" s="633" t="s">
        <v>2018</v>
      </c>
      <c r="G236" s="632" t="s">
        <v>588</v>
      </c>
      <c r="H236" s="632" t="s">
        <v>1414</v>
      </c>
      <c r="I236" s="632" t="s">
        <v>1415</v>
      </c>
      <c r="J236" s="632" t="s">
        <v>1416</v>
      </c>
      <c r="K236" s="632" t="s">
        <v>1417</v>
      </c>
      <c r="L236" s="634">
        <v>2899.2137455515299</v>
      </c>
      <c r="M236" s="634">
        <v>3.7</v>
      </c>
      <c r="N236" s="635">
        <v>10727.090858540661</v>
      </c>
    </row>
    <row r="237" spans="1:14" ht="14.4" customHeight="1" x14ac:dyDescent="0.3">
      <c r="A237" s="630" t="s">
        <v>556</v>
      </c>
      <c r="B237" s="631" t="s">
        <v>557</v>
      </c>
      <c r="C237" s="632" t="s">
        <v>562</v>
      </c>
      <c r="D237" s="633" t="s">
        <v>2012</v>
      </c>
      <c r="E237" s="632" t="s">
        <v>1398</v>
      </c>
      <c r="F237" s="633" t="s">
        <v>2018</v>
      </c>
      <c r="G237" s="632" t="s">
        <v>588</v>
      </c>
      <c r="H237" s="632" t="s">
        <v>1418</v>
      </c>
      <c r="I237" s="632" t="s">
        <v>1419</v>
      </c>
      <c r="J237" s="632" t="s">
        <v>1420</v>
      </c>
      <c r="K237" s="632" t="s">
        <v>1421</v>
      </c>
      <c r="L237" s="634">
        <v>49.45002950097124</v>
      </c>
      <c r="M237" s="634">
        <v>20</v>
      </c>
      <c r="N237" s="635">
        <v>989.00059001942486</v>
      </c>
    </row>
    <row r="238" spans="1:14" ht="14.4" customHeight="1" x14ac:dyDescent="0.3">
      <c r="A238" s="630" t="s">
        <v>556</v>
      </c>
      <c r="B238" s="631" t="s">
        <v>557</v>
      </c>
      <c r="C238" s="632" t="s">
        <v>562</v>
      </c>
      <c r="D238" s="633" t="s">
        <v>2012</v>
      </c>
      <c r="E238" s="632" t="s">
        <v>1398</v>
      </c>
      <c r="F238" s="633" t="s">
        <v>2018</v>
      </c>
      <c r="G238" s="632" t="s">
        <v>588</v>
      </c>
      <c r="H238" s="632" t="s">
        <v>1422</v>
      </c>
      <c r="I238" s="632" t="s">
        <v>1423</v>
      </c>
      <c r="J238" s="632" t="s">
        <v>1424</v>
      </c>
      <c r="K238" s="632" t="s">
        <v>1425</v>
      </c>
      <c r="L238" s="634">
        <v>517.49994488903155</v>
      </c>
      <c r="M238" s="634">
        <v>5.9</v>
      </c>
      <c r="N238" s="635">
        <v>3053.2496748452863</v>
      </c>
    </row>
    <row r="239" spans="1:14" ht="14.4" customHeight="1" x14ac:dyDescent="0.3">
      <c r="A239" s="630" t="s">
        <v>556</v>
      </c>
      <c r="B239" s="631" t="s">
        <v>557</v>
      </c>
      <c r="C239" s="632" t="s">
        <v>562</v>
      </c>
      <c r="D239" s="633" t="s">
        <v>2012</v>
      </c>
      <c r="E239" s="632" t="s">
        <v>1398</v>
      </c>
      <c r="F239" s="633" t="s">
        <v>2018</v>
      </c>
      <c r="G239" s="632" t="s">
        <v>588</v>
      </c>
      <c r="H239" s="632" t="s">
        <v>1426</v>
      </c>
      <c r="I239" s="632" t="s">
        <v>1427</v>
      </c>
      <c r="J239" s="632" t="s">
        <v>1428</v>
      </c>
      <c r="K239" s="632" t="s">
        <v>1429</v>
      </c>
      <c r="L239" s="634">
        <v>115.30999999999999</v>
      </c>
      <c r="M239" s="634">
        <v>1</v>
      </c>
      <c r="N239" s="635">
        <v>115.30999999999999</v>
      </c>
    </row>
    <row r="240" spans="1:14" ht="14.4" customHeight="1" x14ac:dyDescent="0.3">
      <c r="A240" s="630" t="s">
        <v>556</v>
      </c>
      <c r="B240" s="631" t="s">
        <v>557</v>
      </c>
      <c r="C240" s="632" t="s">
        <v>562</v>
      </c>
      <c r="D240" s="633" t="s">
        <v>2012</v>
      </c>
      <c r="E240" s="632" t="s">
        <v>1398</v>
      </c>
      <c r="F240" s="633" t="s">
        <v>2018</v>
      </c>
      <c r="G240" s="632" t="s">
        <v>588</v>
      </c>
      <c r="H240" s="632" t="s">
        <v>1430</v>
      </c>
      <c r="I240" s="632" t="s">
        <v>1431</v>
      </c>
      <c r="J240" s="632" t="s">
        <v>1432</v>
      </c>
      <c r="K240" s="632" t="s">
        <v>1433</v>
      </c>
      <c r="L240" s="634">
        <v>76.5</v>
      </c>
      <c r="M240" s="634">
        <v>1</v>
      </c>
      <c r="N240" s="635">
        <v>76.5</v>
      </c>
    </row>
    <row r="241" spans="1:14" ht="14.4" customHeight="1" x14ac:dyDescent="0.3">
      <c r="A241" s="630" t="s">
        <v>556</v>
      </c>
      <c r="B241" s="631" t="s">
        <v>557</v>
      </c>
      <c r="C241" s="632" t="s">
        <v>562</v>
      </c>
      <c r="D241" s="633" t="s">
        <v>2012</v>
      </c>
      <c r="E241" s="632" t="s">
        <v>1398</v>
      </c>
      <c r="F241" s="633" t="s">
        <v>2018</v>
      </c>
      <c r="G241" s="632" t="s">
        <v>1152</v>
      </c>
      <c r="H241" s="632" t="s">
        <v>1434</v>
      </c>
      <c r="I241" s="632" t="s">
        <v>1435</v>
      </c>
      <c r="J241" s="632" t="s">
        <v>1436</v>
      </c>
      <c r="K241" s="632" t="s">
        <v>1437</v>
      </c>
      <c r="L241" s="634">
        <v>169.6090909090909</v>
      </c>
      <c r="M241" s="634">
        <v>11</v>
      </c>
      <c r="N241" s="635">
        <v>1865.6999999999998</v>
      </c>
    </row>
    <row r="242" spans="1:14" ht="14.4" customHeight="1" x14ac:dyDescent="0.3">
      <c r="A242" s="630" t="s">
        <v>556</v>
      </c>
      <c r="B242" s="631" t="s">
        <v>557</v>
      </c>
      <c r="C242" s="632" t="s">
        <v>562</v>
      </c>
      <c r="D242" s="633" t="s">
        <v>2012</v>
      </c>
      <c r="E242" s="632" t="s">
        <v>1398</v>
      </c>
      <c r="F242" s="633" t="s">
        <v>2018</v>
      </c>
      <c r="G242" s="632" t="s">
        <v>1152</v>
      </c>
      <c r="H242" s="632" t="s">
        <v>1438</v>
      </c>
      <c r="I242" s="632" t="s">
        <v>1439</v>
      </c>
      <c r="J242" s="632" t="s">
        <v>1440</v>
      </c>
      <c r="K242" s="632" t="s">
        <v>1441</v>
      </c>
      <c r="L242" s="634">
        <v>88.600025758143488</v>
      </c>
      <c r="M242" s="634">
        <v>62</v>
      </c>
      <c r="N242" s="635">
        <v>5493.201597004896</v>
      </c>
    </row>
    <row r="243" spans="1:14" ht="14.4" customHeight="1" x14ac:dyDescent="0.3">
      <c r="A243" s="630" t="s">
        <v>556</v>
      </c>
      <c r="B243" s="631" t="s">
        <v>557</v>
      </c>
      <c r="C243" s="632" t="s">
        <v>562</v>
      </c>
      <c r="D243" s="633" t="s">
        <v>2012</v>
      </c>
      <c r="E243" s="632" t="s">
        <v>1398</v>
      </c>
      <c r="F243" s="633" t="s">
        <v>2018</v>
      </c>
      <c r="G243" s="632" t="s">
        <v>1152</v>
      </c>
      <c r="H243" s="632" t="s">
        <v>1442</v>
      </c>
      <c r="I243" s="632" t="s">
        <v>1443</v>
      </c>
      <c r="J243" s="632" t="s">
        <v>1408</v>
      </c>
      <c r="K243" s="632" t="s">
        <v>1444</v>
      </c>
      <c r="L243" s="634">
        <v>45.842251884364551</v>
      </c>
      <c r="M243" s="634">
        <v>211</v>
      </c>
      <c r="N243" s="635">
        <v>9672.7151476009203</v>
      </c>
    </row>
    <row r="244" spans="1:14" ht="14.4" customHeight="1" x14ac:dyDescent="0.3">
      <c r="A244" s="630" t="s">
        <v>556</v>
      </c>
      <c r="B244" s="631" t="s">
        <v>557</v>
      </c>
      <c r="C244" s="632" t="s">
        <v>562</v>
      </c>
      <c r="D244" s="633" t="s">
        <v>2012</v>
      </c>
      <c r="E244" s="632" t="s">
        <v>1398</v>
      </c>
      <c r="F244" s="633" t="s">
        <v>2018</v>
      </c>
      <c r="G244" s="632" t="s">
        <v>1152</v>
      </c>
      <c r="H244" s="632" t="s">
        <v>1445</v>
      </c>
      <c r="I244" s="632" t="s">
        <v>1446</v>
      </c>
      <c r="J244" s="632" t="s">
        <v>1447</v>
      </c>
      <c r="K244" s="632" t="s">
        <v>1448</v>
      </c>
      <c r="L244" s="634">
        <v>138.08931894664963</v>
      </c>
      <c r="M244" s="634">
        <v>1</v>
      </c>
      <c r="N244" s="635">
        <v>138.08931894664963</v>
      </c>
    </row>
    <row r="245" spans="1:14" ht="14.4" customHeight="1" x14ac:dyDescent="0.3">
      <c r="A245" s="630" t="s">
        <v>556</v>
      </c>
      <c r="B245" s="631" t="s">
        <v>557</v>
      </c>
      <c r="C245" s="632" t="s">
        <v>562</v>
      </c>
      <c r="D245" s="633" t="s">
        <v>2012</v>
      </c>
      <c r="E245" s="632" t="s">
        <v>1398</v>
      </c>
      <c r="F245" s="633" t="s">
        <v>2018</v>
      </c>
      <c r="G245" s="632" t="s">
        <v>1152</v>
      </c>
      <c r="H245" s="632" t="s">
        <v>1449</v>
      </c>
      <c r="I245" s="632" t="s">
        <v>1450</v>
      </c>
      <c r="J245" s="632" t="s">
        <v>1451</v>
      </c>
      <c r="K245" s="632" t="s">
        <v>1448</v>
      </c>
      <c r="L245" s="634">
        <v>57.369934852073889</v>
      </c>
      <c r="M245" s="634">
        <v>5</v>
      </c>
      <c r="N245" s="635">
        <v>286.84967426036945</v>
      </c>
    </row>
    <row r="246" spans="1:14" ht="14.4" customHeight="1" x14ac:dyDescent="0.3">
      <c r="A246" s="630" t="s">
        <v>556</v>
      </c>
      <c r="B246" s="631" t="s">
        <v>557</v>
      </c>
      <c r="C246" s="632" t="s">
        <v>562</v>
      </c>
      <c r="D246" s="633" t="s">
        <v>2012</v>
      </c>
      <c r="E246" s="632" t="s">
        <v>1398</v>
      </c>
      <c r="F246" s="633" t="s">
        <v>2018</v>
      </c>
      <c r="G246" s="632" t="s">
        <v>1152</v>
      </c>
      <c r="H246" s="632" t="s">
        <v>1452</v>
      </c>
      <c r="I246" s="632" t="s">
        <v>1453</v>
      </c>
      <c r="J246" s="632" t="s">
        <v>1454</v>
      </c>
      <c r="K246" s="632" t="s">
        <v>1455</v>
      </c>
      <c r="L246" s="634">
        <v>153.30000000000001</v>
      </c>
      <c r="M246" s="634">
        <v>2</v>
      </c>
      <c r="N246" s="635">
        <v>306.60000000000002</v>
      </c>
    </row>
    <row r="247" spans="1:14" ht="14.4" customHeight="1" x14ac:dyDescent="0.3">
      <c r="A247" s="630" t="s">
        <v>556</v>
      </c>
      <c r="B247" s="631" t="s">
        <v>557</v>
      </c>
      <c r="C247" s="632" t="s">
        <v>562</v>
      </c>
      <c r="D247" s="633" t="s">
        <v>2012</v>
      </c>
      <c r="E247" s="632" t="s">
        <v>1398</v>
      </c>
      <c r="F247" s="633" t="s">
        <v>2018</v>
      </c>
      <c r="G247" s="632" t="s">
        <v>1152</v>
      </c>
      <c r="H247" s="632" t="s">
        <v>1456</v>
      </c>
      <c r="I247" s="632" t="s">
        <v>1457</v>
      </c>
      <c r="J247" s="632" t="s">
        <v>1458</v>
      </c>
      <c r="K247" s="632" t="s">
        <v>1459</v>
      </c>
      <c r="L247" s="634">
        <v>74.700053035412253</v>
      </c>
      <c r="M247" s="634">
        <v>30</v>
      </c>
      <c r="N247" s="635">
        <v>2241.0015910623674</v>
      </c>
    </row>
    <row r="248" spans="1:14" ht="14.4" customHeight="1" x14ac:dyDescent="0.3">
      <c r="A248" s="630" t="s">
        <v>556</v>
      </c>
      <c r="B248" s="631" t="s">
        <v>557</v>
      </c>
      <c r="C248" s="632" t="s">
        <v>562</v>
      </c>
      <c r="D248" s="633" t="s">
        <v>2012</v>
      </c>
      <c r="E248" s="632" t="s">
        <v>1398</v>
      </c>
      <c r="F248" s="633" t="s">
        <v>2018</v>
      </c>
      <c r="G248" s="632" t="s">
        <v>1152</v>
      </c>
      <c r="H248" s="632" t="s">
        <v>1460</v>
      </c>
      <c r="I248" s="632" t="s">
        <v>1461</v>
      </c>
      <c r="J248" s="632" t="s">
        <v>1462</v>
      </c>
      <c r="K248" s="632" t="s">
        <v>1417</v>
      </c>
      <c r="L248" s="634">
        <v>210.98948804617984</v>
      </c>
      <c r="M248" s="634">
        <v>30.200000000000024</v>
      </c>
      <c r="N248" s="635">
        <v>6371.882538994636</v>
      </c>
    </row>
    <row r="249" spans="1:14" ht="14.4" customHeight="1" x14ac:dyDescent="0.3">
      <c r="A249" s="630" t="s">
        <v>556</v>
      </c>
      <c r="B249" s="631" t="s">
        <v>557</v>
      </c>
      <c r="C249" s="632" t="s">
        <v>562</v>
      </c>
      <c r="D249" s="633" t="s">
        <v>2012</v>
      </c>
      <c r="E249" s="632" t="s">
        <v>1398</v>
      </c>
      <c r="F249" s="633" t="s">
        <v>2018</v>
      </c>
      <c r="G249" s="632" t="s">
        <v>1152</v>
      </c>
      <c r="H249" s="632" t="s">
        <v>1463</v>
      </c>
      <c r="I249" s="632" t="s">
        <v>1464</v>
      </c>
      <c r="J249" s="632" t="s">
        <v>1465</v>
      </c>
      <c r="K249" s="632" t="s">
        <v>1466</v>
      </c>
      <c r="L249" s="634">
        <v>107.06554323851948</v>
      </c>
      <c r="M249" s="634">
        <v>36</v>
      </c>
      <c r="N249" s="635">
        <v>3854.3595565867013</v>
      </c>
    </row>
    <row r="250" spans="1:14" ht="14.4" customHeight="1" x14ac:dyDescent="0.3">
      <c r="A250" s="630" t="s">
        <v>556</v>
      </c>
      <c r="B250" s="631" t="s">
        <v>557</v>
      </c>
      <c r="C250" s="632" t="s">
        <v>562</v>
      </c>
      <c r="D250" s="633" t="s">
        <v>2012</v>
      </c>
      <c r="E250" s="632" t="s">
        <v>1398</v>
      </c>
      <c r="F250" s="633" t="s">
        <v>2018</v>
      </c>
      <c r="G250" s="632" t="s">
        <v>1152</v>
      </c>
      <c r="H250" s="632" t="s">
        <v>1467</v>
      </c>
      <c r="I250" s="632" t="s">
        <v>1468</v>
      </c>
      <c r="J250" s="632" t="s">
        <v>1440</v>
      </c>
      <c r="K250" s="632" t="s">
        <v>1469</v>
      </c>
      <c r="L250" s="634">
        <v>74</v>
      </c>
      <c r="M250" s="634">
        <v>17</v>
      </c>
      <c r="N250" s="635">
        <v>1258</v>
      </c>
    </row>
    <row r="251" spans="1:14" ht="14.4" customHeight="1" x14ac:dyDescent="0.3">
      <c r="A251" s="630" t="s">
        <v>556</v>
      </c>
      <c r="B251" s="631" t="s">
        <v>557</v>
      </c>
      <c r="C251" s="632" t="s">
        <v>562</v>
      </c>
      <c r="D251" s="633" t="s">
        <v>2012</v>
      </c>
      <c r="E251" s="632" t="s">
        <v>1398</v>
      </c>
      <c r="F251" s="633" t="s">
        <v>2018</v>
      </c>
      <c r="G251" s="632" t="s">
        <v>1152</v>
      </c>
      <c r="H251" s="632" t="s">
        <v>1470</v>
      </c>
      <c r="I251" s="632" t="s">
        <v>1471</v>
      </c>
      <c r="J251" s="632" t="s">
        <v>1472</v>
      </c>
      <c r="K251" s="632" t="s">
        <v>1473</v>
      </c>
      <c r="L251" s="634">
        <v>59.79</v>
      </c>
      <c r="M251" s="634">
        <v>7</v>
      </c>
      <c r="N251" s="635">
        <v>418.53</v>
      </c>
    </row>
    <row r="252" spans="1:14" ht="14.4" customHeight="1" x14ac:dyDescent="0.3">
      <c r="A252" s="630" t="s">
        <v>556</v>
      </c>
      <c r="B252" s="631" t="s">
        <v>557</v>
      </c>
      <c r="C252" s="632" t="s">
        <v>562</v>
      </c>
      <c r="D252" s="633" t="s">
        <v>2012</v>
      </c>
      <c r="E252" s="632" t="s">
        <v>1398</v>
      </c>
      <c r="F252" s="633" t="s">
        <v>2018</v>
      </c>
      <c r="G252" s="632" t="s">
        <v>1152</v>
      </c>
      <c r="H252" s="632" t="s">
        <v>1474</v>
      </c>
      <c r="I252" s="632" t="s">
        <v>1474</v>
      </c>
      <c r="J252" s="632" t="s">
        <v>1475</v>
      </c>
      <c r="K252" s="632" t="s">
        <v>1476</v>
      </c>
      <c r="L252" s="634">
        <v>1495</v>
      </c>
      <c r="M252" s="634">
        <v>2</v>
      </c>
      <c r="N252" s="635">
        <v>2990</v>
      </c>
    </row>
    <row r="253" spans="1:14" ht="14.4" customHeight="1" x14ac:dyDescent="0.3">
      <c r="A253" s="630" t="s">
        <v>556</v>
      </c>
      <c r="B253" s="631" t="s">
        <v>557</v>
      </c>
      <c r="C253" s="632" t="s">
        <v>562</v>
      </c>
      <c r="D253" s="633" t="s">
        <v>2012</v>
      </c>
      <c r="E253" s="632" t="s">
        <v>1477</v>
      </c>
      <c r="F253" s="633" t="s">
        <v>2019</v>
      </c>
      <c r="G253" s="632" t="s">
        <v>588</v>
      </c>
      <c r="H253" s="632" t="s">
        <v>1478</v>
      </c>
      <c r="I253" s="632" t="s">
        <v>1479</v>
      </c>
      <c r="J253" s="632" t="s">
        <v>1480</v>
      </c>
      <c r="K253" s="632" t="s">
        <v>1481</v>
      </c>
      <c r="L253" s="634">
        <v>89.029502424971128</v>
      </c>
      <c r="M253" s="634">
        <v>2</v>
      </c>
      <c r="N253" s="635">
        <v>178.05900484994226</v>
      </c>
    </row>
    <row r="254" spans="1:14" ht="14.4" customHeight="1" x14ac:dyDescent="0.3">
      <c r="A254" s="630" t="s">
        <v>556</v>
      </c>
      <c r="B254" s="631" t="s">
        <v>557</v>
      </c>
      <c r="C254" s="632" t="s">
        <v>562</v>
      </c>
      <c r="D254" s="633" t="s">
        <v>2012</v>
      </c>
      <c r="E254" s="632" t="s">
        <v>1477</v>
      </c>
      <c r="F254" s="633" t="s">
        <v>2019</v>
      </c>
      <c r="G254" s="632" t="s">
        <v>1152</v>
      </c>
      <c r="H254" s="632" t="s">
        <v>1482</v>
      </c>
      <c r="I254" s="632" t="s">
        <v>1483</v>
      </c>
      <c r="J254" s="632" t="s">
        <v>1484</v>
      </c>
      <c r="K254" s="632"/>
      <c r="L254" s="634">
        <v>31.589999999999996</v>
      </c>
      <c r="M254" s="634">
        <v>10</v>
      </c>
      <c r="N254" s="635">
        <v>315.89999999999998</v>
      </c>
    </row>
    <row r="255" spans="1:14" ht="14.4" customHeight="1" x14ac:dyDescent="0.3">
      <c r="A255" s="630" t="s">
        <v>556</v>
      </c>
      <c r="B255" s="631" t="s">
        <v>557</v>
      </c>
      <c r="C255" s="632" t="s">
        <v>567</v>
      </c>
      <c r="D255" s="633" t="s">
        <v>2013</v>
      </c>
      <c r="E255" s="632" t="s">
        <v>579</v>
      </c>
      <c r="F255" s="633" t="s">
        <v>2016</v>
      </c>
      <c r="G255" s="632" t="s">
        <v>588</v>
      </c>
      <c r="H255" s="632" t="s">
        <v>622</v>
      </c>
      <c r="I255" s="632" t="s">
        <v>623</v>
      </c>
      <c r="J255" s="632" t="s">
        <v>624</v>
      </c>
      <c r="K255" s="632" t="s">
        <v>625</v>
      </c>
      <c r="L255" s="634">
        <v>60.84</v>
      </c>
      <c r="M255" s="634">
        <v>1</v>
      </c>
      <c r="N255" s="635">
        <v>60.84</v>
      </c>
    </row>
    <row r="256" spans="1:14" ht="14.4" customHeight="1" x14ac:dyDescent="0.3">
      <c r="A256" s="630" t="s">
        <v>556</v>
      </c>
      <c r="B256" s="631" t="s">
        <v>557</v>
      </c>
      <c r="C256" s="632" t="s">
        <v>567</v>
      </c>
      <c r="D256" s="633" t="s">
        <v>2013</v>
      </c>
      <c r="E256" s="632" t="s">
        <v>579</v>
      </c>
      <c r="F256" s="633" t="s">
        <v>2016</v>
      </c>
      <c r="G256" s="632" t="s">
        <v>588</v>
      </c>
      <c r="H256" s="632" t="s">
        <v>874</v>
      </c>
      <c r="I256" s="632" t="s">
        <v>238</v>
      </c>
      <c r="J256" s="632" t="s">
        <v>875</v>
      </c>
      <c r="K256" s="632"/>
      <c r="L256" s="634">
        <v>97.320307842361487</v>
      </c>
      <c r="M256" s="634">
        <v>3</v>
      </c>
      <c r="N256" s="635">
        <v>291.96092352708445</v>
      </c>
    </row>
    <row r="257" spans="1:14" ht="14.4" customHeight="1" x14ac:dyDescent="0.3">
      <c r="A257" s="630" t="s">
        <v>556</v>
      </c>
      <c r="B257" s="631" t="s">
        <v>557</v>
      </c>
      <c r="C257" s="632" t="s">
        <v>567</v>
      </c>
      <c r="D257" s="633" t="s">
        <v>2013</v>
      </c>
      <c r="E257" s="632" t="s">
        <v>579</v>
      </c>
      <c r="F257" s="633" t="s">
        <v>2016</v>
      </c>
      <c r="G257" s="632" t="s">
        <v>588</v>
      </c>
      <c r="H257" s="632" t="s">
        <v>1485</v>
      </c>
      <c r="I257" s="632" t="s">
        <v>238</v>
      </c>
      <c r="J257" s="632" t="s">
        <v>1486</v>
      </c>
      <c r="K257" s="632"/>
      <c r="L257" s="634">
        <v>97.320302065233093</v>
      </c>
      <c r="M257" s="634">
        <v>3</v>
      </c>
      <c r="N257" s="635">
        <v>291.96090619569929</v>
      </c>
    </row>
    <row r="258" spans="1:14" ht="14.4" customHeight="1" x14ac:dyDescent="0.3">
      <c r="A258" s="630" t="s">
        <v>556</v>
      </c>
      <c r="B258" s="631" t="s">
        <v>557</v>
      </c>
      <c r="C258" s="632" t="s">
        <v>567</v>
      </c>
      <c r="D258" s="633" t="s">
        <v>2013</v>
      </c>
      <c r="E258" s="632" t="s">
        <v>579</v>
      </c>
      <c r="F258" s="633" t="s">
        <v>2016</v>
      </c>
      <c r="G258" s="632" t="s">
        <v>588</v>
      </c>
      <c r="H258" s="632" t="s">
        <v>1118</v>
      </c>
      <c r="I258" s="632" t="s">
        <v>238</v>
      </c>
      <c r="J258" s="632" t="s">
        <v>1119</v>
      </c>
      <c r="K258" s="632"/>
      <c r="L258" s="634">
        <v>264.47716099855791</v>
      </c>
      <c r="M258" s="634">
        <v>1</v>
      </c>
      <c r="N258" s="635">
        <v>264.47716099855791</v>
      </c>
    </row>
    <row r="259" spans="1:14" ht="14.4" customHeight="1" x14ac:dyDescent="0.3">
      <c r="A259" s="630" t="s">
        <v>556</v>
      </c>
      <c r="B259" s="631" t="s">
        <v>557</v>
      </c>
      <c r="C259" s="632" t="s">
        <v>567</v>
      </c>
      <c r="D259" s="633" t="s">
        <v>2013</v>
      </c>
      <c r="E259" s="632" t="s">
        <v>579</v>
      </c>
      <c r="F259" s="633" t="s">
        <v>2016</v>
      </c>
      <c r="G259" s="632" t="s">
        <v>588</v>
      </c>
      <c r="H259" s="632" t="s">
        <v>1487</v>
      </c>
      <c r="I259" s="632" t="s">
        <v>238</v>
      </c>
      <c r="J259" s="632" t="s">
        <v>1488</v>
      </c>
      <c r="K259" s="632"/>
      <c r="L259" s="634">
        <v>59.900000000000013</v>
      </c>
      <c r="M259" s="634">
        <v>4</v>
      </c>
      <c r="N259" s="635">
        <v>239.60000000000005</v>
      </c>
    </row>
    <row r="260" spans="1:14" ht="14.4" customHeight="1" x14ac:dyDescent="0.3">
      <c r="A260" s="630" t="s">
        <v>556</v>
      </c>
      <c r="B260" s="631" t="s">
        <v>557</v>
      </c>
      <c r="C260" s="632" t="s">
        <v>567</v>
      </c>
      <c r="D260" s="633" t="s">
        <v>2013</v>
      </c>
      <c r="E260" s="632" t="s">
        <v>579</v>
      </c>
      <c r="F260" s="633" t="s">
        <v>2016</v>
      </c>
      <c r="G260" s="632" t="s">
        <v>1152</v>
      </c>
      <c r="H260" s="632" t="s">
        <v>1185</v>
      </c>
      <c r="I260" s="632" t="s">
        <v>1186</v>
      </c>
      <c r="J260" s="632" t="s">
        <v>1187</v>
      </c>
      <c r="K260" s="632" t="s">
        <v>1188</v>
      </c>
      <c r="L260" s="634">
        <v>144.529999702655</v>
      </c>
      <c r="M260" s="634">
        <v>2</v>
      </c>
      <c r="N260" s="635">
        <v>289.05999940531001</v>
      </c>
    </row>
    <row r="261" spans="1:14" ht="14.4" customHeight="1" x14ac:dyDescent="0.3">
      <c r="A261" s="630" t="s">
        <v>556</v>
      </c>
      <c r="B261" s="631" t="s">
        <v>557</v>
      </c>
      <c r="C261" s="632" t="s">
        <v>570</v>
      </c>
      <c r="D261" s="633" t="s">
        <v>2014</v>
      </c>
      <c r="E261" s="632" t="s">
        <v>579</v>
      </c>
      <c r="F261" s="633" t="s">
        <v>2016</v>
      </c>
      <c r="G261" s="632"/>
      <c r="H261" s="632" t="s">
        <v>1489</v>
      </c>
      <c r="I261" s="632" t="s">
        <v>1490</v>
      </c>
      <c r="J261" s="632" t="s">
        <v>1491</v>
      </c>
      <c r="K261" s="632" t="s">
        <v>1492</v>
      </c>
      <c r="L261" s="634">
        <v>260.73</v>
      </c>
      <c r="M261" s="634">
        <v>60</v>
      </c>
      <c r="N261" s="635">
        <v>15643.800000000001</v>
      </c>
    </row>
    <row r="262" spans="1:14" ht="14.4" customHeight="1" x14ac:dyDescent="0.3">
      <c r="A262" s="630" t="s">
        <v>556</v>
      </c>
      <c r="B262" s="631" t="s">
        <v>557</v>
      </c>
      <c r="C262" s="632" t="s">
        <v>570</v>
      </c>
      <c r="D262" s="633" t="s">
        <v>2014</v>
      </c>
      <c r="E262" s="632" t="s">
        <v>579</v>
      </c>
      <c r="F262" s="633" t="s">
        <v>2016</v>
      </c>
      <c r="G262" s="632" t="s">
        <v>588</v>
      </c>
      <c r="H262" s="632" t="s">
        <v>589</v>
      </c>
      <c r="I262" s="632" t="s">
        <v>589</v>
      </c>
      <c r="J262" s="632" t="s">
        <v>590</v>
      </c>
      <c r="K262" s="632" t="s">
        <v>591</v>
      </c>
      <c r="L262" s="634">
        <v>179.39999999999995</v>
      </c>
      <c r="M262" s="634">
        <v>28</v>
      </c>
      <c r="N262" s="635">
        <v>5023.1999999999989</v>
      </c>
    </row>
    <row r="263" spans="1:14" ht="14.4" customHeight="1" x14ac:dyDescent="0.3">
      <c r="A263" s="630" t="s">
        <v>556</v>
      </c>
      <c r="B263" s="631" t="s">
        <v>557</v>
      </c>
      <c r="C263" s="632" t="s">
        <v>570</v>
      </c>
      <c r="D263" s="633" t="s">
        <v>2014</v>
      </c>
      <c r="E263" s="632" t="s">
        <v>579</v>
      </c>
      <c r="F263" s="633" t="s">
        <v>2016</v>
      </c>
      <c r="G263" s="632" t="s">
        <v>588</v>
      </c>
      <c r="H263" s="632" t="s">
        <v>592</v>
      </c>
      <c r="I263" s="632" t="s">
        <v>592</v>
      </c>
      <c r="J263" s="632" t="s">
        <v>593</v>
      </c>
      <c r="K263" s="632" t="s">
        <v>594</v>
      </c>
      <c r="L263" s="634">
        <v>181.59</v>
      </c>
      <c r="M263" s="634">
        <v>18</v>
      </c>
      <c r="N263" s="635">
        <v>3268.62</v>
      </c>
    </row>
    <row r="264" spans="1:14" ht="14.4" customHeight="1" x14ac:dyDescent="0.3">
      <c r="A264" s="630" t="s">
        <v>556</v>
      </c>
      <c r="B264" s="631" t="s">
        <v>557</v>
      </c>
      <c r="C264" s="632" t="s">
        <v>570</v>
      </c>
      <c r="D264" s="633" t="s">
        <v>2014</v>
      </c>
      <c r="E264" s="632" t="s">
        <v>579</v>
      </c>
      <c r="F264" s="633" t="s">
        <v>2016</v>
      </c>
      <c r="G264" s="632" t="s">
        <v>588</v>
      </c>
      <c r="H264" s="632" t="s">
        <v>1493</v>
      </c>
      <c r="I264" s="632" t="s">
        <v>1493</v>
      </c>
      <c r="J264" s="632" t="s">
        <v>596</v>
      </c>
      <c r="K264" s="632" t="s">
        <v>594</v>
      </c>
      <c r="L264" s="634">
        <v>149.5</v>
      </c>
      <c r="M264" s="634">
        <v>12</v>
      </c>
      <c r="N264" s="635">
        <v>1794</v>
      </c>
    </row>
    <row r="265" spans="1:14" ht="14.4" customHeight="1" x14ac:dyDescent="0.3">
      <c r="A265" s="630" t="s">
        <v>556</v>
      </c>
      <c r="B265" s="631" t="s">
        <v>557</v>
      </c>
      <c r="C265" s="632" t="s">
        <v>570</v>
      </c>
      <c r="D265" s="633" t="s">
        <v>2014</v>
      </c>
      <c r="E265" s="632" t="s">
        <v>579</v>
      </c>
      <c r="F265" s="633" t="s">
        <v>2016</v>
      </c>
      <c r="G265" s="632" t="s">
        <v>588</v>
      </c>
      <c r="H265" s="632" t="s">
        <v>595</v>
      </c>
      <c r="I265" s="632" t="s">
        <v>595</v>
      </c>
      <c r="J265" s="632" t="s">
        <v>596</v>
      </c>
      <c r="K265" s="632" t="s">
        <v>597</v>
      </c>
      <c r="L265" s="634">
        <v>232.29999999999998</v>
      </c>
      <c r="M265" s="634">
        <v>8</v>
      </c>
      <c r="N265" s="635">
        <v>1858.3999999999999</v>
      </c>
    </row>
    <row r="266" spans="1:14" ht="14.4" customHeight="1" x14ac:dyDescent="0.3">
      <c r="A266" s="630" t="s">
        <v>556</v>
      </c>
      <c r="B266" s="631" t="s">
        <v>557</v>
      </c>
      <c r="C266" s="632" t="s">
        <v>570</v>
      </c>
      <c r="D266" s="633" t="s">
        <v>2014</v>
      </c>
      <c r="E266" s="632" t="s">
        <v>579</v>
      </c>
      <c r="F266" s="633" t="s">
        <v>2016</v>
      </c>
      <c r="G266" s="632" t="s">
        <v>588</v>
      </c>
      <c r="H266" s="632" t="s">
        <v>598</v>
      </c>
      <c r="I266" s="632" t="s">
        <v>598</v>
      </c>
      <c r="J266" s="632" t="s">
        <v>590</v>
      </c>
      <c r="K266" s="632" t="s">
        <v>599</v>
      </c>
      <c r="L266" s="634">
        <v>97.179874905320148</v>
      </c>
      <c r="M266" s="634">
        <v>63</v>
      </c>
      <c r="N266" s="635">
        <v>6122.3321190351689</v>
      </c>
    </row>
    <row r="267" spans="1:14" ht="14.4" customHeight="1" x14ac:dyDescent="0.3">
      <c r="A267" s="630" t="s">
        <v>556</v>
      </c>
      <c r="B267" s="631" t="s">
        <v>557</v>
      </c>
      <c r="C267" s="632" t="s">
        <v>570</v>
      </c>
      <c r="D267" s="633" t="s">
        <v>2014</v>
      </c>
      <c r="E267" s="632" t="s">
        <v>579</v>
      </c>
      <c r="F267" s="633" t="s">
        <v>2016</v>
      </c>
      <c r="G267" s="632" t="s">
        <v>588</v>
      </c>
      <c r="H267" s="632" t="s">
        <v>600</v>
      </c>
      <c r="I267" s="632" t="s">
        <v>600</v>
      </c>
      <c r="J267" s="632" t="s">
        <v>590</v>
      </c>
      <c r="K267" s="632" t="s">
        <v>601</v>
      </c>
      <c r="L267" s="634">
        <v>97.75</v>
      </c>
      <c r="M267" s="634">
        <v>2</v>
      </c>
      <c r="N267" s="635">
        <v>195.5</v>
      </c>
    </row>
    <row r="268" spans="1:14" ht="14.4" customHeight="1" x14ac:dyDescent="0.3">
      <c r="A268" s="630" t="s">
        <v>556</v>
      </c>
      <c r="B268" s="631" t="s">
        <v>557</v>
      </c>
      <c r="C268" s="632" t="s">
        <v>570</v>
      </c>
      <c r="D268" s="633" t="s">
        <v>2014</v>
      </c>
      <c r="E268" s="632" t="s">
        <v>579</v>
      </c>
      <c r="F268" s="633" t="s">
        <v>2016</v>
      </c>
      <c r="G268" s="632" t="s">
        <v>588</v>
      </c>
      <c r="H268" s="632" t="s">
        <v>606</v>
      </c>
      <c r="I268" s="632" t="s">
        <v>607</v>
      </c>
      <c r="J268" s="632" t="s">
        <v>608</v>
      </c>
      <c r="K268" s="632" t="s">
        <v>609</v>
      </c>
      <c r="L268" s="634">
        <v>84.569999999999979</v>
      </c>
      <c r="M268" s="634">
        <v>10</v>
      </c>
      <c r="N268" s="635">
        <v>845.69999999999982</v>
      </c>
    </row>
    <row r="269" spans="1:14" ht="14.4" customHeight="1" x14ac:dyDescent="0.3">
      <c r="A269" s="630" t="s">
        <v>556</v>
      </c>
      <c r="B269" s="631" t="s">
        <v>557</v>
      </c>
      <c r="C269" s="632" t="s">
        <v>570</v>
      </c>
      <c r="D269" s="633" t="s">
        <v>2014</v>
      </c>
      <c r="E269" s="632" t="s">
        <v>579</v>
      </c>
      <c r="F269" s="633" t="s">
        <v>2016</v>
      </c>
      <c r="G269" s="632" t="s">
        <v>588</v>
      </c>
      <c r="H269" s="632" t="s">
        <v>610</v>
      </c>
      <c r="I269" s="632" t="s">
        <v>611</v>
      </c>
      <c r="J269" s="632" t="s">
        <v>612</v>
      </c>
      <c r="K269" s="632" t="s">
        <v>613</v>
      </c>
      <c r="L269" s="634">
        <v>101.08020727523794</v>
      </c>
      <c r="M269" s="634">
        <v>87</v>
      </c>
      <c r="N269" s="635">
        <v>8793.9780329457008</v>
      </c>
    </row>
    <row r="270" spans="1:14" ht="14.4" customHeight="1" x14ac:dyDescent="0.3">
      <c r="A270" s="630" t="s">
        <v>556</v>
      </c>
      <c r="B270" s="631" t="s">
        <v>557</v>
      </c>
      <c r="C270" s="632" t="s">
        <v>570</v>
      </c>
      <c r="D270" s="633" t="s">
        <v>2014</v>
      </c>
      <c r="E270" s="632" t="s">
        <v>579</v>
      </c>
      <c r="F270" s="633" t="s">
        <v>2016</v>
      </c>
      <c r="G270" s="632" t="s">
        <v>588</v>
      </c>
      <c r="H270" s="632" t="s">
        <v>614</v>
      </c>
      <c r="I270" s="632" t="s">
        <v>615</v>
      </c>
      <c r="J270" s="632" t="s">
        <v>616</v>
      </c>
      <c r="K270" s="632" t="s">
        <v>617</v>
      </c>
      <c r="L270" s="634">
        <v>170.34</v>
      </c>
      <c r="M270" s="634">
        <v>3</v>
      </c>
      <c r="N270" s="635">
        <v>511.02</v>
      </c>
    </row>
    <row r="271" spans="1:14" ht="14.4" customHeight="1" x14ac:dyDescent="0.3">
      <c r="A271" s="630" t="s">
        <v>556</v>
      </c>
      <c r="B271" s="631" t="s">
        <v>557</v>
      </c>
      <c r="C271" s="632" t="s">
        <v>570</v>
      </c>
      <c r="D271" s="633" t="s">
        <v>2014</v>
      </c>
      <c r="E271" s="632" t="s">
        <v>579</v>
      </c>
      <c r="F271" s="633" t="s">
        <v>2016</v>
      </c>
      <c r="G271" s="632" t="s">
        <v>588</v>
      </c>
      <c r="H271" s="632" t="s">
        <v>618</v>
      </c>
      <c r="I271" s="632" t="s">
        <v>619</v>
      </c>
      <c r="J271" s="632" t="s">
        <v>620</v>
      </c>
      <c r="K271" s="632" t="s">
        <v>621</v>
      </c>
      <c r="L271" s="634">
        <v>66.075621565055627</v>
      </c>
      <c r="M271" s="634">
        <v>23</v>
      </c>
      <c r="N271" s="635">
        <v>1519.7392959962795</v>
      </c>
    </row>
    <row r="272" spans="1:14" ht="14.4" customHeight="1" x14ac:dyDescent="0.3">
      <c r="A272" s="630" t="s">
        <v>556</v>
      </c>
      <c r="B272" s="631" t="s">
        <v>557</v>
      </c>
      <c r="C272" s="632" t="s">
        <v>570</v>
      </c>
      <c r="D272" s="633" t="s">
        <v>2014</v>
      </c>
      <c r="E272" s="632" t="s">
        <v>579</v>
      </c>
      <c r="F272" s="633" t="s">
        <v>2016</v>
      </c>
      <c r="G272" s="632" t="s">
        <v>588</v>
      </c>
      <c r="H272" s="632" t="s">
        <v>622</v>
      </c>
      <c r="I272" s="632" t="s">
        <v>623</v>
      </c>
      <c r="J272" s="632" t="s">
        <v>624</v>
      </c>
      <c r="K272" s="632" t="s">
        <v>625</v>
      </c>
      <c r="L272" s="634">
        <v>59.344000000000008</v>
      </c>
      <c r="M272" s="634">
        <v>5</v>
      </c>
      <c r="N272" s="635">
        <v>296.72000000000003</v>
      </c>
    </row>
    <row r="273" spans="1:14" ht="14.4" customHeight="1" x14ac:dyDescent="0.3">
      <c r="A273" s="630" t="s">
        <v>556</v>
      </c>
      <c r="B273" s="631" t="s">
        <v>557</v>
      </c>
      <c r="C273" s="632" t="s">
        <v>570</v>
      </c>
      <c r="D273" s="633" t="s">
        <v>2014</v>
      </c>
      <c r="E273" s="632" t="s">
        <v>579</v>
      </c>
      <c r="F273" s="633" t="s">
        <v>2016</v>
      </c>
      <c r="G273" s="632" t="s">
        <v>588</v>
      </c>
      <c r="H273" s="632" t="s">
        <v>626</v>
      </c>
      <c r="I273" s="632" t="s">
        <v>627</v>
      </c>
      <c r="J273" s="632" t="s">
        <v>628</v>
      </c>
      <c r="K273" s="632" t="s">
        <v>629</v>
      </c>
      <c r="L273" s="634">
        <v>55.846104766025242</v>
      </c>
      <c r="M273" s="634">
        <v>13</v>
      </c>
      <c r="N273" s="635">
        <v>725.99936195832811</v>
      </c>
    </row>
    <row r="274" spans="1:14" ht="14.4" customHeight="1" x14ac:dyDescent="0.3">
      <c r="A274" s="630" t="s">
        <v>556</v>
      </c>
      <c r="B274" s="631" t="s">
        <v>557</v>
      </c>
      <c r="C274" s="632" t="s">
        <v>570</v>
      </c>
      <c r="D274" s="633" t="s">
        <v>2014</v>
      </c>
      <c r="E274" s="632" t="s">
        <v>579</v>
      </c>
      <c r="F274" s="633" t="s">
        <v>2016</v>
      </c>
      <c r="G274" s="632" t="s">
        <v>588</v>
      </c>
      <c r="H274" s="632" t="s">
        <v>630</v>
      </c>
      <c r="I274" s="632" t="s">
        <v>631</v>
      </c>
      <c r="J274" s="632" t="s">
        <v>632</v>
      </c>
      <c r="K274" s="632" t="s">
        <v>633</v>
      </c>
      <c r="L274" s="634">
        <v>84.890105091795931</v>
      </c>
      <c r="M274" s="634">
        <v>8</v>
      </c>
      <c r="N274" s="635">
        <v>679.12084073436745</v>
      </c>
    </row>
    <row r="275" spans="1:14" ht="14.4" customHeight="1" x14ac:dyDescent="0.3">
      <c r="A275" s="630" t="s">
        <v>556</v>
      </c>
      <c r="B275" s="631" t="s">
        <v>557</v>
      </c>
      <c r="C275" s="632" t="s">
        <v>570</v>
      </c>
      <c r="D275" s="633" t="s">
        <v>2014</v>
      </c>
      <c r="E275" s="632" t="s">
        <v>579</v>
      </c>
      <c r="F275" s="633" t="s">
        <v>2016</v>
      </c>
      <c r="G275" s="632" t="s">
        <v>588</v>
      </c>
      <c r="H275" s="632" t="s">
        <v>634</v>
      </c>
      <c r="I275" s="632" t="s">
        <v>635</v>
      </c>
      <c r="J275" s="632" t="s">
        <v>636</v>
      </c>
      <c r="K275" s="632" t="s">
        <v>637</v>
      </c>
      <c r="L275" s="634">
        <v>66.65000000000002</v>
      </c>
      <c r="M275" s="634">
        <v>1</v>
      </c>
      <c r="N275" s="635">
        <v>66.65000000000002</v>
      </c>
    </row>
    <row r="276" spans="1:14" ht="14.4" customHeight="1" x14ac:dyDescent="0.3">
      <c r="A276" s="630" t="s">
        <v>556</v>
      </c>
      <c r="B276" s="631" t="s">
        <v>557</v>
      </c>
      <c r="C276" s="632" t="s">
        <v>570</v>
      </c>
      <c r="D276" s="633" t="s">
        <v>2014</v>
      </c>
      <c r="E276" s="632" t="s">
        <v>579</v>
      </c>
      <c r="F276" s="633" t="s">
        <v>2016</v>
      </c>
      <c r="G276" s="632" t="s">
        <v>588</v>
      </c>
      <c r="H276" s="632" t="s">
        <v>638</v>
      </c>
      <c r="I276" s="632" t="s">
        <v>639</v>
      </c>
      <c r="J276" s="632" t="s">
        <v>640</v>
      </c>
      <c r="K276" s="632" t="s">
        <v>641</v>
      </c>
      <c r="L276" s="634">
        <v>28.193390784343602</v>
      </c>
      <c r="M276" s="634">
        <v>227</v>
      </c>
      <c r="N276" s="635">
        <v>6399.8997080459976</v>
      </c>
    </row>
    <row r="277" spans="1:14" ht="14.4" customHeight="1" x14ac:dyDescent="0.3">
      <c r="A277" s="630" t="s">
        <v>556</v>
      </c>
      <c r="B277" s="631" t="s">
        <v>557</v>
      </c>
      <c r="C277" s="632" t="s">
        <v>570</v>
      </c>
      <c r="D277" s="633" t="s">
        <v>2014</v>
      </c>
      <c r="E277" s="632" t="s">
        <v>579</v>
      </c>
      <c r="F277" s="633" t="s">
        <v>2016</v>
      </c>
      <c r="G277" s="632" t="s">
        <v>588</v>
      </c>
      <c r="H277" s="632" t="s">
        <v>650</v>
      </c>
      <c r="I277" s="632" t="s">
        <v>651</v>
      </c>
      <c r="J277" s="632" t="s">
        <v>652</v>
      </c>
      <c r="K277" s="632" t="s">
        <v>653</v>
      </c>
      <c r="L277" s="634">
        <v>38.189918370536759</v>
      </c>
      <c r="M277" s="634">
        <v>1</v>
      </c>
      <c r="N277" s="635">
        <v>38.189918370536759</v>
      </c>
    </row>
    <row r="278" spans="1:14" ht="14.4" customHeight="1" x14ac:dyDescent="0.3">
      <c r="A278" s="630" t="s">
        <v>556</v>
      </c>
      <c r="B278" s="631" t="s">
        <v>557</v>
      </c>
      <c r="C278" s="632" t="s">
        <v>570</v>
      </c>
      <c r="D278" s="633" t="s">
        <v>2014</v>
      </c>
      <c r="E278" s="632" t="s">
        <v>579</v>
      </c>
      <c r="F278" s="633" t="s">
        <v>2016</v>
      </c>
      <c r="G278" s="632" t="s">
        <v>588</v>
      </c>
      <c r="H278" s="632" t="s">
        <v>654</v>
      </c>
      <c r="I278" s="632" t="s">
        <v>655</v>
      </c>
      <c r="J278" s="632" t="s">
        <v>656</v>
      </c>
      <c r="K278" s="632" t="s">
        <v>657</v>
      </c>
      <c r="L278" s="634">
        <v>176.31</v>
      </c>
      <c r="M278" s="634">
        <v>1</v>
      </c>
      <c r="N278" s="635">
        <v>176.31</v>
      </c>
    </row>
    <row r="279" spans="1:14" ht="14.4" customHeight="1" x14ac:dyDescent="0.3">
      <c r="A279" s="630" t="s">
        <v>556</v>
      </c>
      <c r="B279" s="631" t="s">
        <v>557</v>
      </c>
      <c r="C279" s="632" t="s">
        <v>570</v>
      </c>
      <c r="D279" s="633" t="s">
        <v>2014</v>
      </c>
      <c r="E279" s="632" t="s">
        <v>579</v>
      </c>
      <c r="F279" s="633" t="s">
        <v>2016</v>
      </c>
      <c r="G279" s="632" t="s">
        <v>588</v>
      </c>
      <c r="H279" s="632" t="s">
        <v>662</v>
      </c>
      <c r="I279" s="632" t="s">
        <v>663</v>
      </c>
      <c r="J279" s="632" t="s">
        <v>664</v>
      </c>
      <c r="K279" s="632" t="s">
        <v>629</v>
      </c>
      <c r="L279" s="634">
        <v>67.414032243301946</v>
      </c>
      <c r="M279" s="634">
        <v>17</v>
      </c>
      <c r="N279" s="635">
        <v>1146.0385481361332</v>
      </c>
    </row>
    <row r="280" spans="1:14" ht="14.4" customHeight="1" x14ac:dyDescent="0.3">
      <c r="A280" s="630" t="s">
        <v>556</v>
      </c>
      <c r="B280" s="631" t="s">
        <v>557</v>
      </c>
      <c r="C280" s="632" t="s">
        <v>570</v>
      </c>
      <c r="D280" s="633" t="s">
        <v>2014</v>
      </c>
      <c r="E280" s="632" t="s">
        <v>579</v>
      </c>
      <c r="F280" s="633" t="s">
        <v>2016</v>
      </c>
      <c r="G280" s="632" t="s">
        <v>588</v>
      </c>
      <c r="H280" s="632" t="s">
        <v>665</v>
      </c>
      <c r="I280" s="632" t="s">
        <v>666</v>
      </c>
      <c r="J280" s="632" t="s">
        <v>667</v>
      </c>
      <c r="K280" s="632" t="s">
        <v>668</v>
      </c>
      <c r="L280" s="634">
        <v>59.32</v>
      </c>
      <c r="M280" s="634">
        <v>2</v>
      </c>
      <c r="N280" s="635">
        <v>118.64</v>
      </c>
    </row>
    <row r="281" spans="1:14" ht="14.4" customHeight="1" x14ac:dyDescent="0.3">
      <c r="A281" s="630" t="s">
        <v>556</v>
      </c>
      <c r="B281" s="631" t="s">
        <v>557</v>
      </c>
      <c r="C281" s="632" t="s">
        <v>570</v>
      </c>
      <c r="D281" s="633" t="s">
        <v>2014</v>
      </c>
      <c r="E281" s="632" t="s">
        <v>579</v>
      </c>
      <c r="F281" s="633" t="s">
        <v>2016</v>
      </c>
      <c r="G281" s="632" t="s">
        <v>588</v>
      </c>
      <c r="H281" s="632" t="s">
        <v>669</v>
      </c>
      <c r="I281" s="632" t="s">
        <v>670</v>
      </c>
      <c r="J281" s="632" t="s">
        <v>671</v>
      </c>
      <c r="K281" s="632" t="s">
        <v>672</v>
      </c>
      <c r="L281" s="634">
        <v>369.99787638976466</v>
      </c>
      <c r="M281" s="634">
        <v>181</v>
      </c>
      <c r="N281" s="635">
        <v>66969.615626547398</v>
      </c>
    </row>
    <row r="282" spans="1:14" ht="14.4" customHeight="1" x14ac:dyDescent="0.3">
      <c r="A282" s="630" t="s">
        <v>556</v>
      </c>
      <c r="B282" s="631" t="s">
        <v>557</v>
      </c>
      <c r="C282" s="632" t="s">
        <v>570</v>
      </c>
      <c r="D282" s="633" t="s">
        <v>2014</v>
      </c>
      <c r="E282" s="632" t="s">
        <v>579</v>
      </c>
      <c r="F282" s="633" t="s">
        <v>2016</v>
      </c>
      <c r="G282" s="632" t="s">
        <v>588</v>
      </c>
      <c r="H282" s="632" t="s">
        <v>673</v>
      </c>
      <c r="I282" s="632" t="s">
        <v>674</v>
      </c>
      <c r="J282" s="632" t="s">
        <v>675</v>
      </c>
      <c r="K282" s="632" t="s">
        <v>676</v>
      </c>
      <c r="L282" s="634">
        <v>60.350078276948018</v>
      </c>
      <c r="M282" s="634">
        <v>91</v>
      </c>
      <c r="N282" s="635">
        <v>5491.8571232022696</v>
      </c>
    </row>
    <row r="283" spans="1:14" ht="14.4" customHeight="1" x14ac:dyDescent="0.3">
      <c r="A283" s="630" t="s">
        <v>556</v>
      </c>
      <c r="B283" s="631" t="s">
        <v>557</v>
      </c>
      <c r="C283" s="632" t="s">
        <v>570</v>
      </c>
      <c r="D283" s="633" t="s">
        <v>2014</v>
      </c>
      <c r="E283" s="632" t="s">
        <v>579</v>
      </c>
      <c r="F283" s="633" t="s">
        <v>2016</v>
      </c>
      <c r="G283" s="632" t="s">
        <v>588</v>
      </c>
      <c r="H283" s="632" t="s">
        <v>1494</v>
      </c>
      <c r="I283" s="632" t="s">
        <v>1495</v>
      </c>
      <c r="J283" s="632" t="s">
        <v>1496</v>
      </c>
      <c r="K283" s="632" t="s">
        <v>1497</v>
      </c>
      <c r="L283" s="634">
        <v>112.13466649897332</v>
      </c>
      <c r="M283" s="634">
        <v>4</v>
      </c>
      <c r="N283" s="635">
        <v>448.53866599589327</v>
      </c>
    </row>
    <row r="284" spans="1:14" ht="14.4" customHeight="1" x14ac:dyDescent="0.3">
      <c r="A284" s="630" t="s">
        <v>556</v>
      </c>
      <c r="B284" s="631" t="s">
        <v>557</v>
      </c>
      <c r="C284" s="632" t="s">
        <v>570</v>
      </c>
      <c r="D284" s="633" t="s">
        <v>2014</v>
      </c>
      <c r="E284" s="632" t="s">
        <v>579</v>
      </c>
      <c r="F284" s="633" t="s">
        <v>2016</v>
      </c>
      <c r="G284" s="632" t="s">
        <v>588</v>
      </c>
      <c r="H284" s="632" t="s">
        <v>685</v>
      </c>
      <c r="I284" s="632" t="s">
        <v>686</v>
      </c>
      <c r="J284" s="632" t="s">
        <v>687</v>
      </c>
      <c r="K284" s="632" t="s">
        <v>688</v>
      </c>
      <c r="L284" s="634">
        <v>151.13927840646838</v>
      </c>
      <c r="M284" s="634">
        <v>3</v>
      </c>
      <c r="N284" s="635">
        <v>453.41783521940511</v>
      </c>
    </row>
    <row r="285" spans="1:14" ht="14.4" customHeight="1" x14ac:dyDescent="0.3">
      <c r="A285" s="630" t="s">
        <v>556</v>
      </c>
      <c r="B285" s="631" t="s">
        <v>557</v>
      </c>
      <c r="C285" s="632" t="s">
        <v>570</v>
      </c>
      <c r="D285" s="633" t="s">
        <v>2014</v>
      </c>
      <c r="E285" s="632" t="s">
        <v>579</v>
      </c>
      <c r="F285" s="633" t="s">
        <v>2016</v>
      </c>
      <c r="G285" s="632" t="s">
        <v>588</v>
      </c>
      <c r="H285" s="632" t="s">
        <v>697</v>
      </c>
      <c r="I285" s="632" t="s">
        <v>697</v>
      </c>
      <c r="J285" s="632" t="s">
        <v>698</v>
      </c>
      <c r="K285" s="632" t="s">
        <v>699</v>
      </c>
      <c r="L285" s="634">
        <v>38.198480767461113</v>
      </c>
      <c r="M285" s="634">
        <v>94</v>
      </c>
      <c r="N285" s="635">
        <v>3590.6571921413447</v>
      </c>
    </row>
    <row r="286" spans="1:14" ht="14.4" customHeight="1" x14ac:dyDescent="0.3">
      <c r="A286" s="630" t="s">
        <v>556</v>
      </c>
      <c r="B286" s="631" t="s">
        <v>557</v>
      </c>
      <c r="C286" s="632" t="s">
        <v>570</v>
      </c>
      <c r="D286" s="633" t="s">
        <v>2014</v>
      </c>
      <c r="E286" s="632" t="s">
        <v>579</v>
      </c>
      <c r="F286" s="633" t="s">
        <v>2016</v>
      </c>
      <c r="G286" s="632" t="s">
        <v>588</v>
      </c>
      <c r="H286" s="632" t="s">
        <v>700</v>
      </c>
      <c r="I286" s="632" t="s">
        <v>701</v>
      </c>
      <c r="J286" s="632" t="s">
        <v>702</v>
      </c>
      <c r="K286" s="632" t="s">
        <v>703</v>
      </c>
      <c r="L286" s="634">
        <v>238.13654942779672</v>
      </c>
      <c r="M286" s="634">
        <v>6</v>
      </c>
      <c r="N286" s="635">
        <v>1428.8192965667804</v>
      </c>
    </row>
    <row r="287" spans="1:14" ht="14.4" customHeight="1" x14ac:dyDescent="0.3">
      <c r="A287" s="630" t="s">
        <v>556</v>
      </c>
      <c r="B287" s="631" t="s">
        <v>557</v>
      </c>
      <c r="C287" s="632" t="s">
        <v>570</v>
      </c>
      <c r="D287" s="633" t="s">
        <v>2014</v>
      </c>
      <c r="E287" s="632" t="s">
        <v>579</v>
      </c>
      <c r="F287" s="633" t="s">
        <v>2016</v>
      </c>
      <c r="G287" s="632" t="s">
        <v>588</v>
      </c>
      <c r="H287" s="632" t="s">
        <v>1498</v>
      </c>
      <c r="I287" s="632" t="s">
        <v>1499</v>
      </c>
      <c r="J287" s="632" t="s">
        <v>1500</v>
      </c>
      <c r="K287" s="632" t="s">
        <v>1501</v>
      </c>
      <c r="L287" s="634">
        <v>53.84</v>
      </c>
      <c r="M287" s="634">
        <v>1</v>
      </c>
      <c r="N287" s="635">
        <v>53.84</v>
      </c>
    </row>
    <row r="288" spans="1:14" ht="14.4" customHeight="1" x14ac:dyDescent="0.3">
      <c r="A288" s="630" t="s">
        <v>556</v>
      </c>
      <c r="B288" s="631" t="s">
        <v>557</v>
      </c>
      <c r="C288" s="632" t="s">
        <v>570</v>
      </c>
      <c r="D288" s="633" t="s">
        <v>2014</v>
      </c>
      <c r="E288" s="632" t="s">
        <v>579</v>
      </c>
      <c r="F288" s="633" t="s">
        <v>2016</v>
      </c>
      <c r="G288" s="632" t="s">
        <v>588</v>
      </c>
      <c r="H288" s="632" t="s">
        <v>724</v>
      </c>
      <c r="I288" s="632" t="s">
        <v>725</v>
      </c>
      <c r="J288" s="632" t="s">
        <v>726</v>
      </c>
      <c r="K288" s="632" t="s">
        <v>727</v>
      </c>
      <c r="L288" s="634">
        <v>59.429897387153737</v>
      </c>
      <c r="M288" s="634">
        <v>1</v>
      </c>
      <c r="N288" s="635">
        <v>59.429897387153737</v>
      </c>
    </row>
    <row r="289" spans="1:14" ht="14.4" customHeight="1" x14ac:dyDescent="0.3">
      <c r="A289" s="630" t="s">
        <v>556</v>
      </c>
      <c r="B289" s="631" t="s">
        <v>557</v>
      </c>
      <c r="C289" s="632" t="s">
        <v>570</v>
      </c>
      <c r="D289" s="633" t="s">
        <v>2014</v>
      </c>
      <c r="E289" s="632" t="s">
        <v>579</v>
      </c>
      <c r="F289" s="633" t="s">
        <v>2016</v>
      </c>
      <c r="G289" s="632" t="s">
        <v>588</v>
      </c>
      <c r="H289" s="632" t="s">
        <v>1502</v>
      </c>
      <c r="I289" s="632" t="s">
        <v>1503</v>
      </c>
      <c r="J289" s="632" t="s">
        <v>1504</v>
      </c>
      <c r="K289" s="632" t="s">
        <v>1505</v>
      </c>
      <c r="L289" s="634">
        <v>123.3</v>
      </c>
      <c r="M289" s="634">
        <v>1</v>
      </c>
      <c r="N289" s="635">
        <v>123.3</v>
      </c>
    </row>
    <row r="290" spans="1:14" ht="14.4" customHeight="1" x14ac:dyDescent="0.3">
      <c r="A290" s="630" t="s">
        <v>556</v>
      </c>
      <c r="B290" s="631" t="s">
        <v>557</v>
      </c>
      <c r="C290" s="632" t="s">
        <v>570</v>
      </c>
      <c r="D290" s="633" t="s">
        <v>2014</v>
      </c>
      <c r="E290" s="632" t="s">
        <v>579</v>
      </c>
      <c r="F290" s="633" t="s">
        <v>2016</v>
      </c>
      <c r="G290" s="632" t="s">
        <v>588</v>
      </c>
      <c r="H290" s="632" t="s">
        <v>735</v>
      </c>
      <c r="I290" s="632" t="s">
        <v>736</v>
      </c>
      <c r="J290" s="632" t="s">
        <v>737</v>
      </c>
      <c r="K290" s="632" t="s">
        <v>738</v>
      </c>
      <c r="L290" s="634">
        <v>340.28659508996572</v>
      </c>
      <c r="M290" s="634">
        <v>29</v>
      </c>
      <c r="N290" s="635">
        <v>9868.3112576090061</v>
      </c>
    </row>
    <row r="291" spans="1:14" ht="14.4" customHeight="1" x14ac:dyDescent="0.3">
      <c r="A291" s="630" t="s">
        <v>556</v>
      </c>
      <c r="B291" s="631" t="s">
        <v>557</v>
      </c>
      <c r="C291" s="632" t="s">
        <v>570</v>
      </c>
      <c r="D291" s="633" t="s">
        <v>2014</v>
      </c>
      <c r="E291" s="632" t="s">
        <v>579</v>
      </c>
      <c r="F291" s="633" t="s">
        <v>2016</v>
      </c>
      <c r="G291" s="632" t="s">
        <v>588</v>
      </c>
      <c r="H291" s="632" t="s">
        <v>750</v>
      </c>
      <c r="I291" s="632" t="s">
        <v>751</v>
      </c>
      <c r="J291" s="632" t="s">
        <v>752</v>
      </c>
      <c r="K291" s="632" t="s">
        <v>753</v>
      </c>
      <c r="L291" s="634">
        <v>87.127394031177829</v>
      </c>
      <c r="M291" s="634">
        <v>5</v>
      </c>
      <c r="N291" s="635">
        <v>435.63697015588912</v>
      </c>
    </row>
    <row r="292" spans="1:14" ht="14.4" customHeight="1" x14ac:dyDescent="0.3">
      <c r="A292" s="630" t="s">
        <v>556</v>
      </c>
      <c r="B292" s="631" t="s">
        <v>557</v>
      </c>
      <c r="C292" s="632" t="s">
        <v>570</v>
      </c>
      <c r="D292" s="633" t="s">
        <v>2014</v>
      </c>
      <c r="E292" s="632" t="s">
        <v>579</v>
      </c>
      <c r="F292" s="633" t="s">
        <v>2016</v>
      </c>
      <c r="G292" s="632" t="s">
        <v>588</v>
      </c>
      <c r="H292" s="632" t="s">
        <v>758</v>
      </c>
      <c r="I292" s="632" t="s">
        <v>759</v>
      </c>
      <c r="J292" s="632" t="s">
        <v>675</v>
      </c>
      <c r="K292" s="632" t="s">
        <v>760</v>
      </c>
      <c r="L292" s="634">
        <v>22.480299322375501</v>
      </c>
      <c r="M292" s="634">
        <v>1</v>
      </c>
      <c r="N292" s="635">
        <v>22.480299322375501</v>
      </c>
    </row>
    <row r="293" spans="1:14" ht="14.4" customHeight="1" x14ac:dyDescent="0.3">
      <c r="A293" s="630" t="s">
        <v>556</v>
      </c>
      <c r="B293" s="631" t="s">
        <v>557</v>
      </c>
      <c r="C293" s="632" t="s">
        <v>570</v>
      </c>
      <c r="D293" s="633" t="s">
        <v>2014</v>
      </c>
      <c r="E293" s="632" t="s">
        <v>579</v>
      </c>
      <c r="F293" s="633" t="s">
        <v>2016</v>
      </c>
      <c r="G293" s="632" t="s">
        <v>588</v>
      </c>
      <c r="H293" s="632" t="s">
        <v>1506</v>
      </c>
      <c r="I293" s="632" t="s">
        <v>1507</v>
      </c>
      <c r="J293" s="632" t="s">
        <v>1508</v>
      </c>
      <c r="K293" s="632" t="s">
        <v>1509</v>
      </c>
      <c r="L293" s="634">
        <v>60.51</v>
      </c>
      <c r="M293" s="634">
        <v>1</v>
      </c>
      <c r="N293" s="635">
        <v>60.51</v>
      </c>
    </row>
    <row r="294" spans="1:14" ht="14.4" customHeight="1" x14ac:dyDescent="0.3">
      <c r="A294" s="630" t="s">
        <v>556</v>
      </c>
      <c r="B294" s="631" t="s">
        <v>557</v>
      </c>
      <c r="C294" s="632" t="s">
        <v>570</v>
      </c>
      <c r="D294" s="633" t="s">
        <v>2014</v>
      </c>
      <c r="E294" s="632" t="s">
        <v>579</v>
      </c>
      <c r="F294" s="633" t="s">
        <v>2016</v>
      </c>
      <c r="G294" s="632" t="s">
        <v>588</v>
      </c>
      <c r="H294" s="632" t="s">
        <v>761</v>
      </c>
      <c r="I294" s="632" t="s">
        <v>762</v>
      </c>
      <c r="J294" s="632" t="s">
        <v>763</v>
      </c>
      <c r="K294" s="632" t="s">
        <v>764</v>
      </c>
      <c r="L294" s="634">
        <v>77.074999999999989</v>
      </c>
      <c r="M294" s="634">
        <v>2</v>
      </c>
      <c r="N294" s="635">
        <v>154.14999999999998</v>
      </c>
    </row>
    <row r="295" spans="1:14" ht="14.4" customHeight="1" x14ac:dyDescent="0.3">
      <c r="A295" s="630" t="s">
        <v>556</v>
      </c>
      <c r="B295" s="631" t="s">
        <v>557</v>
      </c>
      <c r="C295" s="632" t="s">
        <v>570</v>
      </c>
      <c r="D295" s="633" t="s">
        <v>2014</v>
      </c>
      <c r="E295" s="632" t="s">
        <v>579</v>
      </c>
      <c r="F295" s="633" t="s">
        <v>2016</v>
      </c>
      <c r="G295" s="632" t="s">
        <v>588</v>
      </c>
      <c r="H295" s="632" t="s">
        <v>765</v>
      </c>
      <c r="I295" s="632" t="s">
        <v>766</v>
      </c>
      <c r="J295" s="632" t="s">
        <v>767</v>
      </c>
      <c r="K295" s="632" t="s">
        <v>768</v>
      </c>
      <c r="L295" s="634">
        <v>157.93961285757135</v>
      </c>
      <c r="M295" s="634">
        <v>3</v>
      </c>
      <c r="N295" s="635">
        <v>473.81883857271407</v>
      </c>
    </row>
    <row r="296" spans="1:14" ht="14.4" customHeight="1" x14ac:dyDescent="0.3">
      <c r="A296" s="630" t="s">
        <v>556</v>
      </c>
      <c r="B296" s="631" t="s">
        <v>557</v>
      </c>
      <c r="C296" s="632" t="s">
        <v>570</v>
      </c>
      <c r="D296" s="633" t="s">
        <v>2014</v>
      </c>
      <c r="E296" s="632" t="s">
        <v>579</v>
      </c>
      <c r="F296" s="633" t="s">
        <v>2016</v>
      </c>
      <c r="G296" s="632" t="s">
        <v>588</v>
      </c>
      <c r="H296" s="632" t="s">
        <v>1510</v>
      </c>
      <c r="I296" s="632" t="s">
        <v>1511</v>
      </c>
      <c r="J296" s="632" t="s">
        <v>1512</v>
      </c>
      <c r="K296" s="632" t="s">
        <v>1513</v>
      </c>
      <c r="L296" s="634">
        <v>110.88999999999997</v>
      </c>
      <c r="M296" s="634">
        <v>2</v>
      </c>
      <c r="N296" s="635">
        <v>221.77999999999994</v>
      </c>
    </row>
    <row r="297" spans="1:14" ht="14.4" customHeight="1" x14ac:dyDescent="0.3">
      <c r="A297" s="630" t="s">
        <v>556</v>
      </c>
      <c r="B297" s="631" t="s">
        <v>557</v>
      </c>
      <c r="C297" s="632" t="s">
        <v>570</v>
      </c>
      <c r="D297" s="633" t="s">
        <v>2014</v>
      </c>
      <c r="E297" s="632" t="s">
        <v>579</v>
      </c>
      <c r="F297" s="633" t="s">
        <v>2016</v>
      </c>
      <c r="G297" s="632" t="s">
        <v>588</v>
      </c>
      <c r="H297" s="632" t="s">
        <v>777</v>
      </c>
      <c r="I297" s="632" t="s">
        <v>778</v>
      </c>
      <c r="J297" s="632" t="s">
        <v>779</v>
      </c>
      <c r="K297" s="632" t="s">
        <v>780</v>
      </c>
      <c r="L297" s="634">
        <v>193.8</v>
      </c>
      <c r="M297" s="634">
        <v>1</v>
      </c>
      <c r="N297" s="635">
        <v>193.8</v>
      </c>
    </row>
    <row r="298" spans="1:14" ht="14.4" customHeight="1" x14ac:dyDescent="0.3">
      <c r="A298" s="630" t="s">
        <v>556</v>
      </c>
      <c r="B298" s="631" t="s">
        <v>557</v>
      </c>
      <c r="C298" s="632" t="s">
        <v>570</v>
      </c>
      <c r="D298" s="633" t="s">
        <v>2014</v>
      </c>
      <c r="E298" s="632" t="s">
        <v>579</v>
      </c>
      <c r="F298" s="633" t="s">
        <v>2016</v>
      </c>
      <c r="G298" s="632" t="s">
        <v>588</v>
      </c>
      <c r="H298" s="632" t="s">
        <v>789</v>
      </c>
      <c r="I298" s="632" t="s">
        <v>790</v>
      </c>
      <c r="J298" s="632" t="s">
        <v>791</v>
      </c>
      <c r="K298" s="632" t="s">
        <v>792</v>
      </c>
      <c r="L298" s="634">
        <v>376.74960001252452</v>
      </c>
      <c r="M298" s="634">
        <v>8</v>
      </c>
      <c r="N298" s="635">
        <v>3013.9968001001962</v>
      </c>
    </row>
    <row r="299" spans="1:14" ht="14.4" customHeight="1" x14ac:dyDescent="0.3">
      <c r="A299" s="630" t="s">
        <v>556</v>
      </c>
      <c r="B299" s="631" t="s">
        <v>557</v>
      </c>
      <c r="C299" s="632" t="s">
        <v>570</v>
      </c>
      <c r="D299" s="633" t="s">
        <v>2014</v>
      </c>
      <c r="E299" s="632" t="s">
        <v>579</v>
      </c>
      <c r="F299" s="633" t="s">
        <v>2016</v>
      </c>
      <c r="G299" s="632" t="s">
        <v>588</v>
      </c>
      <c r="H299" s="632" t="s">
        <v>1514</v>
      </c>
      <c r="I299" s="632" t="s">
        <v>1515</v>
      </c>
      <c r="J299" s="632" t="s">
        <v>1516</v>
      </c>
      <c r="K299" s="632" t="s">
        <v>1517</v>
      </c>
      <c r="L299" s="634">
        <v>105.59999999999994</v>
      </c>
      <c r="M299" s="634">
        <v>4</v>
      </c>
      <c r="N299" s="635">
        <v>422.39999999999975</v>
      </c>
    </row>
    <row r="300" spans="1:14" ht="14.4" customHeight="1" x14ac:dyDescent="0.3">
      <c r="A300" s="630" t="s">
        <v>556</v>
      </c>
      <c r="B300" s="631" t="s">
        <v>557</v>
      </c>
      <c r="C300" s="632" t="s">
        <v>570</v>
      </c>
      <c r="D300" s="633" t="s">
        <v>2014</v>
      </c>
      <c r="E300" s="632" t="s">
        <v>579</v>
      </c>
      <c r="F300" s="633" t="s">
        <v>2016</v>
      </c>
      <c r="G300" s="632" t="s">
        <v>588</v>
      </c>
      <c r="H300" s="632" t="s">
        <v>1518</v>
      </c>
      <c r="I300" s="632" t="s">
        <v>1519</v>
      </c>
      <c r="J300" s="632" t="s">
        <v>1520</v>
      </c>
      <c r="K300" s="632" t="s">
        <v>1521</v>
      </c>
      <c r="L300" s="634">
        <v>73.589999999999989</v>
      </c>
      <c r="M300" s="634">
        <v>2</v>
      </c>
      <c r="N300" s="635">
        <v>147.17999999999998</v>
      </c>
    </row>
    <row r="301" spans="1:14" ht="14.4" customHeight="1" x14ac:dyDescent="0.3">
      <c r="A301" s="630" t="s">
        <v>556</v>
      </c>
      <c r="B301" s="631" t="s">
        <v>557</v>
      </c>
      <c r="C301" s="632" t="s">
        <v>570</v>
      </c>
      <c r="D301" s="633" t="s">
        <v>2014</v>
      </c>
      <c r="E301" s="632" t="s">
        <v>579</v>
      </c>
      <c r="F301" s="633" t="s">
        <v>2016</v>
      </c>
      <c r="G301" s="632" t="s">
        <v>588</v>
      </c>
      <c r="H301" s="632" t="s">
        <v>801</v>
      </c>
      <c r="I301" s="632" t="s">
        <v>802</v>
      </c>
      <c r="J301" s="632" t="s">
        <v>803</v>
      </c>
      <c r="K301" s="632" t="s">
        <v>804</v>
      </c>
      <c r="L301" s="634">
        <v>169.64016735531101</v>
      </c>
      <c r="M301" s="634">
        <v>1</v>
      </c>
      <c r="N301" s="635">
        <v>169.64016735531101</v>
      </c>
    </row>
    <row r="302" spans="1:14" ht="14.4" customHeight="1" x14ac:dyDescent="0.3">
      <c r="A302" s="630" t="s">
        <v>556</v>
      </c>
      <c r="B302" s="631" t="s">
        <v>557</v>
      </c>
      <c r="C302" s="632" t="s">
        <v>570</v>
      </c>
      <c r="D302" s="633" t="s">
        <v>2014</v>
      </c>
      <c r="E302" s="632" t="s">
        <v>579</v>
      </c>
      <c r="F302" s="633" t="s">
        <v>2016</v>
      </c>
      <c r="G302" s="632" t="s">
        <v>588</v>
      </c>
      <c r="H302" s="632" t="s">
        <v>1522</v>
      </c>
      <c r="I302" s="632" t="s">
        <v>1523</v>
      </c>
      <c r="J302" s="632" t="s">
        <v>811</v>
      </c>
      <c r="K302" s="632" t="s">
        <v>1524</v>
      </c>
      <c r="L302" s="634">
        <v>128.27510651188911</v>
      </c>
      <c r="M302" s="634">
        <v>2</v>
      </c>
      <c r="N302" s="635">
        <v>256.55021302377821</v>
      </c>
    </row>
    <row r="303" spans="1:14" ht="14.4" customHeight="1" x14ac:dyDescent="0.3">
      <c r="A303" s="630" t="s">
        <v>556</v>
      </c>
      <c r="B303" s="631" t="s">
        <v>557</v>
      </c>
      <c r="C303" s="632" t="s">
        <v>570</v>
      </c>
      <c r="D303" s="633" t="s">
        <v>2014</v>
      </c>
      <c r="E303" s="632" t="s">
        <v>579</v>
      </c>
      <c r="F303" s="633" t="s">
        <v>2016</v>
      </c>
      <c r="G303" s="632" t="s">
        <v>588</v>
      </c>
      <c r="H303" s="632" t="s">
        <v>809</v>
      </c>
      <c r="I303" s="632" t="s">
        <v>810</v>
      </c>
      <c r="J303" s="632" t="s">
        <v>811</v>
      </c>
      <c r="K303" s="632" t="s">
        <v>812</v>
      </c>
      <c r="L303" s="634">
        <v>142.49378923313498</v>
      </c>
      <c r="M303" s="634">
        <v>8</v>
      </c>
      <c r="N303" s="635">
        <v>1139.9503138650798</v>
      </c>
    </row>
    <row r="304" spans="1:14" ht="14.4" customHeight="1" x14ac:dyDescent="0.3">
      <c r="A304" s="630" t="s">
        <v>556</v>
      </c>
      <c r="B304" s="631" t="s">
        <v>557</v>
      </c>
      <c r="C304" s="632" t="s">
        <v>570</v>
      </c>
      <c r="D304" s="633" t="s">
        <v>2014</v>
      </c>
      <c r="E304" s="632" t="s">
        <v>579</v>
      </c>
      <c r="F304" s="633" t="s">
        <v>2016</v>
      </c>
      <c r="G304" s="632" t="s">
        <v>588</v>
      </c>
      <c r="H304" s="632" t="s">
        <v>817</v>
      </c>
      <c r="I304" s="632" t="s">
        <v>818</v>
      </c>
      <c r="J304" s="632" t="s">
        <v>819</v>
      </c>
      <c r="K304" s="632" t="s">
        <v>820</v>
      </c>
      <c r="L304" s="634">
        <v>47.01</v>
      </c>
      <c r="M304" s="634">
        <v>5</v>
      </c>
      <c r="N304" s="635">
        <v>235.04999999999998</v>
      </c>
    </row>
    <row r="305" spans="1:14" ht="14.4" customHeight="1" x14ac:dyDescent="0.3">
      <c r="A305" s="630" t="s">
        <v>556</v>
      </c>
      <c r="B305" s="631" t="s">
        <v>557</v>
      </c>
      <c r="C305" s="632" t="s">
        <v>570</v>
      </c>
      <c r="D305" s="633" t="s">
        <v>2014</v>
      </c>
      <c r="E305" s="632" t="s">
        <v>579</v>
      </c>
      <c r="F305" s="633" t="s">
        <v>2016</v>
      </c>
      <c r="G305" s="632" t="s">
        <v>588</v>
      </c>
      <c r="H305" s="632" t="s">
        <v>1525</v>
      </c>
      <c r="I305" s="632" t="s">
        <v>1526</v>
      </c>
      <c r="J305" s="632" t="s">
        <v>1527</v>
      </c>
      <c r="K305" s="632" t="s">
        <v>1528</v>
      </c>
      <c r="L305" s="634">
        <v>47.820198946129601</v>
      </c>
      <c r="M305" s="634">
        <v>2</v>
      </c>
      <c r="N305" s="635">
        <v>95.640397892259202</v>
      </c>
    </row>
    <row r="306" spans="1:14" ht="14.4" customHeight="1" x14ac:dyDescent="0.3">
      <c r="A306" s="630" t="s">
        <v>556</v>
      </c>
      <c r="B306" s="631" t="s">
        <v>557</v>
      </c>
      <c r="C306" s="632" t="s">
        <v>570</v>
      </c>
      <c r="D306" s="633" t="s">
        <v>2014</v>
      </c>
      <c r="E306" s="632" t="s">
        <v>579</v>
      </c>
      <c r="F306" s="633" t="s">
        <v>2016</v>
      </c>
      <c r="G306" s="632" t="s">
        <v>588</v>
      </c>
      <c r="H306" s="632" t="s">
        <v>829</v>
      </c>
      <c r="I306" s="632" t="s">
        <v>829</v>
      </c>
      <c r="J306" s="632" t="s">
        <v>679</v>
      </c>
      <c r="K306" s="632" t="s">
        <v>830</v>
      </c>
      <c r="L306" s="634">
        <v>106.98</v>
      </c>
      <c r="M306" s="634">
        <v>1</v>
      </c>
      <c r="N306" s="635">
        <v>106.98</v>
      </c>
    </row>
    <row r="307" spans="1:14" ht="14.4" customHeight="1" x14ac:dyDescent="0.3">
      <c r="A307" s="630" t="s">
        <v>556</v>
      </c>
      <c r="B307" s="631" t="s">
        <v>557</v>
      </c>
      <c r="C307" s="632" t="s">
        <v>570</v>
      </c>
      <c r="D307" s="633" t="s">
        <v>2014</v>
      </c>
      <c r="E307" s="632" t="s">
        <v>579</v>
      </c>
      <c r="F307" s="633" t="s">
        <v>2016</v>
      </c>
      <c r="G307" s="632" t="s">
        <v>588</v>
      </c>
      <c r="H307" s="632" t="s">
        <v>835</v>
      </c>
      <c r="I307" s="632" t="s">
        <v>836</v>
      </c>
      <c r="J307" s="632" t="s">
        <v>833</v>
      </c>
      <c r="K307" s="632" t="s">
        <v>837</v>
      </c>
      <c r="L307" s="634">
        <v>292.47000000000003</v>
      </c>
      <c r="M307" s="634">
        <v>2</v>
      </c>
      <c r="N307" s="635">
        <v>584.94000000000005</v>
      </c>
    </row>
    <row r="308" spans="1:14" ht="14.4" customHeight="1" x14ac:dyDescent="0.3">
      <c r="A308" s="630" t="s">
        <v>556</v>
      </c>
      <c r="B308" s="631" t="s">
        <v>557</v>
      </c>
      <c r="C308" s="632" t="s">
        <v>570</v>
      </c>
      <c r="D308" s="633" t="s">
        <v>2014</v>
      </c>
      <c r="E308" s="632" t="s">
        <v>579</v>
      </c>
      <c r="F308" s="633" t="s">
        <v>2016</v>
      </c>
      <c r="G308" s="632" t="s">
        <v>588</v>
      </c>
      <c r="H308" s="632" t="s">
        <v>842</v>
      </c>
      <c r="I308" s="632" t="s">
        <v>843</v>
      </c>
      <c r="J308" s="632" t="s">
        <v>844</v>
      </c>
      <c r="K308" s="632" t="s">
        <v>845</v>
      </c>
      <c r="L308" s="634">
        <v>392.88927204131159</v>
      </c>
      <c r="M308" s="634">
        <v>51</v>
      </c>
      <c r="N308" s="635">
        <v>20037.352874106891</v>
      </c>
    </row>
    <row r="309" spans="1:14" ht="14.4" customHeight="1" x14ac:dyDescent="0.3">
      <c r="A309" s="630" t="s">
        <v>556</v>
      </c>
      <c r="B309" s="631" t="s">
        <v>557</v>
      </c>
      <c r="C309" s="632" t="s">
        <v>570</v>
      </c>
      <c r="D309" s="633" t="s">
        <v>2014</v>
      </c>
      <c r="E309" s="632" t="s">
        <v>579</v>
      </c>
      <c r="F309" s="633" t="s">
        <v>2016</v>
      </c>
      <c r="G309" s="632" t="s">
        <v>588</v>
      </c>
      <c r="H309" s="632" t="s">
        <v>1529</v>
      </c>
      <c r="I309" s="632" t="s">
        <v>1530</v>
      </c>
      <c r="J309" s="632" t="s">
        <v>1531</v>
      </c>
      <c r="K309" s="632" t="s">
        <v>1532</v>
      </c>
      <c r="L309" s="634">
        <v>91.569999999999951</v>
      </c>
      <c r="M309" s="634">
        <v>1</v>
      </c>
      <c r="N309" s="635">
        <v>91.569999999999951</v>
      </c>
    </row>
    <row r="310" spans="1:14" ht="14.4" customHeight="1" x14ac:dyDescent="0.3">
      <c r="A310" s="630" t="s">
        <v>556</v>
      </c>
      <c r="B310" s="631" t="s">
        <v>557</v>
      </c>
      <c r="C310" s="632" t="s">
        <v>570</v>
      </c>
      <c r="D310" s="633" t="s">
        <v>2014</v>
      </c>
      <c r="E310" s="632" t="s">
        <v>579</v>
      </c>
      <c r="F310" s="633" t="s">
        <v>2016</v>
      </c>
      <c r="G310" s="632" t="s">
        <v>588</v>
      </c>
      <c r="H310" s="632" t="s">
        <v>1533</v>
      </c>
      <c r="I310" s="632" t="s">
        <v>1534</v>
      </c>
      <c r="J310" s="632" t="s">
        <v>1535</v>
      </c>
      <c r="K310" s="632" t="s">
        <v>1536</v>
      </c>
      <c r="L310" s="634">
        <v>223.55820082806483</v>
      </c>
      <c r="M310" s="634">
        <v>73</v>
      </c>
      <c r="N310" s="635">
        <v>16319.748660448733</v>
      </c>
    </row>
    <row r="311" spans="1:14" ht="14.4" customHeight="1" x14ac:dyDescent="0.3">
      <c r="A311" s="630" t="s">
        <v>556</v>
      </c>
      <c r="B311" s="631" t="s">
        <v>557</v>
      </c>
      <c r="C311" s="632" t="s">
        <v>570</v>
      </c>
      <c r="D311" s="633" t="s">
        <v>2014</v>
      </c>
      <c r="E311" s="632" t="s">
        <v>579</v>
      </c>
      <c r="F311" s="633" t="s">
        <v>2016</v>
      </c>
      <c r="G311" s="632" t="s">
        <v>588</v>
      </c>
      <c r="H311" s="632" t="s">
        <v>870</v>
      </c>
      <c r="I311" s="632" t="s">
        <v>871</v>
      </c>
      <c r="J311" s="632" t="s">
        <v>872</v>
      </c>
      <c r="K311" s="632" t="s">
        <v>873</v>
      </c>
      <c r="L311" s="634">
        <v>152.02666666666667</v>
      </c>
      <c r="M311" s="634">
        <v>6</v>
      </c>
      <c r="N311" s="635">
        <v>912.16000000000008</v>
      </c>
    </row>
    <row r="312" spans="1:14" ht="14.4" customHeight="1" x14ac:dyDescent="0.3">
      <c r="A312" s="630" t="s">
        <v>556</v>
      </c>
      <c r="B312" s="631" t="s">
        <v>557</v>
      </c>
      <c r="C312" s="632" t="s">
        <v>570</v>
      </c>
      <c r="D312" s="633" t="s">
        <v>2014</v>
      </c>
      <c r="E312" s="632" t="s">
        <v>579</v>
      </c>
      <c r="F312" s="633" t="s">
        <v>2016</v>
      </c>
      <c r="G312" s="632" t="s">
        <v>588</v>
      </c>
      <c r="H312" s="632" t="s">
        <v>876</v>
      </c>
      <c r="I312" s="632" t="s">
        <v>238</v>
      </c>
      <c r="J312" s="632" t="s">
        <v>877</v>
      </c>
      <c r="K312" s="632"/>
      <c r="L312" s="634">
        <v>181.8395965170657</v>
      </c>
      <c r="M312" s="634">
        <v>1</v>
      </c>
      <c r="N312" s="635">
        <v>181.8395965170657</v>
      </c>
    </row>
    <row r="313" spans="1:14" ht="14.4" customHeight="1" x14ac:dyDescent="0.3">
      <c r="A313" s="630" t="s">
        <v>556</v>
      </c>
      <c r="B313" s="631" t="s">
        <v>557</v>
      </c>
      <c r="C313" s="632" t="s">
        <v>570</v>
      </c>
      <c r="D313" s="633" t="s">
        <v>2014</v>
      </c>
      <c r="E313" s="632" t="s">
        <v>579</v>
      </c>
      <c r="F313" s="633" t="s">
        <v>2016</v>
      </c>
      <c r="G313" s="632" t="s">
        <v>588</v>
      </c>
      <c r="H313" s="632" t="s">
        <v>1537</v>
      </c>
      <c r="I313" s="632" t="s">
        <v>238</v>
      </c>
      <c r="J313" s="632" t="s">
        <v>1538</v>
      </c>
      <c r="K313" s="632"/>
      <c r="L313" s="634">
        <v>147.49999999999997</v>
      </c>
      <c r="M313" s="634">
        <v>3</v>
      </c>
      <c r="N313" s="635">
        <v>442.49999999999989</v>
      </c>
    </row>
    <row r="314" spans="1:14" ht="14.4" customHeight="1" x14ac:dyDescent="0.3">
      <c r="A314" s="630" t="s">
        <v>556</v>
      </c>
      <c r="B314" s="631" t="s">
        <v>557</v>
      </c>
      <c r="C314" s="632" t="s">
        <v>570</v>
      </c>
      <c r="D314" s="633" t="s">
        <v>2014</v>
      </c>
      <c r="E314" s="632" t="s">
        <v>579</v>
      </c>
      <c r="F314" s="633" t="s">
        <v>2016</v>
      </c>
      <c r="G314" s="632" t="s">
        <v>588</v>
      </c>
      <c r="H314" s="632" t="s">
        <v>878</v>
      </c>
      <c r="I314" s="632" t="s">
        <v>238</v>
      </c>
      <c r="J314" s="632" t="s">
        <v>879</v>
      </c>
      <c r="K314" s="632"/>
      <c r="L314" s="634">
        <v>100.67997217563392</v>
      </c>
      <c r="M314" s="634">
        <v>15</v>
      </c>
      <c r="N314" s="635">
        <v>1510.1995826345087</v>
      </c>
    </row>
    <row r="315" spans="1:14" ht="14.4" customHeight="1" x14ac:dyDescent="0.3">
      <c r="A315" s="630" t="s">
        <v>556</v>
      </c>
      <c r="B315" s="631" t="s">
        <v>557</v>
      </c>
      <c r="C315" s="632" t="s">
        <v>570</v>
      </c>
      <c r="D315" s="633" t="s">
        <v>2014</v>
      </c>
      <c r="E315" s="632" t="s">
        <v>579</v>
      </c>
      <c r="F315" s="633" t="s">
        <v>2016</v>
      </c>
      <c r="G315" s="632" t="s">
        <v>588</v>
      </c>
      <c r="H315" s="632" t="s">
        <v>1539</v>
      </c>
      <c r="I315" s="632" t="s">
        <v>1540</v>
      </c>
      <c r="J315" s="632" t="s">
        <v>1541</v>
      </c>
      <c r="K315" s="632" t="s">
        <v>1542</v>
      </c>
      <c r="L315" s="634">
        <v>69.991141210810511</v>
      </c>
      <c r="M315" s="634">
        <v>7</v>
      </c>
      <c r="N315" s="635">
        <v>489.93798847567359</v>
      </c>
    </row>
    <row r="316" spans="1:14" ht="14.4" customHeight="1" x14ac:dyDescent="0.3">
      <c r="A316" s="630" t="s">
        <v>556</v>
      </c>
      <c r="B316" s="631" t="s">
        <v>557</v>
      </c>
      <c r="C316" s="632" t="s">
        <v>570</v>
      </c>
      <c r="D316" s="633" t="s">
        <v>2014</v>
      </c>
      <c r="E316" s="632" t="s">
        <v>579</v>
      </c>
      <c r="F316" s="633" t="s">
        <v>2016</v>
      </c>
      <c r="G316" s="632" t="s">
        <v>588</v>
      </c>
      <c r="H316" s="632" t="s">
        <v>1543</v>
      </c>
      <c r="I316" s="632" t="s">
        <v>238</v>
      </c>
      <c r="J316" s="632" t="s">
        <v>1544</v>
      </c>
      <c r="K316" s="632" t="s">
        <v>1545</v>
      </c>
      <c r="L316" s="634">
        <v>1440.12</v>
      </c>
      <c r="M316" s="634">
        <v>3</v>
      </c>
      <c r="N316" s="635">
        <v>4320.3599999999997</v>
      </c>
    </row>
    <row r="317" spans="1:14" ht="14.4" customHeight="1" x14ac:dyDescent="0.3">
      <c r="A317" s="630" t="s">
        <v>556</v>
      </c>
      <c r="B317" s="631" t="s">
        <v>557</v>
      </c>
      <c r="C317" s="632" t="s">
        <v>570</v>
      </c>
      <c r="D317" s="633" t="s">
        <v>2014</v>
      </c>
      <c r="E317" s="632" t="s">
        <v>579</v>
      </c>
      <c r="F317" s="633" t="s">
        <v>2016</v>
      </c>
      <c r="G317" s="632" t="s">
        <v>588</v>
      </c>
      <c r="H317" s="632" t="s">
        <v>880</v>
      </c>
      <c r="I317" s="632" t="s">
        <v>881</v>
      </c>
      <c r="J317" s="632" t="s">
        <v>863</v>
      </c>
      <c r="K317" s="632" t="s">
        <v>882</v>
      </c>
      <c r="L317" s="634">
        <v>59.364091932869009</v>
      </c>
      <c r="M317" s="634">
        <v>5</v>
      </c>
      <c r="N317" s="635">
        <v>296.82045966434504</v>
      </c>
    </row>
    <row r="318" spans="1:14" ht="14.4" customHeight="1" x14ac:dyDescent="0.3">
      <c r="A318" s="630" t="s">
        <v>556</v>
      </c>
      <c r="B318" s="631" t="s">
        <v>557</v>
      </c>
      <c r="C318" s="632" t="s">
        <v>570</v>
      </c>
      <c r="D318" s="633" t="s">
        <v>2014</v>
      </c>
      <c r="E318" s="632" t="s">
        <v>579</v>
      </c>
      <c r="F318" s="633" t="s">
        <v>2016</v>
      </c>
      <c r="G318" s="632" t="s">
        <v>588</v>
      </c>
      <c r="H318" s="632" t="s">
        <v>902</v>
      </c>
      <c r="I318" s="632" t="s">
        <v>903</v>
      </c>
      <c r="J318" s="632" t="s">
        <v>904</v>
      </c>
      <c r="K318" s="632"/>
      <c r="L318" s="634">
        <v>140.13479844865125</v>
      </c>
      <c r="M318" s="634">
        <v>102</v>
      </c>
      <c r="N318" s="635">
        <v>14293.749441762428</v>
      </c>
    </row>
    <row r="319" spans="1:14" ht="14.4" customHeight="1" x14ac:dyDescent="0.3">
      <c r="A319" s="630" t="s">
        <v>556</v>
      </c>
      <c r="B319" s="631" t="s">
        <v>557</v>
      </c>
      <c r="C319" s="632" t="s">
        <v>570</v>
      </c>
      <c r="D319" s="633" t="s">
        <v>2014</v>
      </c>
      <c r="E319" s="632" t="s">
        <v>579</v>
      </c>
      <c r="F319" s="633" t="s">
        <v>2016</v>
      </c>
      <c r="G319" s="632" t="s">
        <v>588</v>
      </c>
      <c r="H319" s="632" t="s">
        <v>909</v>
      </c>
      <c r="I319" s="632" t="s">
        <v>910</v>
      </c>
      <c r="J319" s="632" t="s">
        <v>911</v>
      </c>
      <c r="K319" s="632" t="s">
        <v>912</v>
      </c>
      <c r="L319" s="634">
        <v>668.77</v>
      </c>
      <c r="M319" s="634">
        <v>1</v>
      </c>
      <c r="N319" s="635">
        <v>668.77</v>
      </c>
    </row>
    <row r="320" spans="1:14" ht="14.4" customHeight="1" x14ac:dyDescent="0.3">
      <c r="A320" s="630" t="s">
        <v>556</v>
      </c>
      <c r="B320" s="631" t="s">
        <v>557</v>
      </c>
      <c r="C320" s="632" t="s">
        <v>570</v>
      </c>
      <c r="D320" s="633" t="s">
        <v>2014</v>
      </c>
      <c r="E320" s="632" t="s">
        <v>579</v>
      </c>
      <c r="F320" s="633" t="s">
        <v>2016</v>
      </c>
      <c r="G320" s="632" t="s">
        <v>588</v>
      </c>
      <c r="H320" s="632" t="s">
        <v>913</v>
      </c>
      <c r="I320" s="632" t="s">
        <v>914</v>
      </c>
      <c r="J320" s="632" t="s">
        <v>915</v>
      </c>
      <c r="K320" s="632" t="s">
        <v>916</v>
      </c>
      <c r="L320" s="634">
        <v>59.21</v>
      </c>
      <c r="M320" s="634">
        <v>2</v>
      </c>
      <c r="N320" s="635">
        <v>118.42</v>
      </c>
    </row>
    <row r="321" spans="1:14" ht="14.4" customHeight="1" x14ac:dyDescent="0.3">
      <c r="A321" s="630" t="s">
        <v>556</v>
      </c>
      <c r="B321" s="631" t="s">
        <v>557</v>
      </c>
      <c r="C321" s="632" t="s">
        <v>570</v>
      </c>
      <c r="D321" s="633" t="s">
        <v>2014</v>
      </c>
      <c r="E321" s="632" t="s">
        <v>579</v>
      </c>
      <c r="F321" s="633" t="s">
        <v>2016</v>
      </c>
      <c r="G321" s="632" t="s">
        <v>588</v>
      </c>
      <c r="H321" s="632" t="s">
        <v>925</v>
      </c>
      <c r="I321" s="632" t="s">
        <v>926</v>
      </c>
      <c r="J321" s="632" t="s">
        <v>927</v>
      </c>
      <c r="K321" s="632" t="s">
        <v>928</v>
      </c>
      <c r="L321" s="634">
        <v>61.379965137394308</v>
      </c>
      <c r="M321" s="634">
        <v>63</v>
      </c>
      <c r="N321" s="635">
        <v>3866.9378036558414</v>
      </c>
    </row>
    <row r="322" spans="1:14" ht="14.4" customHeight="1" x14ac:dyDescent="0.3">
      <c r="A322" s="630" t="s">
        <v>556</v>
      </c>
      <c r="B322" s="631" t="s">
        <v>557</v>
      </c>
      <c r="C322" s="632" t="s">
        <v>570</v>
      </c>
      <c r="D322" s="633" t="s">
        <v>2014</v>
      </c>
      <c r="E322" s="632" t="s">
        <v>579</v>
      </c>
      <c r="F322" s="633" t="s">
        <v>2016</v>
      </c>
      <c r="G322" s="632" t="s">
        <v>588</v>
      </c>
      <c r="H322" s="632" t="s">
        <v>944</v>
      </c>
      <c r="I322" s="632" t="s">
        <v>945</v>
      </c>
      <c r="J322" s="632" t="s">
        <v>946</v>
      </c>
      <c r="K322" s="632" t="s">
        <v>947</v>
      </c>
      <c r="L322" s="634">
        <v>100.94333333333333</v>
      </c>
      <c r="M322" s="634">
        <v>3</v>
      </c>
      <c r="N322" s="635">
        <v>302.83</v>
      </c>
    </row>
    <row r="323" spans="1:14" ht="14.4" customHeight="1" x14ac:dyDescent="0.3">
      <c r="A323" s="630" t="s">
        <v>556</v>
      </c>
      <c r="B323" s="631" t="s">
        <v>557</v>
      </c>
      <c r="C323" s="632" t="s">
        <v>570</v>
      </c>
      <c r="D323" s="633" t="s">
        <v>2014</v>
      </c>
      <c r="E323" s="632" t="s">
        <v>579</v>
      </c>
      <c r="F323" s="633" t="s">
        <v>2016</v>
      </c>
      <c r="G323" s="632" t="s">
        <v>588</v>
      </c>
      <c r="H323" s="632" t="s">
        <v>1546</v>
      </c>
      <c r="I323" s="632" t="s">
        <v>238</v>
      </c>
      <c r="J323" s="632" t="s">
        <v>1547</v>
      </c>
      <c r="K323" s="632" t="s">
        <v>1548</v>
      </c>
      <c r="L323" s="634">
        <v>168.84898876985881</v>
      </c>
      <c r="M323" s="634">
        <v>9</v>
      </c>
      <c r="N323" s="635">
        <v>1519.6408989287293</v>
      </c>
    </row>
    <row r="324" spans="1:14" ht="14.4" customHeight="1" x14ac:dyDescent="0.3">
      <c r="A324" s="630" t="s">
        <v>556</v>
      </c>
      <c r="B324" s="631" t="s">
        <v>557</v>
      </c>
      <c r="C324" s="632" t="s">
        <v>570</v>
      </c>
      <c r="D324" s="633" t="s">
        <v>2014</v>
      </c>
      <c r="E324" s="632" t="s">
        <v>579</v>
      </c>
      <c r="F324" s="633" t="s">
        <v>2016</v>
      </c>
      <c r="G324" s="632" t="s">
        <v>588</v>
      </c>
      <c r="H324" s="632" t="s">
        <v>952</v>
      </c>
      <c r="I324" s="632" t="s">
        <v>953</v>
      </c>
      <c r="J324" s="632" t="s">
        <v>954</v>
      </c>
      <c r="K324" s="632" t="s">
        <v>955</v>
      </c>
      <c r="L324" s="634">
        <v>218.178</v>
      </c>
      <c r="M324" s="634">
        <v>2</v>
      </c>
      <c r="N324" s="635">
        <v>436.35599999999999</v>
      </c>
    </row>
    <row r="325" spans="1:14" ht="14.4" customHeight="1" x14ac:dyDescent="0.3">
      <c r="A325" s="630" t="s">
        <v>556</v>
      </c>
      <c r="B325" s="631" t="s">
        <v>557</v>
      </c>
      <c r="C325" s="632" t="s">
        <v>570</v>
      </c>
      <c r="D325" s="633" t="s">
        <v>2014</v>
      </c>
      <c r="E325" s="632" t="s">
        <v>579</v>
      </c>
      <c r="F325" s="633" t="s">
        <v>2016</v>
      </c>
      <c r="G325" s="632" t="s">
        <v>588</v>
      </c>
      <c r="H325" s="632" t="s">
        <v>1549</v>
      </c>
      <c r="I325" s="632" t="s">
        <v>238</v>
      </c>
      <c r="J325" s="632" t="s">
        <v>1550</v>
      </c>
      <c r="K325" s="632"/>
      <c r="L325" s="634">
        <v>96.99</v>
      </c>
      <c r="M325" s="634">
        <v>2</v>
      </c>
      <c r="N325" s="635">
        <v>193.98</v>
      </c>
    </row>
    <row r="326" spans="1:14" ht="14.4" customHeight="1" x14ac:dyDescent="0.3">
      <c r="A326" s="630" t="s">
        <v>556</v>
      </c>
      <c r="B326" s="631" t="s">
        <v>557</v>
      </c>
      <c r="C326" s="632" t="s">
        <v>570</v>
      </c>
      <c r="D326" s="633" t="s">
        <v>2014</v>
      </c>
      <c r="E326" s="632" t="s">
        <v>579</v>
      </c>
      <c r="F326" s="633" t="s">
        <v>2016</v>
      </c>
      <c r="G326" s="632" t="s">
        <v>588</v>
      </c>
      <c r="H326" s="632" t="s">
        <v>1551</v>
      </c>
      <c r="I326" s="632" t="s">
        <v>238</v>
      </c>
      <c r="J326" s="632" t="s">
        <v>1552</v>
      </c>
      <c r="K326" s="632"/>
      <c r="L326" s="634">
        <v>85.33</v>
      </c>
      <c r="M326" s="634">
        <v>1</v>
      </c>
      <c r="N326" s="635">
        <v>85.33</v>
      </c>
    </row>
    <row r="327" spans="1:14" ht="14.4" customHeight="1" x14ac:dyDescent="0.3">
      <c r="A327" s="630" t="s">
        <v>556</v>
      </c>
      <c r="B327" s="631" t="s">
        <v>557</v>
      </c>
      <c r="C327" s="632" t="s">
        <v>570</v>
      </c>
      <c r="D327" s="633" t="s">
        <v>2014</v>
      </c>
      <c r="E327" s="632" t="s">
        <v>579</v>
      </c>
      <c r="F327" s="633" t="s">
        <v>2016</v>
      </c>
      <c r="G327" s="632" t="s">
        <v>588</v>
      </c>
      <c r="H327" s="632" t="s">
        <v>956</v>
      </c>
      <c r="I327" s="632" t="s">
        <v>956</v>
      </c>
      <c r="J327" s="632" t="s">
        <v>590</v>
      </c>
      <c r="K327" s="632" t="s">
        <v>957</v>
      </c>
      <c r="L327" s="634">
        <v>201.25</v>
      </c>
      <c r="M327" s="634">
        <v>5</v>
      </c>
      <c r="N327" s="635">
        <v>1006.25</v>
      </c>
    </row>
    <row r="328" spans="1:14" ht="14.4" customHeight="1" x14ac:dyDescent="0.3">
      <c r="A328" s="630" t="s">
        <v>556</v>
      </c>
      <c r="B328" s="631" t="s">
        <v>557</v>
      </c>
      <c r="C328" s="632" t="s">
        <v>570</v>
      </c>
      <c r="D328" s="633" t="s">
        <v>2014</v>
      </c>
      <c r="E328" s="632" t="s">
        <v>579</v>
      </c>
      <c r="F328" s="633" t="s">
        <v>2016</v>
      </c>
      <c r="G328" s="632" t="s">
        <v>588</v>
      </c>
      <c r="H328" s="632" t="s">
        <v>966</v>
      </c>
      <c r="I328" s="632" t="s">
        <v>967</v>
      </c>
      <c r="J328" s="632" t="s">
        <v>968</v>
      </c>
      <c r="K328" s="632" t="s">
        <v>609</v>
      </c>
      <c r="L328" s="634">
        <v>121.80977617775061</v>
      </c>
      <c r="M328" s="634">
        <v>390</v>
      </c>
      <c r="N328" s="635">
        <v>47505.812709322738</v>
      </c>
    </row>
    <row r="329" spans="1:14" ht="14.4" customHeight="1" x14ac:dyDescent="0.3">
      <c r="A329" s="630" t="s">
        <v>556</v>
      </c>
      <c r="B329" s="631" t="s">
        <v>557</v>
      </c>
      <c r="C329" s="632" t="s">
        <v>570</v>
      </c>
      <c r="D329" s="633" t="s">
        <v>2014</v>
      </c>
      <c r="E329" s="632" t="s">
        <v>579</v>
      </c>
      <c r="F329" s="633" t="s">
        <v>2016</v>
      </c>
      <c r="G329" s="632" t="s">
        <v>588</v>
      </c>
      <c r="H329" s="632" t="s">
        <v>969</v>
      </c>
      <c r="I329" s="632" t="s">
        <v>970</v>
      </c>
      <c r="J329" s="632" t="s">
        <v>971</v>
      </c>
      <c r="K329" s="632" t="s">
        <v>972</v>
      </c>
      <c r="L329" s="634">
        <v>59.650090774896505</v>
      </c>
      <c r="M329" s="634">
        <v>6</v>
      </c>
      <c r="N329" s="635">
        <v>357.90054464937901</v>
      </c>
    </row>
    <row r="330" spans="1:14" ht="14.4" customHeight="1" x14ac:dyDescent="0.3">
      <c r="A330" s="630" t="s">
        <v>556</v>
      </c>
      <c r="B330" s="631" t="s">
        <v>557</v>
      </c>
      <c r="C330" s="632" t="s">
        <v>570</v>
      </c>
      <c r="D330" s="633" t="s">
        <v>2014</v>
      </c>
      <c r="E330" s="632" t="s">
        <v>579</v>
      </c>
      <c r="F330" s="633" t="s">
        <v>2016</v>
      </c>
      <c r="G330" s="632" t="s">
        <v>588</v>
      </c>
      <c r="H330" s="632" t="s">
        <v>1553</v>
      </c>
      <c r="I330" s="632" t="s">
        <v>1554</v>
      </c>
      <c r="J330" s="632" t="s">
        <v>1555</v>
      </c>
      <c r="K330" s="632" t="s">
        <v>1556</v>
      </c>
      <c r="L330" s="634">
        <v>57.72000000000002</v>
      </c>
      <c r="M330" s="634">
        <v>1</v>
      </c>
      <c r="N330" s="635">
        <v>57.72000000000002</v>
      </c>
    </row>
    <row r="331" spans="1:14" ht="14.4" customHeight="1" x14ac:dyDescent="0.3">
      <c r="A331" s="630" t="s">
        <v>556</v>
      </c>
      <c r="B331" s="631" t="s">
        <v>557</v>
      </c>
      <c r="C331" s="632" t="s">
        <v>570</v>
      </c>
      <c r="D331" s="633" t="s">
        <v>2014</v>
      </c>
      <c r="E331" s="632" t="s">
        <v>579</v>
      </c>
      <c r="F331" s="633" t="s">
        <v>2016</v>
      </c>
      <c r="G331" s="632" t="s">
        <v>588</v>
      </c>
      <c r="H331" s="632" t="s">
        <v>973</v>
      </c>
      <c r="I331" s="632" t="s">
        <v>974</v>
      </c>
      <c r="J331" s="632" t="s">
        <v>975</v>
      </c>
      <c r="K331" s="632" t="s">
        <v>976</v>
      </c>
      <c r="L331" s="634">
        <v>707</v>
      </c>
      <c r="M331" s="634">
        <v>1</v>
      </c>
      <c r="N331" s="635">
        <v>707</v>
      </c>
    </row>
    <row r="332" spans="1:14" ht="14.4" customHeight="1" x14ac:dyDescent="0.3">
      <c r="A332" s="630" t="s">
        <v>556</v>
      </c>
      <c r="B332" s="631" t="s">
        <v>557</v>
      </c>
      <c r="C332" s="632" t="s">
        <v>570</v>
      </c>
      <c r="D332" s="633" t="s">
        <v>2014</v>
      </c>
      <c r="E332" s="632" t="s">
        <v>579</v>
      </c>
      <c r="F332" s="633" t="s">
        <v>2016</v>
      </c>
      <c r="G332" s="632" t="s">
        <v>588</v>
      </c>
      <c r="H332" s="632" t="s">
        <v>1557</v>
      </c>
      <c r="I332" s="632" t="s">
        <v>1558</v>
      </c>
      <c r="J332" s="632" t="s">
        <v>1559</v>
      </c>
      <c r="K332" s="632" t="s">
        <v>1560</v>
      </c>
      <c r="L332" s="634">
        <v>63.910000000000011</v>
      </c>
      <c r="M332" s="634">
        <v>1</v>
      </c>
      <c r="N332" s="635">
        <v>63.910000000000011</v>
      </c>
    </row>
    <row r="333" spans="1:14" ht="14.4" customHeight="1" x14ac:dyDescent="0.3">
      <c r="A333" s="630" t="s">
        <v>556</v>
      </c>
      <c r="B333" s="631" t="s">
        <v>557</v>
      </c>
      <c r="C333" s="632" t="s">
        <v>570</v>
      </c>
      <c r="D333" s="633" t="s">
        <v>2014</v>
      </c>
      <c r="E333" s="632" t="s">
        <v>579</v>
      </c>
      <c r="F333" s="633" t="s">
        <v>2016</v>
      </c>
      <c r="G333" s="632" t="s">
        <v>588</v>
      </c>
      <c r="H333" s="632" t="s">
        <v>977</v>
      </c>
      <c r="I333" s="632" t="s">
        <v>978</v>
      </c>
      <c r="J333" s="632" t="s">
        <v>979</v>
      </c>
      <c r="K333" s="632" t="s">
        <v>980</v>
      </c>
      <c r="L333" s="634">
        <v>1665.2</v>
      </c>
      <c r="M333" s="634">
        <v>11</v>
      </c>
      <c r="N333" s="635">
        <v>18317.2</v>
      </c>
    </row>
    <row r="334" spans="1:14" ht="14.4" customHeight="1" x14ac:dyDescent="0.3">
      <c r="A334" s="630" t="s">
        <v>556</v>
      </c>
      <c r="B334" s="631" t="s">
        <v>557</v>
      </c>
      <c r="C334" s="632" t="s">
        <v>570</v>
      </c>
      <c r="D334" s="633" t="s">
        <v>2014</v>
      </c>
      <c r="E334" s="632" t="s">
        <v>579</v>
      </c>
      <c r="F334" s="633" t="s">
        <v>2016</v>
      </c>
      <c r="G334" s="632" t="s">
        <v>588</v>
      </c>
      <c r="H334" s="632" t="s">
        <v>981</v>
      </c>
      <c r="I334" s="632" t="s">
        <v>982</v>
      </c>
      <c r="J334" s="632" t="s">
        <v>983</v>
      </c>
      <c r="K334" s="632" t="s">
        <v>984</v>
      </c>
      <c r="L334" s="634">
        <v>260.00156848734986</v>
      </c>
      <c r="M334" s="634">
        <v>111</v>
      </c>
      <c r="N334" s="635">
        <v>28860.174102095836</v>
      </c>
    </row>
    <row r="335" spans="1:14" ht="14.4" customHeight="1" x14ac:dyDescent="0.3">
      <c r="A335" s="630" t="s">
        <v>556</v>
      </c>
      <c r="B335" s="631" t="s">
        <v>557</v>
      </c>
      <c r="C335" s="632" t="s">
        <v>570</v>
      </c>
      <c r="D335" s="633" t="s">
        <v>2014</v>
      </c>
      <c r="E335" s="632" t="s">
        <v>579</v>
      </c>
      <c r="F335" s="633" t="s">
        <v>2016</v>
      </c>
      <c r="G335" s="632" t="s">
        <v>588</v>
      </c>
      <c r="H335" s="632" t="s">
        <v>1561</v>
      </c>
      <c r="I335" s="632" t="s">
        <v>1562</v>
      </c>
      <c r="J335" s="632" t="s">
        <v>1563</v>
      </c>
      <c r="K335" s="632" t="s">
        <v>1564</v>
      </c>
      <c r="L335" s="634">
        <v>1713.5</v>
      </c>
      <c r="M335" s="634">
        <v>5</v>
      </c>
      <c r="N335" s="635">
        <v>8567.5</v>
      </c>
    </row>
    <row r="336" spans="1:14" ht="14.4" customHeight="1" x14ac:dyDescent="0.3">
      <c r="A336" s="630" t="s">
        <v>556</v>
      </c>
      <c r="B336" s="631" t="s">
        <v>557</v>
      </c>
      <c r="C336" s="632" t="s">
        <v>570</v>
      </c>
      <c r="D336" s="633" t="s">
        <v>2014</v>
      </c>
      <c r="E336" s="632" t="s">
        <v>579</v>
      </c>
      <c r="F336" s="633" t="s">
        <v>2016</v>
      </c>
      <c r="G336" s="632" t="s">
        <v>588</v>
      </c>
      <c r="H336" s="632" t="s">
        <v>1565</v>
      </c>
      <c r="I336" s="632" t="s">
        <v>1566</v>
      </c>
      <c r="J336" s="632" t="s">
        <v>1567</v>
      </c>
      <c r="K336" s="632" t="s">
        <v>1568</v>
      </c>
      <c r="L336" s="634">
        <v>95.44</v>
      </c>
      <c r="M336" s="634">
        <v>1</v>
      </c>
      <c r="N336" s="635">
        <v>95.44</v>
      </c>
    </row>
    <row r="337" spans="1:14" ht="14.4" customHeight="1" x14ac:dyDescent="0.3">
      <c r="A337" s="630" t="s">
        <v>556</v>
      </c>
      <c r="B337" s="631" t="s">
        <v>557</v>
      </c>
      <c r="C337" s="632" t="s">
        <v>570</v>
      </c>
      <c r="D337" s="633" t="s">
        <v>2014</v>
      </c>
      <c r="E337" s="632" t="s">
        <v>579</v>
      </c>
      <c r="F337" s="633" t="s">
        <v>2016</v>
      </c>
      <c r="G337" s="632" t="s">
        <v>588</v>
      </c>
      <c r="H337" s="632" t="s">
        <v>1569</v>
      </c>
      <c r="I337" s="632" t="s">
        <v>1570</v>
      </c>
      <c r="J337" s="632" t="s">
        <v>1571</v>
      </c>
      <c r="K337" s="632" t="s">
        <v>1572</v>
      </c>
      <c r="L337" s="634">
        <v>197.47232623902616</v>
      </c>
      <c r="M337" s="634">
        <v>6</v>
      </c>
      <c r="N337" s="635">
        <v>1184.8339574341569</v>
      </c>
    </row>
    <row r="338" spans="1:14" ht="14.4" customHeight="1" x14ac:dyDescent="0.3">
      <c r="A338" s="630" t="s">
        <v>556</v>
      </c>
      <c r="B338" s="631" t="s">
        <v>557</v>
      </c>
      <c r="C338" s="632" t="s">
        <v>570</v>
      </c>
      <c r="D338" s="633" t="s">
        <v>2014</v>
      </c>
      <c r="E338" s="632" t="s">
        <v>579</v>
      </c>
      <c r="F338" s="633" t="s">
        <v>2016</v>
      </c>
      <c r="G338" s="632" t="s">
        <v>588</v>
      </c>
      <c r="H338" s="632" t="s">
        <v>1573</v>
      </c>
      <c r="I338" s="632" t="s">
        <v>1574</v>
      </c>
      <c r="J338" s="632" t="s">
        <v>1575</v>
      </c>
      <c r="K338" s="632" t="s">
        <v>1576</v>
      </c>
      <c r="L338" s="634">
        <v>788.87</v>
      </c>
      <c r="M338" s="634">
        <v>5</v>
      </c>
      <c r="N338" s="635">
        <v>3944.35</v>
      </c>
    </row>
    <row r="339" spans="1:14" ht="14.4" customHeight="1" x14ac:dyDescent="0.3">
      <c r="A339" s="630" t="s">
        <v>556</v>
      </c>
      <c r="B339" s="631" t="s">
        <v>557</v>
      </c>
      <c r="C339" s="632" t="s">
        <v>570</v>
      </c>
      <c r="D339" s="633" t="s">
        <v>2014</v>
      </c>
      <c r="E339" s="632" t="s">
        <v>579</v>
      </c>
      <c r="F339" s="633" t="s">
        <v>2016</v>
      </c>
      <c r="G339" s="632" t="s">
        <v>588</v>
      </c>
      <c r="H339" s="632" t="s">
        <v>1004</v>
      </c>
      <c r="I339" s="632" t="s">
        <v>1005</v>
      </c>
      <c r="J339" s="632" t="s">
        <v>1006</v>
      </c>
      <c r="K339" s="632" t="s">
        <v>1007</v>
      </c>
      <c r="L339" s="634">
        <v>21.898114238860085</v>
      </c>
      <c r="M339" s="634">
        <v>400</v>
      </c>
      <c r="N339" s="635">
        <v>8759.2456955440339</v>
      </c>
    </row>
    <row r="340" spans="1:14" ht="14.4" customHeight="1" x14ac:dyDescent="0.3">
      <c r="A340" s="630" t="s">
        <v>556</v>
      </c>
      <c r="B340" s="631" t="s">
        <v>557</v>
      </c>
      <c r="C340" s="632" t="s">
        <v>570</v>
      </c>
      <c r="D340" s="633" t="s">
        <v>2014</v>
      </c>
      <c r="E340" s="632" t="s">
        <v>579</v>
      </c>
      <c r="F340" s="633" t="s">
        <v>2016</v>
      </c>
      <c r="G340" s="632" t="s">
        <v>588</v>
      </c>
      <c r="H340" s="632" t="s">
        <v>1011</v>
      </c>
      <c r="I340" s="632" t="s">
        <v>1012</v>
      </c>
      <c r="J340" s="632" t="s">
        <v>1013</v>
      </c>
      <c r="K340" s="632" t="s">
        <v>1014</v>
      </c>
      <c r="L340" s="634">
        <v>37.698074263411115</v>
      </c>
      <c r="M340" s="634">
        <v>5</v>
      </c>
      <c r="N340" s="635">
        <v>188.49037131705558</v>
      </c>
    </row>
    <row r="341" spans="1:14" ht="14.4" customHeight="1" x14ac:dyDescent="0.3">
      <c r="A341" s="630" t="s">
        <v>556</v>
      </c>
      <c r="B341" s="631" t="s">
        <v>557</v>
      </c>
      <c r="C341" s="632" t="s">
        <v>570</v>
      </c>
      <c r="D341" s="633" t="s">
        <v>2014</v>
      </c>
      <c r="E341" s="632" t="s">
        <v>579</v>
      </c>
      <c r="F341" s="633" t="s">
        <v>2016</v>
      </c>
      <c r="G341" s="632" t="s">
        <v>588</v>
      </c>
      <c r="H341" s="632" t="s">
        <v>1577</v>
      </c>
      <c r="I341" s="632" t="s">
        <v>238</v>
      </c>
      <c r="J341" s="632" t="s">
        <v>1578</v>
      </c>
      <c r="K341" s="632"/>
      <c r="L341" s="634">
        <v>112.32574514459186</v>
      </c>
      <c r="M341" s="634">
        <v>7</v>
      </c>
      <c r="N341" s="635">
        <v>786.280216012143</v>
      </c>
    </row>
    <row r="342" spans="1:14" ht="14.4" customHeight="1" x14ac:dyDescent="0.3">
      <c r="A342" s="630" t="s">
        <v>556</v>
      </c>
      <c r="B342" s="631" t="s">
        <v>557</v>
      </c>
      <c r="C342" s="632" t="s">
        <v>570</v>
      </c>
      <c r="D342" s="633" t="s">
        <v>2014</v>
      </c>
      <c r="E342" s="632" t="s">
        <v>579</v>
      </c>
      <c r="F342" s="633" t="s">
        <v>2016</v>
      </c>
      <c r="G342" s="632" t="s">
        <v>588</v>
      </c>
      <c r="H342" s="632" t="s">
        <v>1019</v>
      </c>
      <c r="I342" s="632" t="s">
        <v>1020</v>
      </c>
      <c r="J342" s="632" t="s">
        <v>986</v>
      </c>
      <c r="K342" s="632" t="s">
        <v>939</v>
      </c>
      <c r="L342" s="634">
        <v>116.77000000000004</v>
      </c>
      <c r="M342" s="634">
        <v>2</v>
      </c>
      <c r="N342" s="635">
        <v>233.54000000000008</v>
      </c>
    </row>
    <row r="343" spans="1:14" ht="14.4" customHeight="1" x14ac:dyDescent="0.3">
      <c r="A343" s="630" t="s">
        <v>556</v>
      </c>
      <c r="B343" s="631" t="s">
        <v>557</v>
      </c>
      <c r="C343" s="632" t="s">
        <v>570</v>
      </c>
      <c r="D343" s="633" t="s">
        <v>2014</v>
      </c>
      <c r="E343" s="632" t="s">
        <v>579</v>
      </c>
      <c r="F343" s="633" t="s">
        <v>2016</v>
      </c>
      <c r="G343" s="632" t="s">
        <v>588</v>
      </c>
      <c r="H343" s="632" t="s">
        <v>1579</v>
      </c>
      <c r="I343" s="632" t="s">
        <v>238</v>
      </c>
      <c r="J343" s="632" t="s">
        <v>1580</v>
      </c>
      <c r="K343" s="632"/>
      <c r="L343" s="634">
        <v>64.650000000000006</v>
      </c>
      <c r="M343" s="634">
        <v>2</v>
      </c>
      <c r="N343" s="635">
        <v>129.30000000000001</v>
      </c>
    </row>
    <row r="344" spans="1:14" ht="14.4" customHeight="1" x14ac:dyDescent="0.3">
      <c r="A344" s="630" t="s">
        <v>556</v>
      </c>
      <c r="B344" s="631" t="s">
        <v>557</v>
      </c>
      <c r="C344" s="632" t="s">
        <v>570</v>
      </c>
      <c r="D344" s="633" t="s">
        <v>2014</v>
      </c>
      <c r="E344" s="632" t="s">
        <v>579</v>
      </c>
      <c r="F344" s="633" t="s">
        <v>2016</v>
      </c>
      <c r="G344" s="632" t="s">
        <v>588</v>
      </c>
      <c r="H344" s="632" t="s">
        <v>1581</v>
      </c>
      <c r="I344" s="632" t="s">
        <v>1582</v>
      </c>
      <c r="J344" s="632" t="s">
        <v>1583</v>
      </c>
      <c r="K344" s="632" t="s">
        <v>1584</v>
      </c>
      <c r="L344" s="634">
        <v>49.952863006606513</v>
      </c>
      <c r="M344" s="634">
        <v>42</v>
      </c>
      <c r="N344" s="635">
        <v>2098.0202462774737</v>
      </c>
    </row>
    <row r="345" spans="1:14" ht="14.4" customHeight="1" x14ac:dyDescent="0.3">
      <c r="A345" s="630" t="s">
        <v>556</v>
      </c>
      <c r="B345" s="631" t="s">
        <v>557</v>
      </c>
      <c r="C345" s="632" t="s">
        <v>570</v>
      </c>
      <c r="D345" s="633" t="s">
        <v>2014</v>
      </c>
      <c r="E345" s="632" t="s">
        <v>579</v>
      </c>
      <c r="F345" s="633" t="s">
        <v>2016</v>
      </c>
      <c r="G345" s="632" t="s">
        <v>588</v>
      </c>
      <c r="H345" s="632" t="s">
        <v>1585</v>
      </c>
      <c r="I345" s="632" t="s">
        <v>238</v>
      </c>
      <c r="J345" s="632" t="s">
        <v>1586</v>
      </c>
      <c r="K345" s="632"/>
      <c r="L345" s="634">
        <v>75.164999999999992</v>
      </c>
      <c r="M345" s="634">
        <v>2</v>
      </c>
      <c r="N345" s="635">
        <v>150.32999999999998</v>
      </c>
    </row>
    <row r="346" spans="1:14" ht="14.4" customHeight="1" x14ac:dyDescent="0.3">
      <c r="A346" s="630" t="s">
        <v>556</v>
      </c>
      <c r="B346" s="631" t="s">
        <v>557</v>
      </c>
      <c r="C346" s="632" t="s">
        <v>570</v>
      </c>
      <c r="D346" s="633" t="s">
        <v>2014</v>
      </c>
      <c r="E346" s="632" t="s">
        <v>579</v>
      </c>
      <c r="F346" s="633" t="s">
        <v>2016</v>
      </c>
      <c r="G346" s="632" t="s">
        <v>588</v>
      </c>
      <c r="H346" s="632" t="s">
        <v>1024</v>
      </c>
      <c r="I346" s="632" t="s">
        <v>1025</v>
      </c>
      <c r="J346" s="632" t="s">
        <v>1026</v>
      </c>
      <c r="K346" s="632" t="s">
        <v>1027</v>
      </c>
      <c r="L346" s="634">
        <v>177.79904955949439</v>
      </c>
      <c r="M346" s="634">
        <v>1</v>
      </c>
      <c r="N346" s="635">
        <v>177.79904955949439</v>
      </c>
    </row>
    <row r="347" spans="1:14" ht="14.4" customHeight="1" x14ac:dyDescent="0.3">
      <c r="A347" s="630" t="s">
        <v>556</v>
      </c>
      <c r="B347" s="631" t="s">
        <v>557</v>
      </c>
      <c r="C347" s="632" t="s">
        <v>570</v>
      </c>
      <c r="D347" s="633" t="s">
        <v>2014</v>
      </c>
      <c r="E347" s="632" t="s">
        <v>579</v>
      </c>
      <c r="F347" s="633" t="s">
        <v>2016</v>
      </c>
      <c r="G347" s="632" t="s">
        <v>588</v>
      </c>
      <c r="H347" s="632" t="s">
        <v>1031</v>
      </c>
      <c r="I347" s="632" t="s">
        <v>1032</v>
      </c>
      <c r="J347" s="632" t="s">
        <v>1033</v>
      </c>
      <c r="K347" s="632" t="s">
        <v>1034</v>
      </c>
      <c r="L347" s="634">
        <v>71.325577246348075</v>
      </c>
      <c r="M347" s="634">
        <v>193</v>
      </c>
      <c r="N347" s="635">
        <v>13765.836408545179</v>
      </c>
    </row>
    <row r="348" spans="1:14" ht="14.4" customHeight="1" x14ac:dyDescent="0.3">
      <c r="A348" s="630" t="s">
        <v>556</v>
      </c>
      <c r="B348" s="631" t="s">
        <v>557</v>
      </c>
      <c r="C348" s="632" t="s">
        <v>570</v>
      </c>
      <c r="D348" s="633" t="s">
        <v>2014</v>
      </c>
      <c r="E348" s="632" t="s">
        <v>579</v>
      </c>
      <c r="F348" s="633" t="s">
        <v>2016</v>
      </c>
      <c r="G348" s="632" t="s">
        <v>588</v>
      </c>
      <c r="H348" s="632" t="s">
        <v>1587</v>
      </c>
      <c r="I348" s="632" t="s">
        <v>1588</v>
      </c>
      <c r="J348" s="632" t="s">
        <v>1589</v>
      </c>
      <c r="K348" s="632" t="s">
        <v>1590</v>
      </c>
      <c r="L348" s="634">
        <v>41.645414997074795</v>
      </c>
      <c r="M348" s="634">
        <v>11</v>
      </c>
      <c r="N348" s="635">
        <v>458.09956496782274</v>
      </c>
    </row>
    <row r="349" spans="1:14" ht="14.4" customHeight="1" x14ac:dyDescent="0.3">
      <c r="A349" s="630" t="s">
        <v>556</v>
      </c>
      <c r="B349" s="631" t="s">
        <v>557</v>
      </c>
      <c r="C349" s="632" t="s">
        <v>570</v>
      </c>
      <c r="D349" s="633" t="s">
        <v>2014</v>
      </c>
      <c r="E349" s="632" t="s">
        <v>579</v>
      </c>
      <c r="F349" s="633" t="s">
        <v>2016</v>
      </c>
      <c r="G349" s="632" t="s">
        <v>588</v>
      </c>
      <c r="H349" s="632" t="s">
        <v>1591</v>
      </c>
      <c r="I349" s="632" t="s">
        <v>1592</v>
      </c>
      <c r="J349" s="632" t="s">
        <v>1593</v>
      </c>
      <c r="K349" s="632" t="s">
        <v>1594</v>
      </c>
      <c r="L349" s="634">
        <v>389.29</v>
      </c>
      <c r="M349" s="634">
        <v>4</v>
      </c>
      <c r="N349" s="635">
        <v>1557.16</v>
      </c>
    </row>
    <row r="350" spans="1:14" ht="14.4" customHeight="1" x14ac:dyDescent="0.3">
      <c r="A350" s="630" t="s">
        <v>556</v>
      </c>
      <c r="B350" s="631" t="s">
        <v>557</v>
      </c>
      <c r="C350" s="632" t="s">
        <v>570</v>
      </c>
      <c r="D350" s="633" t="s">
        <v>2014</v>
      </c>
      <c r="E350" s="632" t="s">
        <v>579</v>
      </c>
      <c r="F350" s="633" t="s">
        <v>2016</v>
      </c>
      <c r="G350" s="632" t="s">
        <v>588</v>
      </c>
      <c r="H350" s="632" t="s">
        <v>1595</v>
      </c>
      <c r="I350" s="632" t="s">
        <v>1596</v>
      </c>
      <c r="J350" s="632" t="s">
        <v>1597</v>
      </c>
      <c r="K350" s="632" t="s">
        <v>1598</v>
      </c>
      <c r="L350" s="634">
        <v>1006.96</v>
      </c>
      <c r="M350" s="634">
        <v>3</v>
      </c>
      <c r="N350" s="635">
        <v>3020.88</v>
      </c>
    </row>
    <row r="351" spans="1:14" ht="14.4" customHeight="1" x14ac:dyDescent="0.3">
      <c r="A351" s="630" t="s">
        <v>556</v>
      </c>
      <c r="B351" s="631" t="s">
        <v>557</v>
      </c>
      <c r="C351" s="632" t="s">
        <v>570</v>
      </c>
      <c r="D351" s="633" t="s">
        <v>2014</v>
      </c>
      <c r="E351" s="632" t="s">
        <v>579</v>
      </c>
      <c r="F351" s="633" t="s">
        <v>2016</v>
      </c>
      <c r="G351" s="632" t="s">
        <v>588</v>
      </c>
      <c r="H351" s="632" t="s">
        <v>1599</v>
      </c>
      <c r="I351" s="632" t="s">
        <v>1600</v>
      </c>
      <c r="J351" s="632" t="s">
        <v>1601</v>
      </c>
      <c r="K351" s="632" t="s">
        <v>1602</v>
      </c>
      <c r="L351" s="634">
        <v>275.31</v>
      </c>
      <c r="M351" s="634">
        <v>1</v>
      </c>
      <c r="N351" s="635">
        <v>275.31</v>
      </c>
    </row>
    <row r="352" spans="1:14" ht="14.4" customHeight="1" x14ac:dyDescent="0.3">
      <c r="A352" s="630" t="s">
        <v>556</v>
      </c>
      <c r="B352" s="631" t="s">
        <v>557</v>
      </c>
      <c r="C352" s="632" t="s">
        <v>570</v>
      </c>
      <c r="D352" s="633" t="s">
        <v>2014</v>
      </c>
      <c r="E352" s="632" t="s">
        <v>579</v>
      </c>
      <c r="F352" s="633" t="s">
        <v>2016</v>
      </c>
      <c r="G352" s="632" t="s">
        <v>588</v>
      </c>
      <c r="H352" s="632" t="s">
        <v>1035</v>
      </c>
      <c r="I352" s="632" t="s">
        <v>1036</v>
      </c>
      <c r="J352" s="632" t="s">
        <v>1037</v>
      </c>
      <c r="K352" s="632" t="s">
        <v>1038</v>
      </c>
      <c r="L352" s="634">
        <v>79.939051580502564</v>
      </c>
      <c r="M352" s="634">
        <v>1</v>
      </c>
      <c r="N352" s="635">
        <v>79.939051580502564</v>
      </c>
    </row>
    <row r="353" spans="1:14" ht="14.4" customHeight="1" x14ac:dyDescent="0.3">
      <c r="A353" s="630" t="s">
        <v>556</v>
      </c>
      <c r="B353" s="631" t="s">
        <v>557</v>
      </c>
      <c r="C353" s="632" t="s">
        <v>570</v>
      </c>
      <c r="D353" s="633" t="s">
        <v>2014</v>
      </c>
      <c r="E353" s="632" t="s">
        <v>579</v>
      </c>
      <c r="F353" s="633" t="s">
        <v>2016</v>
      </c>
      <c r="G353" s="632" t="s">
        <v>588</v>
      </c>
      <c r="H353" s="632" t="s">
        <v>1603</v>
      </c>
      <c r="I353" s="632" t="s">
        <v>1604</v>
      </c>
      <c r="J353" s="632" t="s">
        <v>1605</v>
      </c>
      <c r="K353" s="632" t="s">
        <v>1075</v>
      </c>
      <c r="L353" s="634">
        <v>31.919999999999991</v>
      </c>
      <c r="M353" s="634">
        <v>17</v>
      </c>
      <c r="N353" s="635">
        <v>542.63999999999987</v>
      </c>
    </row>
    <row r="354" spans="1:14" ht="14.4" customHeight="1" x14ac:dyDescent="0.3">
      <c r="A354" s="630" t="s">
        <v>556</v>
      </c>
      <c r="B354" s="631" t="s">
        <v>557</v>
      </c>
      <c r="C354" s="632" t="s">
        <v>570</v>
      </c>
      <c r="D354" s="633" t="s">
        <v>2014</v>
      </c>
      <c r="E354" s="632" t="s">
        <v>579</v>
      </c>
      <c r="F354" s="633" t="s">
        <v>2016</v>
      </c>
      <c r="G354" s="632" t="s">
        <v>588</v>
      </c>
      <c r="H354" s="632" t="s">
        <v>1606</v>
      </c>
      <c r="I354" s="632" t="s">
        <v>1607</v>
      </c>
      <c r="J354" s="632" t="s">
        <v>1006</v>
      </c>
      <c r="K354" s="632" t="s">
        <v>1608</v>
      </c>
      <c r="L354" s="634">
        <v>23.702317125448982</v>
      </c>
      <c r="M354" s="634">
        <v>48</v>
      </c>
      <c r="N354" s="635">
        <v>1137.7112220215511</v>
      </c>
    </row>
    <row r="355" spans="1:14" ht="14.4" customHeight="1" x14ac:dyDescent="0.3">
      <c r="A355" s="630" t="s">
        <v>556</v>
      </c>
      <c r="B355" s="631" t="s">
        <v>557</v>
      </c>
      <c r="C355" s="632" t="s">
        <v>570</v>
      </c>
      <c r="D355" s="633" t="s">
        <v>2014</v>
      </c>
      <c r="E355" s="632" t="s">
        <v>579</v>
      </c>
      <c r="F355" s="633" t="s">
        <v>2016</v>
      </c>
      <c r="G355" s="632" t="s">
        <v>588</v>
      </c>
      <c r="H355" s="632" t="s">
        <v>1609</v>
      </c>
      <c r="I355" s="632" t="s">
        <v>1610</v>
      </c>
      <c r="J355" s="632" t="s">
        <v>1611</v>
      </c>
      <c r="K355" s="632" t="s">
        <v>1612</v>
      </c>
      <c r="L355" s="634">
        <v>1104.9399309636156</v>
      </c>
      <c r="M355" s="634">
        <v>1</v>
      </c>
      <c r="N355" s="635">
        <v>1104.9399309636156</v>
      </c>
    </row>
    <row r="356" spans="1:14" ht="14.4" customHeight="1" x14ac:dyDescent="0.3">
      <c r="A356" s="630" t="s">
        <v>556</v>
      </c>
      <c r="B356" s="631" t="s">
        <v>557</v>
      </c>
      <c r="C356" s="632" t="s">
        <v>570</v>
      </c>
      <c r="D356" s="633" t="s">
        <v>2014</v>
      </c>
      <c r="E356" s="632" t="s">
        <v>579</v>
      </c>
      <c r="F356" s="633" t="s">
        <v>2016</v>
      </c>
      <c r="G356" s="632" t="s">
        <v>588</v>
      </c>
      <c r="H356" s="632" t="s">
        <v>1613</v>
      </c>
      <c r="I356" s="632" t="s">
        <v>1614</v>
      </c>
      <c r="J356" s="632" t="s">
        <v>1615</v>
      </c>
      <c r="K356" s="632" t="s">
        <v>1616</v>
      </c>
      <c r="L356" s="634">
        <v>289.80130606240903</v>
      </c>
      <c r="M356" s="634">
        <v>1</v>
      </c>
      <c r="N356" s="635">
        <v>289.80130606240903</v>
      </c>
    </row>
    <row r="357" spans="1:14" ht="14.4" customHeight="1" x14ac:dyDescent="0.3">
      <c r="A357" s="630" t="s">
        <v>556</v>
      </c>
      <c r="B357" s="631" t="s">
        <v>557</v>
      </c>
      <c r="C357" s="632" t="s">
        <v>570</v>
      </c>
      <c r="D357" s="633" t="s">
        <v>2014</v>
      </c>
      <c r="E357" s="632" t="s">
        <v>579</v>
      </c>
      <c r="F357" s="633" t="s">
        <v>2016</v>
      </c>
      <c r="G357" s="632" t="s">
        <v>588</v>
      </c>
      <c r="H357" s="632" t="s">
        <v>1047</v>
      </c>
      <c r="I357" s="632" t="s">
        <v>1048</v>
      </c>
      <c r="J357" s="632" t="s">
        <v>1049</v>
      </c>
      <c r="K357" s="632" t="s">
        <v>1050</v>
      </c>
      <c r="L357" s="634">
        <v>89.640014434983428</v>
      </c>
      <c r="M357" s="634">
        <v>25</v>
      </c>
      <c r="N357" s="635">
        <v>2241.0003608745856</v>
      </c>
    </row>
    <row r="358" spans="1:14" ht="14.4" customHeight="1" x14ac:dyDescent="0.3">
      <c r="A358" s="630" t="s">
        <v>556</v>
      </c>
      <c r="B358" s="631" t="s">
        <v>557</v>
      </c>
      <c r="C358" s="632" t="s">
        <v>570</v>
      </c>
      <c r="D358" s="633" t="s">
        <v>2014</v>
      </c>
      <c r="E358" s="632" t="s">
        <v>579</v>
      </c>
      <c r="F358" s="633" t="s">
        <v>2016</v>
      </c>
      <c r="G358" s="632" t="s">
        <v>588</v>
      </c>
      <c r="H358" s="632" t="s">
        <v>1617</v>
      </c>
      <c r="I358" s="632" t="s">
        <v>238</v>
      </c>
      <c r="J358" s="632" t="s">
        <v>1618</v>
      </c>
      <c r="K358" s="632" t="s">
        <v>1619</v>
      </c>
      <c r="L358" s="634">
        <v>201.25</v>
      </c>
      <c r="M358" s="634">
        <v>6</v>
      </c>
      <c r="N358" s="635">
        <v>1207.5</v>
      </c>
    </row>
    <row r="359" spans="1:14" ht="14.4" customHeight="1" x14ac:dyDescent="0.3">
      <c r="A359" s="630" t="s">
        <v>556</v>
      </c>
      <c r="B359" s="631" t="s">
        <v>557</v>
      </c>
      <c r="C359" s="632" t="s">
        <v>570</v>
      </c>
      <c r="D359" s="633" t="s">
        <v>2014</v>
      </c>
      <c r="E359" s="632" t="s">
        <v>579</v>
      </c>
      <c r="F359" s="633" t="s">
        <v>2016</v>
      </c>
      <c r="G359" s="632" t="s">
        <v>588</v>
      </c>
      <c r="H359" s="632" t="s">
        <v>1620</v>
      </c>
      <c r="I359" s="632" t="s">
        <v>1621</v>
      </c>
      <c r="J359" s="632" t="s">
        <v>1622</v>
      </c>
      <c r="K359" s="632" t="s">
        <v>1623</v>
      </c>
      <c r="L359" s="634">
        <v>17459.886666666662</v>
      </c>
      <c r="M359" s="634">
        <v>3</v>
      </c>
      <c r="N359" s="635">
        <v>52379.659999999989</v>
      </c>
    </row>
    <row r="360" spans="1:14" ht="14.4" customHeight="1" x14ac:dyDescent="0.3">
      <c r="A360" s="630" t="s">
        <v>556</v>
      </c>
      <c r="B360" s="631" t="s">
        <v>557</v>
      </c>
      <c r="C360" s="632" t="s">
        <v>570</v>
      </c>
      <c r="D360" s="633" t="s">
        <v>2014</v>
      </c>
      <c r="E360" s="632" t="s">
        <v>579</v>
      </c>
      <c r="F360" s="633" t="s">
        <v>2016</v>
      </c>
      <c r="G360" s="632" t="s">
        <v>588</v>
      </c>
      <c r="H360" s="632" t="s">
        <v>1624</v>
      </c>
      <c r="I360" s="632" t="s">
        <v>238</v>
      </c>
      <c r="J360" s="632" t="s">
        <v>1625</v>
      </c>
      <c r="K360" s="632"/>
      <c r="L360" s="634">
        <v>36.905000000000001</v>
      </c>
      <c r="M360" s="634">
        <v>40</v>
      </c>
      <c r="N360" s="635">
        <v>1476.2</v>
      </c>
    </row>
    <row r="361" spans="1:14" ht="14.4" customHeight="1" x14ac:dyDescent="0.3">
      <c r="A361" s="630" t="s">
        <v>556</v>
      </c>
      <c r="B361" s="631" t="s">
        <v>557</v>
      </c>
      <c r="C361" s="632" t="s">
        <v>570</v>
      </c>
      <c r="D361" s="633" t="s">
        <v>2014</v>
      </c>
      <c r="E361" s="632" t="s">
        <v>579</v>
      </c>
      <c r="F361" s="633" t="s">
        <v>2016</v>
      </c>
      <c r="G361" s="632" t="s">
        <v>588</v>
      </c>
      <c r="H361" s="632" t="s">
        <v>1626</v>
      </c>
      <c r="I361" s="632" t="s">
        <v>238</v>
      </c>
      <c r="J361" s="632" t="s">
        <v>1627</v>
      </c>
      <c r="K361" s="632" t="s">
        <v>1628</v>
      </c>
      <c r="L361" s="634">
        <v>471.5</v>
      </c>
      <c r="M361" s="634">
        <v>190</v>
      </c>
      <c r="N361" s="635">
        <v>89585</v>
      </c>
    </row>
    <row r="362" spans="1:14" ht="14.4" customHeight="1" x14ac:dyDescent="0.3">
      <c r="A362" s="630" t="s">
        <v>556</v>
      </c>
      <c r="B362" s="631" t="s">
        <v>557</v>
      </c>
      <c r="C362" s="632" t="s">
        <v>570</v>
      </c>
      <c r="D362" s="633" t="s">
        <v>2014</v>
      </c>
      <c r="E362" s="632" t="s">
        <v>579</v>
      </c>
      <c r="F362" s="633" t="s">
        <v>2016</v>
      </c>
      <c r="G362" s="632" t="s">
        <v>588</v>
      </c>
      <c r="H362" s="632" t="s">
        <v>1629</v>
      </c>
      <c r="I362" s="632" t="s">
        <v>1630</v>
      </c>
      <c r="J362" s="632" t="s">
        <v>1631</v>
      </c>
      <c r="K362" s="632" t="s">
        <v>972</v>
      </c>
      <c r="L362" s="634">
        <v>52.409378200326977</v>
      </c>
      <c r="M362" s="634">
        <v>1</v>
      </c>
      <c r="N362" s="635">
        <v>52.409378200326977</v>
      </c>
    </row>
    <row r="363" spans="1:14" ht="14.4" customHeight="1" x14ac:dyDescent="0.3">
      <c r="A363" s="630" t="s">
        <v>556</v>
      </c>
      <c r="B363" s="631" t="s">
        <v>557</v>
      </c>
      <c r="C363" s="632" t="s">
        <v>570</v>
      </c>
      <c r="D363" s="633" t="s">
        <v>2014</v>
      </c>
      <c r="E363" s="632" t="s">
        <v>579</v>
      </c>
      <c r="F363" s="633" t="s">
        <v>2016</v>
      </c>
      <c r="G363" s="632" t="s">
        <v>588</v>
      </c>
      <c r="H363" s="632" t="s">
        <v>1632</v>
      </c>
      <c r="I363" s="632" t="s">
        <v>1633</v>
      </c>
      <c r="J363" s="632" t="s">
        <v>1634</v>
      </c>
      <c r="K363" s="632" t="s">
        <v>1635</v>
      </c>
      <c r="L363" s="634">
        <v>269.61951923076924</v>
      </c>
      <c r="M363" s="634">
        <v>15.600000000000001</v>
      </c>
      <c r="N363" s="635">
        <v>4206.0645000000004</v>
      </c>
    </row>
    <row r="364" spans="1:14" ht="14.4" customHeight="1" x14ac:dyDescent="0.3">
      <c r="A364" s="630" t="s">
        <v>556</v>
      </c>
      <c r="B364" s="631" t="s">
        <v>557</v>
      </c>
      <c r="C364" s="632" t="s">
        <v>570</v>
      </c>
      <c r="D364" s="633" t="s">
        <v>2014</v>
      </c>
      <c r="E364" s="632" t="s">
        <v>579</v>
      </c>
      <c r="F364" s="633" t="s">
        <v>2016</v>
      </c>
      <c r="G364" s="632" t="s">
        <v>588</v>
      </c>
      <c r="H364" s="632" t="s">
        <v>1636</v>
      </c>
      <c r="I364" s="632" t="s">
        <v>1637</v>
      </c>
      <c r="J364" s="632" t="s">
        <v>1638</v>
      </c>
      <c r="K364" s="632" t="s">
        <v>1639</v>
      </c>
      <c r="L364" s="634">
        <v>104.49242343395036</v>
      </c>
      <c r="M364" s="634">
        <v>8</v>
      </c>
      <c r="N364" s="635">
        <v>835.93938747160291</v>
      </c>
    </row>
    <row r="365" spans="1:14" ht="14.4" customHeight="1" x14ac:dyDescent="0.3">
      <c r="A365" s="630" t="s">
        <v>556</v>
      </c>
      <c r="B365" s="631" t="s">
        <v>557</v>
      </c>
      <c r="C365" s="632" t="s">
        <v>570</v>
      </c>
      <c r="D365" s="633" t="s">
        <v>2014</v>
      </c>
      <c r="E365" s="632" t="s">
        <v>579</v>
      </c>
      <c r="F365" s="633" t="s">
        <v>2016</v>
      </c>
      <c r="G365" s="632" t="s">
        <v>588</v>
      </c>
      <c r="H365" s="632" t="s">
        <v>1640</v>
      </c>
      <c r="I365" s="632" t="s">
        <v>1641</v>
      </c>
      <c r="J365" s="632" t="s">
        <v>1642</v>
      </c>
      <c r="K365" s="632" t="s">
        <v>1643</v>
      </c>
      <c r="L365" s="634">
        <v>3786.72</v>
      </c>
      <c r="M365" s="634">
        <v>1</v>
      </c>
      <c r="N365" s="635">
        <v>3786.72</v>
      </c>
    </row>
    <row r="366" spans="1:14" ht="14.4" customHeight="1" x14ac:dyDescent="0.3">
      <c r="A366" s="630" t="s">
        <v>556</v>
      </c>
      <c r="B366" s="631" t="s">
        <v>557</v>
      </c>
      <c r="C366" s="632" t="s">
        <v>570</v>
      </c>
      <c r="D366" s="633" t="s">
        <v>2014</v>
      </c>
      <c r="E366" s="632" t="s">
        <v>579</v>
      </c>
      <c r="F366" s="633" t="s">
        <v>2016</v>
      </c>
      <c r="G366" s="632" t="s">
        <v>588</v>
      </c>
      <c r="H366" s="632" t="s">
        <v>1644</v>
      </c>
      <c r="I366" s="632" t="s">
        <v>238</v>
      </c>
      <c r="J366" s="632" t="s">
        <v>1645</v>
      </c>
      <c r="K366" s="632" t="s">
        <v>1061</v>
      </c>
      <c r="L366" s="634">
        <v>23.7</v>
      </c>
      <c r="M366" s="634">
        <v>186</v>
      </c>
      <c r="N366" s="635">
        <v>4408.2</v>
      </c>
    </row>
    <row r="367" spans="1:14" ht="14.4" customHeight="1" x14ac:dyDescent="0.3">
      <c r="A367" s="630" t="s">
        <v>556</v>
      </c>
      <c r="B367" s="631" t="s">
        <v>557</v>
      </c>
      <c r="C367" s="632" t="s">
        <v>570</v>
      </c>
      <c r="D367" s="633" t="s">
        <v>2014</v>
      </c>
      <c r="E367" s="632" t="s">
        <v>579</v>
      </c>
      <c r="F367" s="633" t="s">
        <v>2016</v>
      </c>
      <c r="G367" s="632" t="s">
        <v>588</v>
      </c>
      <c r="H367" s="632" t="s">
        <v>1059</v>
      </c>
      <c r="I367" s="632" t="s">
        <v>238</v>
      </c>
      <c r="J367" s="632" t="s">
        <v>1060</v>
      </c>
      <c r="K367" s="632" t="s">
        <v>1061</v>
      </c>
      <c r="L367" s="634">
        <v>24.037194261613511</v>
      </c>
      <c r="M367" s="634">
        <v>60</v>
      </c>
      <c r="N367" s="635">
        <v>1442.2316556968105</v>
      </c>
    </row>
    <row r="368" spans="1:14" ht="14.4" customHeight="1" x14ac:dyDescent="0.3">
      <c r="A368" s="630" t="s">
        <v>556</v>
      </c>
      <c r="B368" s="631" t="s">
        <v>557</v>
      </c>
      <c r="C368" s="632" t="s">
        <v>570</v>
      </c>
      <c r="D368" s="633" t="s">
        <v>2014</v>
      </c>
      <c r="E368" s="632" t="s">
        <v>579</v>
      </c>
      <c r="F368" s="633" t="s">
        <v>2016</v>
      </c>
      <c r="G368" s="632" t="s">
        <v>588</v>
      </c>
      <c r="H368" s="632" t="s">
        <v>1646</v>
      </c>
      <c r="I368" s="632" t="s">
        <v>238</v>
      </c>
      <c r="J368" s="632" t="s">
        <v>1647</v>
      </c>
      <c r="K368" s="632"/>
      <c r="L368" s="634">
        <v>78.759904318689109</v>
      </c>
      <c r="M368" s="634">
        <v>6</v>
      </c>
      <c r="N368" s="635">
        <v>472.55942591213466</v>
      </c>
    </row>
    <row r="369" spans="1:14" ht="14.4" customHeight="1" x14ac:dyDescent="0.3">
      <c r="A369" s="630" t="s">
        <v>556</v>
      </c>
      <c r="B369" s="631" t="s">
        <v>557</v>
      </c>
      <c r="C369" s="632" t="s">
        <v>570</v>
      </c>
      <c r="D369" s="633" t="s">
        <v>2014</v>
      </c>
      <c r="E369" s="632" t="s">
        <v>579</v>
      </c>
      <c r="F369" s="633" t="s">
        <v>2016</v>
      </c>
      <c r="G369" s="632" t="s">
        <v>588</v>
      </c>
      <c r="H369" s="632" t="s">
        <v>1648</v>
      </c>
      <c r="I369" s="632" t="s">
        <v>238</v>
      </c>
      <c r="J369" s="632" t="s">
        <v>1649</v>
      </c>
      <c r="K369" s="632"/>
      <c r="L369" s="634">
        <v>216.83998645188913</v>
      </c>
      <c r="M369" s="634">
        <v>2</v>
      </c>
      <c r="N369" s="635">
        <v>433.67997290377826</v>
      </c>
    </row>
    <row r="370" spans="1:14" ht="14.4" customHeight="1" x14ac:dyDescent="0.3">
      <c r="A370" s="630" t="s">
        <v>556</v>
      </c>
      <c r="B370" s="631" t="s">
        <v>557</v>
      </c>
      <c r="C370" s="632" t="s">
        <v>570</v>
      </c>
      <c r="D370" s="633" t="s">
        <v>2014</v>
      </c>
      <c r="E370" s="632" t="s">
        <v>579</v>
      </c>
      <c r="F370" s="633" t="s">
        <v>2016</v>
      </c>
      <c r="G370" s="632" t="s">
        <v>588</v>
      </c>
      <c r="H370" s="632" t="s">
        <v>1064</v>
      </c>
      <c r="I370" s="632" t="s">
        <v>1065</v>
      </c>
      <c r="J370" s="632" t="s">
        <v>1066</v>
      </c>
      <c r="K370" s="632" t="s">
        <v>1067</v>
      </c>
      <c r="L370" s="634">
        <v>117.73894425611907</v>
      </c>
      <c r="M370" s="634">
        <v>90</v>
      </c>
      <c r="N370" s="635">
        <v>10596.504983050716</v>
      </c>
    </row>
    <row r="371" spans="1:14" ht="14.4" customHeight="1" x14ac:dyDescent="0.3">
      <c r="A371" s="630" t="s">
        <v>556</v>
      </c>
      <c r="B371" s="631" t="s">
        <v>557</v>
      </c>
      <c r="C371" s="632" t="s">
        <v>570</v>
      </c>
      <c r="D371" s="633" t="s">
        <v>2014</v>
      </c>
      <c r="E371" s="632" t="s">
        <v>579</v>
      </c>
      <c r="F371" s="633" t="s">
        <v>2016</v>
      </c>
      <c r="G371" s="632" t="s">
        <v>588</v>
      </c>
      <c r="H371" s="632" t="s">
        <v>1072</v>
      </c>
      <c r="I371" s="632" t="s">
        <v>1073</v>
      </c>
      <c r="J371" s="632" t="s">
        <v>1074</v>
      </c>
      <c r="K371" s="632" t="s">
        <v>1075</v>
      </c>
      <c r="L371" s="634">
        <v>38.94</v>
      </c>
      <c r="M371" s="634">
        <v>10</v>
      </c>
      <c r="N371" s="635">
        <v>389.4</v>
      </c>
    </row>
    <row r="372" spans="1:14" ht="14.4" customHeight="1" x14ac:dyDescent="0.3">
      <c r="A372" s="630" t="s">
        <v>556</v>
      </c>
      <c r="B372" s="631" t="s">
        <v>557</v>
      </c>
      <c r="C372" s="632" t="s">
        <v>570</v>
      </c>
      <c r="D372" s="633" t="s">
        <v>2014</v>
      </c>
      <c r="E372" s="632" t="s">
        <v>579</v>
      </c>
      <c r="F372" s="633" t="s">
        <v>2016</v>
      </c>
      <c r="G372" s="632" t="s">
        <v>588</v>
      </c>
      <c r="H372" s="632" t="s">
        <v>1650</v>
      </c>
      <c r="I372" s="632" t="s">
        <v>238</v>
      </c>
      <c r="J372" s="632" t="s">
        <v>1651</v>
      </c>
      <c r="K372" s="632" t="s">
        <v>1652</v>
      </c>
      <c r="L372" s="634">
        <v>173.1</v>
      </c>
      <c r="M372" s="634">
        <v>5</v>
      </c>
      <c r="N372" s="635">
        <v>865.5</v>
      </c>
    </row>
    <row r="373" spans="1:14" ht="14.4" customHeight="1" x14ac:dyDescent="0.3">
      <c r="A373" s="630" t="s">
        <v>556</v>
      </c>
      <c r="B373" s="631" t="s">
        <v>557</v>
      </c>
      <c r="C373" s="632" t="s">
        <v>570</v>
      </c>
      <c r="D373" s="633" t="s">
        <v>2014</v>
      </c>
      <c r="E373" s="632" t="s">
        <v>579</v>
      </c>
      <c r="F373" s="633" t="s">
        <v>2016</v>
      </c>
      <c r="G373" s="632" t="s">
        <v>588</v>
      </c>
      <c r="H373" s="632" t="s">
        <v>1653</v>
      </c>
      <c r="I373" s="632" t="s">
        <v>1654</v>
      </c>
      <c r="J373" s="632" t="s">
        <v>1655</v>
      </c>
      <c r="K373" s="632" t="s">
        <v>1656</v>
      </c>
      <c r="L373" s="634">
        <v>1036.82</v>
      </c>
      <c r="M373" s="634">
        <v>10</v>
      </c>
      <c r="N373" s="635">
        <v>10368.199999999999</v>
      </c>
    </row>
    <row r="374" spans="1:14" ht="14.4" customHeight="1" x14ac:dyDescent="0.3">
      <c r="A374" s="630" t="s">
        <v>556</v>
      </c>
      <c r="B374" s="631" t="s">
        <v>557</v>
      </c>
      <c r="C374" s="632" t="s">
        <v>570</v>
      </c>
      <c r="D374" s="633" t="s">
        <v>2014</v>
      </c>
      <c r="E374" s="632" t="s">
        <v>579</v>
      </c>
      <c r="F374" s="633" t="s">
        <v>2016</v>
      </c>
      <c r="G374" s="632" t="s">
        <v>588</v>
      </c>
      <c r="H374" s="632" t="s">
        <v>1079</v>
      </c>
      <c r="I374" s="632" t="s">
        <v>1080</v>
      </c>
      <c r="J374" s="632" t="s">
        <v>1081</v>
      </c>
      <c r="K374" s="632" t="s">
        <v>1082</v>
      </c>
      <c r="L374" s="634">
        <v>399.47956456373083</v>
      </c>
      <c r="M374" s="634">
        <v>31</v>
      </c>
      <c r="N374" s="635">
        <v>12383.866501475655</v>
      </c>
    </row>
    <row r="375" spans="1:14" ht="14.4" customHeight="1" x14ac:dyDescent="0.3">
      <c r="A375" s="630" t="s">
        <v>556</v>
      </c>
      <c r="B375" s="631" t="s">
        <v>557</v>
      </c>
      <c r="C375" s="632" t="s">
        <v>570</v>
      </c>
      <c r="D375" s="633" t="s">
        <v>2014</v>
      </c>
      <c r="E375" s="632" t="s">
        <v>579</v>
      </c>
      <c r="F375" s="633" t="s">
        <v>2016</v>
      </c>
      <c r="G375" s="632" t="s">
        <v>588</v>
      </c>
      <c r="H375" s="632" t="s">
        <v>1657</v>
      </c>
      <c r="I375" s="632" t="s">
        <v>1658</v>
      </c>
      <c r="J375" s="632" t="s">
        <v>1659</v>
      </c>
      <c r="K375" s="632" t="s">
        <v>1660</v>
      </c>
      <c r="L375" s="634">
        <v>93.05</v>
      </c>
      <c r="M375" s="634">
        <v>1</v>
      </c>
      <c r="N375" s="635">
        <v>93.05</v>
      </c>
    </row>
    <row r="376" spans="1:14" ht="14.4" customHeight="1" x14ac:dyDescent="0.3">
      <c r="A376" s="630" t="s">
        <v>556</v>
      </c>
      <c r="B376" s="631" t="s">
        <v>557</v>
      </c>
      <c r="C376" s="632" t="s">
        <v>570</v>
      </c>
      <c r="D376" s="633" t="s">
        <v>2014</v>
      </c>
      <c r="E376" s="632" t="s">
        <v>579</v>
      </c>
      <c r="F376" s="633" t="s">
        <v>2016</v>
      </c>
      <c r="G376" s="632" t="s">
        <v>588</v>
      </c>
      <c r="H376" s="632" t="s">
        <v>1088</v>
      </c>
      <c r="I376" s="632" t="s">
        <v>1088</v>
      </c>
      <c r="J376" s="632" t="s">
        <v>1089</v>
      </c>
      <c r="K376" s="632" t="s">
        <v>1090</v>
      </c>
      <c r="L376" s="634">
        <v>48.880000000000017</v>
      </c>
      <c r="M376" s="634">
        <v>3</v>
      </c>
      <c r="N376" s="635">
        <v>146.64000000000004</v>
      </c>
    </row>
    <row r="377" spans="1:14" ht="14.4" customHeight="1" x14ac:dyDescent="0.3">
      <c r="A377" s="630" t="s">
        <v>556</v>
      </c>
      <c r="B377" s="631" t="s">
        <v>557</v>
      </c>
      <c r="C377" s="632" t="s">
        <v>570</v>
      </c>
      <c r="D377" s="633" t="s">
        <v>2014</v>
      </c>
      <c r="E377" s="632" t="s">
        <v>579</v>
      </c>
      <c r="F377" s="633" t="s">
        <v>2016</v>
      </c>
      <c r="G377" s="632" t="s">
        <v>588</v>
      </c>
      <c r="H377" s="632" t="s">
        <v>1661</v>
      </c>
      <c r="I377" s="632" t="s">
        <v>1662</v>
      </c>
      <c r="J377" s="632" t="s">
        <v>1555</v>
      </c>
      <c r="K377" s="632" t="s">
        <v>1663</v>
      </c>
      <c r="L377" s="634">
        <v>37.70000000000001</v>
      </c>
      <c r="M377" s="634">
        <v>1</v>
      </c>
      <c r="N377" s="635">
        <v>37.70000000000001</v>
      </c>
    </row>
    <row r="378" spans="1:14" ht="14.4" customHeight="1" x14ac:dyDescent="0.3">
      <c r="A378" s="630" t="s">
        <v>556</v>
      </c>
      <c r="B378" s="631" t="s">
        <v>557</v>
      </c>
      <c r="C378" s="632" t="s">
        <v>570</v>
      </c>
      <c r="D378" s="633" t="s">
        <v>2014</v>
      </c>
      <c r="E378" s="632" t="s">
        <v>579</v>
      </c>
      <c r="F378" s="633" t="s">
        <v>2016</v>
      </c>
      <c r="G378" s="632" t="s">
        <v>588</v>
      </c>
      <c r="H378" s="632" t="s">
        <v>1106</v>
      </c>
      <c r="I378" s="632" t="s">
        <v>1107</v>
      </c>
      <c r="J378" s="632" t="s">
        <v>1108</v>
      </c>
      <c r="K378" s="632" t="s">
        <v>1109</v>
      </c>
      <c r="L378" s="634">
        <v>122.40929148028786</v>
      </c>
      <c r="M378" s="634">
        <v>1</v>
      </c>
      <c r="N378" s="635">
        <v>122.40929148028786</v>
      </c>
    </row>
    <row r="379" spans="1:14" ht="14.4" customHeight="1" x14ac:dyDescent="0.3">
      <c r="A379" s="630" t="s">
        <v>556</v>
      </c>
      <c r="B379" s="631" t="s">
        <v>557</v>
      </c>
      <c r="C379" s="632" t="s">
        <v>570</v>
      </c>
      <c r="D379" s="633" t="s">
        <v>2014</v>
      </c>
      <c r="E379" s="632" t="s">
        <v>579</v>
      </c>
      <c r="F379" s="633" t="s">
        <v>2016</v>
      </c>
      <c r="G379" s="632" t="s">
        <v>588</v>
      </c>
      <c r="H379" s="632" t="s">
        <v>1664</v>
      </c>
      <c r="I379" s="632" t="s">
        <v>238</v>
      </c>
      <c r="J379" s="632" t="s">
        <v>1665</v>
      </c>
      <c r="K379" s="632"/>
      <c r="L379" s="634">
        <v>26.220000000000002</v>
      </c>
      <c r="M379" s="634">
        <v>3</v>
      </c>
      <c r="N379" s="635">
        <v>78.660000000000011</v>
      </c>
    </row>
    <row r="380" spans="1:14" ht="14.4" customHeight="1" x14ac:dyDescent="0.3">
      <c r="A380" s="630" t="s">
        <v>556</v>
      </c>
      <c r="B380" s="631" t="s">
        <v>557</v>
      </c>
      <c r="C380" s="632" t="s">
        <v>570</v>
      </c>
      <c r="D380" s="633" t="s">
        <v>2014</v>
      </c>
      <c r="E380" s="632" t="s">
        <v>579</v>
      </c>
      <c r="F380" s="633" t="s">
        <v>2016</v>
      </c>
      <c r="G380" s="632" t="s">
        <v>588</v>
      </c>
      <c r="H380" s="632" t="s">
        <v>1666</v>
      </c>
      <c r="I380" s="632" t="s">
        <v>1667</v>
      </c>
      <c r="J380" s="632" t="s">
        <v>1668</v>
      </c>
      <c r="K380" s="632" t="s">
        <v>1075</v>
      </c>
      <c r="L380" s="634">
        <v>304.51</v>
      </c>
      <c r="M380" s="634">
        <v>3</v>
      </c>
      <c r="N380" s="635">
        <v>913.53</v>
      </c>
    </row>
    <row r="381" spans="1:14" ht="14.4" customHeight="1" x14ac:dyDescent="0.3">
      <c r="A381" s="630" t="s">
        <v>556</v>
      </c>
      <c r="B381" s="631" t="s">
        <v>557</v>
      </c>
      <c r="C381" s="632" t="s">
        <v>570</v>
      </c>
      <c r="D381" s="633" t="s">
        <v>2014</v>
      </c>
      <c r="E381" s="632" t="s">
        <v>579</v>
      </c>
      <c r="F381" s="633" t="s">
        <v>2016</v>
      </c>
      <c r="G381" s="632" t="s">
        <v>588</v>
      </c>
      <c r="H381" s="632" t="s">
        <v>1669</v>
      </c>
      <c r="I381" s="632" t="s">
        <v>1670</v>
      </c>
      <c r="J381" s="632" t="s">
        <v>815</v>
      </c>
      <c r="K381" s="632" t="s">
        <v>1671</v>
      </c>
      <c r="L381" s="634">
        <v>138.77306520563451</v>
      </c>
      <c r="M381" s="634">
        <v>6</v>
      </c>
      <c r="N381" s="635">
        <v>832.63839123380706</v>
      </c>
    </row>
    <row r="382" spans="1:14" ht="14.4" customHeight="1" x14ac:dyDescent="0.3">
      <c r="A382" s="630" t="s">
        <v>556</v>
      </c>
      <c r="B382" s="631" t="s">
        <v>557</v>
      </c>
      <c r="C382" s="632" t="s">
        <v>570</v>
      </c>
      <c r="D382" s="633" t="s">
        <v>2014</v>
      </c>
      <c r="E382" s="632" t="s">
        <v>579</v>
      </c>
      <c r="F382" s="633" t="s">
        <v>2016</v>
      </c>
      <c r="G382" s="632" t="s">
        <v>588</v>
      </c>
      <c r="H382" s="632" t="s">
        <v>1672</v>
      </c>
      <c r="I382" s="632" t="s">
        <v>1673</v>
      </c>
      <c r="J382" s="632" t="s">
        <v>1674</v>
      </c>
      <c r="K382" s="632" t="s">
        <v>1675</v>
      </c>
      <c r="L382" s="634">
        <v>734.05</v>
      </c>
      <c r="M382" s="634">
        <v>5</v>
      </c>
      <c r="N382" s="635">
        <v>3670.25</v>
      </c>
    </row>
    <row r="383" spans="1:14" ht="14.4" customHeight="1" x14ac:dyDescent="0.3">
      <c r="A383" s="630" t="s">
        <v>556</v>
      </c>
      <c r="B383" s="631" t="s">
        <v>557</v>
      </c>
      <c r="C383" s="632" t="s">
        <v>570</v>
      </c>
      <c r="D383" s="633" t="s">
        <v>2014</v>
      </c>
      <c r="E383" s="632" t="s">
        <v>579</v>
      </c>
      <c r="F383" s="633" t="s">
        <v>2016</v>
      </c>
      <c r="G383" s="632" t="s">
        <v>588</v>
      </c>
      <c r="H383" s="632" t="s">
        <v>1676</v>
      </c>
      <c r="I383" s="632" t="s">
        <v>1677</v>
      </c>
      <c r="J383" s="632" t="s">
        <v>1678</v>
      </c>
      <c r="K383" s="632"/>
      <c r="L383" s="634">
        <v>603.51</v>
      </c>
      <c r="M383" s="634">
        <v>4</v>
      </c>
      <c r="N383" s="635">
        <v>2414.04</v>
      </c>
    </row>
    <row r="384" spans="1:14" ht="14.4" customHeight="1" x14ac:dyDescent="0.3">
      <c r="A384" s="630" t="s">
        <v>556</v>
      </c>
      <c r="B384" s="631" t="s">
        <v>557</v>
      </c>
      <c r="C384" s="632" t="s">
        <v>570</v>
      </c>
      <c r="D384" s="633" t="s">
        <v>2014</v>
      </c>
      <c r="E384" s="632" t="s">
        <v>579</v>
      </c>
      <c r="F384" s="633" t="s">
        <v>2016</v>
      </c>
      <c r="G384" s="632" t="s">
        <v>588</v>
      </c>
      <c r="H384" s="632" t="s">
        <v>1679</v>
      </c>
      <c r="I384" s="632" t="s">
        <v>1680</v>
      </c>
      <c r="J384" s="632" t="s">
        <v>1681</v>
      </c>
      <c r="K384" s="632" t="s">
        <v>1682</v>
      </c>
      <c r="L384" s="634">
        <v>742.06</v>
      </c>
      <c r="M384" s="634">
        <v>2</v>
      </c>
      <c r="N384" s="635">
        <v>1484.12</v>
      </c>
    </row>
    <row r="385" spans="1:14" ht="14.4" customHeight="1" x14ac:dyDescent="0.3">
      <c r="A385" s="630" t="s">
        <v>556</v>
      </c>
      <c r="B385" s="631" t="s">
        <v>557</v>
      </c>
      <c r="C385" s="632" t="s">
        <v>570</v>
      </c>
      <c r="D385" s="633" t="s">
        <v>2014</v>
      </c>
      <c r="E385" s="632" t="s">
        <v>579</v>
      </c>
      <c r="F385" s="633" t="s">
        <v>2016</v>
      </c>
      <c r="G385" s="632" t="s">
        <v>588</v>
      </c>
      <c r="H385" s="632" t="s">
        <v>1112</v>
      </c>
      <c r="I385" s="632" t="s">
        <v>1113</v>
      </c>
      <c r="J385" s="632" t="s">
        <v>1114</v>
      </c>
      <c r="K385" s="632" t="s">
        <v>1115</v>
      </c>
      <c r="L385" s="634">
        <v>88.193478107851888</v>
      </c>
      <c r="M385" s="634">
        <v>17</v>
      </c>
      <c r="N385" s="635">
        <v>1499.2891278334821</v>
      </c>
    </row>
    <row r="386" spans="1:14" ht="14.4" customHeight="1" x14ac:dyDescent="0.3">
      <c r="A386" s="630" t="s">
        <v>556</v>
      </c>
      <c r="B386" s="631" t="s">
        <v>557</v>
      </c>
      <c r="C386" s="632" t="s">
        <v>570</v>
      </c>
      <c r="D386" s="633" t="s">
        <v>2014</v>
      </c>
      <c r="E386" s="632" t="s">
        <v>579</v>
      </c>
      <c r="F386" s="633" t="s">
        <v>2016</v>
      </c>
      <c r="G386" s="632" t="s">
        <v>588</v>
      </c>
      <c r="H386" s="632" t="s">
        <v>1683</v>
      </c>
      <c r="I386" s="632" t="s">
        <v>1684</v>
      </c>
      <c r="J386" s="632" t="s">
        <v>1685</v>
      </c>
      <c r="K386" s="632" t="s">
        <v>1686</v>
      </c>
      <c r="L386" s="634">
        <v>339.93999999999994</v>
      </c>
      <c r="M386" s="634">
        <v>2</v>
      </c>
      <c r="N386" s="635">
        <v>679.87999999999988</v>
      </c>
    </row>
    <row r="387" spans="1:14" ht="14.4" customHeight="1" x14ac:dyDescent="0.3">
      <c r="A387" s="630" t="s">
        <v>556</v>
      </c>
      <c r="B387" s="631" t="s">
        <v>557</v>
      </c>
      <c r="C387" s="632" t="s">
        <v>570</v>
      </c>
      <c r="D387" s="633" t="s">
        <v>2014</v>
      </c>
      <c r="E387" s="632" t="s">
        <v>579</v>
      </c>
      <c r="F387" s="633" t="s">
        <v>2016</v>
      </c>
      <c r="G387" s="632" t="s">
        <v>588</v>
      </c>
      <c r="H387" s="632" t="s">
        <v>1120</v>
      </c>
      <c r="I387" s="632" t="s">
        <v>238</v>
      </c>
      <c r="J387" s="632" t="s">
        <v>1121</v>
      </c>
      <c r="K387" s="632" t="s">
        <v>1122</v>
      </c>
      <c r="L387" s="634">
        <v>33.660009679223677</v>
      </c>
      <c r="M387" s="634">
        <v>7</v>
      </c>
      <c r="N387" s="635">
        <v>235.62006775456572</v>
      </c>
    </row>
    <row r="388" spans="1:14" ht="14.4" customHeight="1" x14ac:dyDescent="0.3">
      <c r="A388" s="630" t="s">
        <v>556</v>
      </c>
      <c r="B388" s="631" t="s">
        <v>557</v>
      </c>
      <c r="C388" s="632" t="s">
        <v>570</v>
      </c>
      <c r="D388" s="633" t="s">
        <v>2014</v>
      </c>
      <c r="E388" s="632" t="s">
        <v>579</v>
      </c>
      <c r="F388" s="633" t="s">
        <v>2016</v>
      </c>
      <c r="G388" s="632" t="s">
        <v>588</v>
      </c>
      <c r="H388" s="632" t="s">
        <v>1687</v>
      </c>
      <c r="I388" s="632" t="s">
        <v>1688</v>
      </c>
      <c r="J388" s="632" t="s">
        <v>1689</v>
      </c>
      <c r="K388" s="632" t="s">
        <v>1690</v>
      </c>
      <c r="L388" s="634">
        <v>191.5</v>
      </c>
      <c r="M388" s="634">
        <v>1</v>
      </c>
      <c r="N388" s="635">
        <v>191.5</v>
      </c>
    </row>
    <row r="389" spans="1:14" ht="14.4" customHeight="1" x14ac:dyDescent="0.3">
      <c r="A389" s="630" t="s">
        <v>556</v>
      </c>
      <c r="B389" s="631" t="s">
        <v>557</v>
      </c>
      <c r="C389" s="632" t="s">
        <v>570</v>
      </c>
      <c r="D389" s="633" t="s">
        <v>2014</v>
      </c>
      <c r="E389" s="632" t="s">
        <v>579</v>
      </c>
      <c r="F389" s="633" t="s">
        <v>2016</v>
      </c>
      <c r="G389" s="632" t="s">
        <v>588</v>
      </c>
      <c r="H389" s="632" t="s">
        <v>1691</v>
      </c>
      <c r="I389" s="632" t="s">
        <v>1692</v>
      </c>
      <c r="J389" s="632" t="s">
        <v>1693</v>
      </c>
      <c r="K389" s="632" t="s">
        <v>1694</v>
      </c>
      <c r="L389" s="634">
        <v>2700</v>
      </c>
      <c r="M389" s="634">
        <v>6</v>
      </c>
      <c r="N389" s="635">
        <v>16200</v>
      </c>
    </row>
    <row r="390" spans="1:14" ht="14.4" customHeight="1" x14ac:dyDescent="0.3">
      <c r="A390" s="630" t="s">
        <v>556</v>
      </c>
      <c r="B390" s="631" t="s">
        <v>557</v>
      </c>
      <c r="C390" s="632" t="s">
        <v>570</v>
      </c>
      <c r="D390" s="633" t="s">
        <v>2014</v>
      </c>
      <c r="E390" s="632" t="s">
        <v>579</v>
      </c>
      <c r="F390" s="633" t="s">
        <v>2016</v>
      </c>
      <c r="G390" s="632" t="s">
        <v>588</v>
      </c>
      <c r="H390" s="632" t="s">
        <v>1695</v>
      </c>
      <c r="I390" s="632" t="s">
        <v>238</v>
      </c>
      <c r="J390" s="632" t="s">
        <v>1696</v>
      </c>
      <c r="K390" s="632"/>
      <c r="L390" s="634">
        <v>204.24630362096133</v>
      </c>
      <c r="M390" s="634">
        <v>14</v>
      </c>
      <c r="N390" s="635">
        <v>2859.4482506934587</v>
      </c>
    </row>
    <row r="391" spans="1:14" ht="14.4" customHeight="1" x14ac:dyDescent="0.3">
      <c r="A391" s="630" t="s">
        <v>556</v>
      </c>
      <c r="B391" s="631" t="s">
        <v>557</v>
      </c>
      <c r="C391" s="632" t="s">
        <v>570</v>
      </c>
      <c r="D391" s="633" t="s">
        <v>2014</v>
      </c>
      <c r="E391" s="632" t="s">
        <v>579</v>
      </c>
      <c r="F391" s="633" t="s">
        <v>2016</v>
      </c>
      <c r="G391" s="632" t="s">
        <v>588</v>
      </c>
      <c r="H391" s="632" t="s">
        <v>1697</v>
      </c>
      <c r="I391" s="632" t="s">
        <v>1697</v>
      </c>
      <c r="J391" s="632" t="s">
        <v>1698</v>
      </c>
      <c r="K391" s="632" t="s">
        <v>1699</v>
      </c>
      <c r="L391" s="634">
        <v>178.23639666399097</v>
      </c>
      <c r="M391" s="634">
        <v>15</v>
      </c>
      <c r="N391" s="635">
        <v>2673.5459499598646</v>
      </c>
    </row>
    <row r="392" spans="1:14" ht="14.4" customHeight="1" x14ac:dyDescent="0.3">
      <c r="A392" s="630" t="s">
        <v>556</v>
      </c>
      <c r="B392" s="631" t="s">
        <v>557</v>
      </c>
      <c r="C392" s="632" t="s">
        <v>570</v>
      </c>
      <c r="D392" s="633" t="s">
        <v>2014</v>
      </c>
      <c r="E392" s="632" t="s">
        <v>579</v>
      </c>
      <c r="F392" s="633" t="s">
        <v>2016</v>
      </c>
      <c r="G392" s="632" t="s">
        <v>588</v>
      </c>
      <c r="H392" s="632" t="s">
        <v>1700</v>
      </c>
      <c r="I392" s="632" t="s">
        <v>238</v>
      </c>
      <c r="J392" s="632" t="s">
        <v>1701</v>
      </c>
      <c r="K392" s="632"/>
      <c r="L392" s="634">
        <v>78.513174979524265</v>
      </c>
      <c r="M392" s="634">
        <v>3</v>
      </c>
      <c r="N392" s="635">
        <v>235.53952493857281</v>
      </c>
    </row>
    <row r="393" spans="1:14" ht="14.4" customHeight="1" x14ac:dyDescent="0.3">
      <c r="A393" s="630" t="s">
        <v>556</v>
      </c>
      <c r="B393" s="631" t="s">
        <v>557</v>
      </c>
      <c r="C393" s="632" t="s">
        <v>570</v>
      </c>
      <c r="D393" s="633" t="s">
        <v>2014</v>
      </c>
      <c r="E393" s="632" t="s">
        <v>579</v>
      </c>
      <c r="F393" s="633" t="s">
        <v>2016</v>
      </c>
      <c r="G393" s="632" t="s">
        <v>588</v>
      </c>
      <c r="H393" s="632" t="s">
        <v>1702</v>
      </c>
      <c r="I393" s="632" t="s">
        <v>238</v>
      </c>
      <c r="J393" s="632" t="s">
        <v>1703</v>
      </c>
      <c r="K393" s="632" t="s">
        <v>1704</v>
      </c>
      <c r="L393" s="634">
        <v>148.68208321373143</v>
      </c>
      <c r="M393" s="634">
        <v>9</v>
      </c>
      <c r="N393" s="635">
        <v>1338.1387489235829</v>
      </c>
    </row>
    <row r="394" spans="1:14" ht="14.4" customHeight="1" x14ac:dyDescent="0.3">
      <c r="A394" s="630" t="s">
        <v>556</v>
      </c>
      <c r="B394" s="631" t="s">
        <v>557</v>
      </c>
      <c r="C394" s="632" t="s">
        <v>570</v>
      </c>
      <c r="D394" s="633" t="s">
        <v>2014</v>
      </c>
      <c r="E394" s="632" t="s">
        <v>579</v>
      </c>
      <c r="F394" s="633" t="s">
        <v>2016</v>
      </c>
      <c r="G394" s="632" t="s">
        <v>588</v>
      </c>
      <c r="H394" s="632" t="s">
        <v>1705</v>
      </c>
      <c r="I394" s="632" t="s">
        <v>1705</v>
      </c>
      <c r="J394" s="632" t="s">
        <v>1706</v>
      </c>
      <c r="K394" s="632" t="s">
        <v>1707</v>
      </c>
      <c r="L394" s="634">
        <v>300.00000000000011</v>
      </c>
      <c r="M394" s="634">
        <v>1</v>
      </c>
      <c r="N394" s="635">
        <v>300.00000000000011</v>
      </c>
    </row>
    <row r="395" spans="1:14" ht="14.4" customHeight="1" x14ac:dyDescent="0.3">
      <c r="A395" s="630" t="s">
        <v>556</v>
      </c>
      <c r="B395" s="631" t="s">
        <v>557</v>
      </c>
      <c r="C395" s="632" t="s">
        <v>570</v>
      </c>
      <c r="D395" s="633" t="s">
        <v>2014</v>
      </c>
      <c r="E395" s="632" t="s">
        <v>579</v>
      </c>
      <c r="F395" s="633" t="s">
        <v>2016</v>
      </c>
      <c r="G395" s="632" t="s">
        <v>588</v>
      </c>
      <c r="H395" s="632" t="s">
        <v>1708</v>
      </c>
      <c r="I395" s="632" t="s">
        <v>1709</v>
      </c>
      <c r="J395" s="632" t="s">
        <v>1710</v>
      </c>
      <c r="K395" s="632" t="s">
        <v>1711</v>
      </c>
      <c r="L395" s="634">
        <v>684.38</v>
      </c>
      <c r="M395" s="634">
        <v>2</v>
      </c>
      <c r="N395" s="635">
        <v>1368.76</v>
      </c>
    </row>
    <row r="396" spans="1:14" ht="14.4" customHeight="1" x14ac:dyDescent="0.3">
      <c r="A396" s="630" t="s">
        <v>556</v>
      </c>
      <c r="B396" s="631" t="s">
        <v>557</v>
      </c>
      <c r="C396" s="632" t="s">
        <v>570</v>
      </c>
      <c r="D396" s="633" t="s">
        <v>2014</v>
      </c>
      <c r="E396" s="632" t="s">
        <v>579</v>
      </c>
      <c r="F396" s="633" t="s">
        <v>2016</v>
      </c>
      <c r="G396" s="632" t="s">
        <v>588</v>
      </c>
      <c r="H396" s="632" t="s">
        <v>1712</v>
      </c>
      <c r="I396" s="632" t="s">
        <v>238</v>
      </c>
      <c r="J396" s="632" t="s">
        <v>1713</v>
      </c>
      <c r="K396" s="632"/>
      <c r="L396" s="634">
        <v>852.01204705037037</v>
      </c>
      <c r="M396" s="634">
        <v>2</v>
      </c>
      <c r="N396" s="635">
        <v>1704.0240941007407</v>
      </c>
    </row>
    <row r="397" spans="1:14" ht="14.4" customHeight="1" x14ac:dyDescent="0.3">
      <c r="A397" s="630" t="s">
        <v>556</v>
      </c>
      <c r="B397" s="631" t="s">
        <v>557</v>
      </c>
      <c r="C397" s="632" t="s">
        <v>570</v>
      </c>
      <c r="D397" s="633" t="s">
        <v>2014</v>
      </c>
      <c r="E397" s="632" t="s">
        <v>579</v>
      </c>
      <c r="F397" s="633" t="s">
        <v>2016</v>
      </c>
      <c r="G397" s="632" t="s">
        <v>588</v>
      </c>
      <c r="H397" s="632" t="s">
        <v>1714</v>
      </c>
      <c r="I397" s="632" t="s">
        <v>1715</v>
      </c>
      <c r="J397" s="632" t="s">
        <v>1716</v>
      </c>
      <c r="K397" s="632" t="s">
        <v>1717</v>
      </c>
      <c r="L397" s="634">
        <v>565.01</v>
      </c>
      <c r="M397" s="634">
        <v>1</v>
      </c>
      <c r="N397" s="635">
        <v>565.01</v>
      </c>
    </row>
    <row r="398" spans="1:14" ht="14.4" customHeight="1" x14ac:dyDescent="0.3">
      <c r="A398" s="630" t="s">
        <v>556</v>
      </c>
      <c r="B398" s="631" t="s">
        <v>557</v>
      </c>
      <c r="C398" s="632" t="s">
        <v>570</v>
      </c>
      <c r="D398" s="633" t="s">
        <v>2014</v>
      </c>
      <c r="E398" s="632" t="s">
        <v>579</v>
      </c>
      <c r="F398" s="633" t="s">
        <v>2016</v>
      </c>
      <c r="G398" s="632" t="s">
        <v>588</v>
      </c>
      <c r="H398" s="632" t="s">
        <v>1718</v>
      </c>
      <c r="I398" s="632" t="s">
        <v>1719</v>
      </c>
      <c r="J398" s="632" t="s">
        <v>1720</v>
      </c>
      <c r="K398" s="632" t="s">
        <v>1721</v>
      </c>
      <c r="L398" s="634">
        <v>76.013306870622287</v>
      </c>
      <c r="M398" s="634">
        <v>9</v>
      </c>
      <c r="N398" s="635">
        <v>684.11976183560057</v>
      </c>
    </row>
    <row r="399" spans="1:14" ht="14.4" customHeight="1" x14ac:dyDescent="0.3">
      <c r="A399" s="630" t="s">
        <v>556</v>
      </c>
      <c r="B399" s="631" t="s">
        <v>557</v>
      </c>
      <c r="C399" s="632" t="s">
        <v>570</v>
      </c>
      <c r="D399" s="633" t="s">
        <v>2014</v>
      </c>
      <c r="E399" s="632" t="s">
        <v>579</v>
      </c>
      <c r="F399" s="633" t="s">
        <v>2016</v>
      </c>
      <c r="G399" s="632" t="s">
        <v>588</v>
      </c>
      <c r="H399" s="632" t="s">
        <v>1722</v>
      </c>
      <c r="I399" s="632" t="s">
        <v>1723</v>
      </c>
      <c r="J399" s="632" t="s">
        <v>1724</v>
      </c>
      <c r="K399" s="632" t="s">
        <v>1725</v>
      </c>
      <c r="L399" s="634">
        <v>84.494400036789372</v>
      </c>
      <c r="M399" s="634">
        <v>9</v>
      </c>
      <c r="N399" s="635">
        <v>760.44960033110431</v>
      </c>
    </row>
    <row r="400" spans="1:14" ht="14.4" customHeight="1" x14ac:dyDescent="0.3">
      <c r="A400" s="630" t="s">
        <v>556</v>
      </c>
      <c r="B400" s="631" t="s">
        <v>557</v>
      </c>
      <c r="C400" s="632" t="s">
        <v>570</v>
      </c>
      <c r="D400" s="633" t="s">
        <v>2014</v>
      </c>
      <c r="E400" s="632" t="s">
        <v>579</v>
      </c>
      <c r="F400" s="633" t="s">
        <v>2016</v>
      </c>
      <c r="G400" s="632" t="s">
        <v>588</v>
      </c>
      <c r="H400" s="632" t="s">
        <v>1726</v>
      </c>
      <c r="I400" s="632" t="s">
        <v>238</v>
      </c>
      <c r="J400" s="632" t="s">
        <v>1727</v>
      </c>
      <c r="K400" s="632" t="s">
        <v>1619</v>
      </c>
      <c r="L400" s="634">
        <v>396.75</v>
      </c>
      <c r="M400" s="634">
        <v>12</v>
      </c>
      <c r="N400" s="635">
        <v>4761</v>
      </c>
    </row>
    <row r="401" spans="1:14" ht="14.4" customHeight="1" x14ac:dyDescent="0.3">
      <c r="A401" s="630" t="s">
        <v>556</v>
      </c>
      <c r="B401" s="631" t="s">
        <v>557</v>
      </c>
      <c r="C401" s="632" t="s">
        <v>570</v>
      </c>
      <c r="D401" s="633" t="s">
        <v>2014</v>
      </c>
      <c r="E401" s="632" t="s">
        <v>579</v>
      </c>
      <c r="F401" s="633" t="s">
        <v>2016</v>
      </c>
      <c r="G401" s="632" t="s">
        <v>588</v>
      </c>
      <c r="H401" s="632" t="s">
        <v>1139</v>
      </c>
      <c r="I401" s="632" t="s">
        <v>1140</v>
      </c>
      <c r="J401" s="632" t="s">
        <v>1141</v>
      </c>
      <c r="K401" s="632" t="s">
        <v>1142</v>
      </c>
      <c r="L401" s="634">
        <v>152.88010132421337</v>
      </c>
      <c r="M401" s="634">
        <v>3</v>
      </c>
      <c r="N401" s="635">
        <v>458.64030397264014</v>
      </c>
    </row>
    <row r="402" spans="1:14" ht="14.4" customHeight="1" x14ac:dyDescent="0.3">
      <c r="A402" s="630" t="s">
        <v>556</v>
      </c>
      <c r="B402" s="631" t="s">
        <v>557</v>
      </c>
      <c r="C402" s="632" t="s">
        <v>570</v>
      </c>
      <c r="D402" s="633" t="s">
        <v>2014</v>
      </c>
      <c r="E402" s="632" t="s">
        <v>579</v>
      </c>
      <c r="F402" s="633" t="s">
        <v>2016</v>
      </c>
      <c r="G402" s="632" t="s">
        <v>588</v>
      </c>
      <c r="H402" s="632" t="s">
        <v>1728</v>
      </c>
      <c r="I402" s="632" t="s">
        <v>1729</v>
      </c>
      <c r="J402" s="632" t="s">
        <v>1730</v>
      </c>
      <c r="K402" s="632" t="s">
        <v>1731</v>
      </c>
      <c r="L402" s="634">
        <v>90.969591718478299</v>
      </c>
      <c r="M402" s="634">
        <v>1</v>
      </c>
      <c r="N402" s="635">
        <v>90.969591718478299</v>
      </c>
    </row>
    <row r="403" spans="1:14" ht="14.4" customHeight="1" x14ac:dyDescent="0.3">
      <c r="A403" s="630" t="s">
        <v>556</v>
      </c>
      <c r="B403" s="631" t="s">
        <v>557</v>
      </c>
      <c r="C403" s="632" t="s">
        <v>570</v>
      </c>
      <c r="D403" s="633" t="s">
        <v>2014</v>
      </c>
      <c r="E403" s="632" t="s">
        <v>579</v>
      </c>
      <c r="F403" s="633" t="s">
        <v>2016</v>
      </c>
      <c r="G403" s="632" t="s">
        <v>588</v>
      </c>
      <c r="H403" s="632" t="s">
        <v>1732</v>
      </c>
      <c r="I403" s="632" t="s">
        <v>1733</v>
      </c>
      <c r="J403" s="632" t="s">
        <v>1734</v>
      </c>
      <c r="K403" s="632"/>
      <c r="L403" s="634">
        <v>296.3</v>
      </c>
      <c r="M403" s="634">
        <v>1</v>
      </c>
      <c r="N403" s="635">
        <v>296.3</v>
      </c>
    </row>
    <row r="404" spans="1:14" ht="14.4" customHeight="1" x14ac:dyDescent="0.3">
      <c r="A404" s="630" t="s">
        <v>556</v>
      </c>
      <c r="B404" s="631" t="s">
        <v>557</v>
      </c>
      <c r="C404" s="632" t="s">
        <v>570</v>
      </c>
      <c r="D404" s="633" t="s">
        <v>2014</v>
      </c>
      <c r="E404" s="632" t="s">
        <v>579</v>
      </c>
      <c r="F404" s="633" t="s">
        <v>2016</v>
      </c>
      <c r="G404" s="632" t="s">
        <v>588</v>
      </c>
      <c r="H404" s="632" t="s">
        <v>1735</v>
      </c>
      <c r="I404" s="632" t="s">
        <v>1735</v>
      </c>
      <c r="J404" s="632" t="s">
        <v>1710</v>
      </c>
      <c r="K404" s="632" t="s">
        <v>1736</v>
      </c>
      <c r="L404" s="634">
        <v>1647.5901150686429</v>
      </c>
      <c r="M404" s="634">
        <v>1</v>
      </c>
      <c r="N404" s="635">
        <v>1647.5901150686429</v>
      </c>
    </row>
    <row r="405" spans="1:14" ht="14.4" customHeight="1" x14ac:dyDescent="0.3">
      <c r="A405" s="630" t="s">
        <v>556</v>
      </c>
      <c r="B405" s="631" t="s">
        <v>557</v>
      </c>
      <c r="C405" s="632" t="s">
        <v>570</v>
      </c>
      <c r="D405" s="633" t="s">
        <v>2014</v>
      </c>
      <c r="E405" s="632" t="s">
        <v>579</v>
      </c>
      <c r="F405" s="633" t="s">
        <v>2016</v>
      </c>
      <c r="G405" s="632" t="s">
        <v>588</v>
      </c>
      <c r="H405" s="632" t="s">
        <v>1737</v>
      </c>
      <c r="I405" s="632" t="s">
        <v>1738</v>
      </c>
      <c r="J405" s="632" t="s">
        <v>1739</v>
      </c>
      <c r="K405" s="632" t="s">
        <v>1740</v>
      </c>
      <c r="L405" s="634">
        <v>79.840052509817141</v>
      </c>
      <c r="M405" s="634">
        <v>3</v>
      </c>
      <c r="N405" s="635">
        <v>239.52015752945141</v>
      </c>
    </row>
    <row r="406" spans="1:14" ht="14.4" customHeight="1" x14ac:dyDescent="0.3">
      <c r="A406" s="630" t="s">
        <v>556</v>
      </c>
      <c r="B406" s="631" t="s">
        <v>557</v>
      </c>
      <c r="C406" s="632" t="s">
        <v>570</v>
      </c>
      <c r="D406" s="633" t="s">
        <v>2014</v>
      </c>
      <c r="E406" s="632" t="s">
        <v>579</v>
      </c>
      <c r="F406" s="633" t="s">
        <v>2016</v>
      </c>
      <c r="G406" s="632" t="s">
        <v>588</v>
      </c>
      <c r="H406" s="632" t="s">
        <v>1741</v>
      </c>
      <c r="I406" s="632" t="s">
        <v>1742</v>
      </c>
      <c r="J406" s="632" t="s">
        <v>1739</v>
      </c>
      <c r="K406" s="632" t="s">
        <v>1743</v>
      </c>
      <c r="L406" s="634">
        <v>268.7800883867024</v>
      </c>
      <c r="M406" s="634">
        <v>3</v>
      </c>
      <c r="N406" s="635">
        <v>806.34026516010726</v>
      </c>
    </row>
    <row r="407" spans="1:14" ht="14.4" customHeight="1" x14ac:dyDescent="0.3">
      <c r="A407" s="630" t="s">
        <v>556</v>
      </c>
      <c r="B407" s="631" t="s">
        <v>557</v>
      </c>
      <c r="C407" s="632" t="s">
        <v>570</v>
      </c>
      <c r="D407" s="633" t="s">
        <v>2014</v>
      </c>
      <c r="E407" s="632" t="s">
        <v>579</v>
      </c>
      <c r="F407" s="633" t="s">
        <v>2016</v>
      </c>
      <c r="G407" s="632" t="s">
        <v>588</v>
      </c>
      <c r="H407" s="632" t="s">
        <v>1744</v>
      </c>
      <c r="I407" s="632" t="s">
        <v>1745</v>
      </c>
      <c r="J407" s="632" t="s">
        <v>1746</v>
      </c>
      <c r="K407" s="632" t="s">
        <v>1747</v>
      </c>
      <c r="L407" s="634">
        <v>1003.06</v>
      </c>
      <c r="M407" s="634">
        <v>4</v>
      </c>
      <c r="N407" s="635">
        <v>4012.24</v>
      </c>
    </row>
    <row r="408" spans="1:14" ht="14.4" customHeight="1" x14ac:dyDescent="0.3">
      <c r="A408" s="630" t="s">
        <v>556</v>
      </c>
      <c r="B408" s="631" t="s">
        <v>557</v>
      </c>
      <c r="C408" s="632" t="s">
        <v>570</v>
      </c>
      <c r="D408" s="633" t="s">
        <v>2014</v>
      </c>
      <c r="E408" s="632" t="s">
        <v>579</v>
      </c>
      <c r="F408" s="633" t="s">
        <v>2016</v>
      </c>
      <c r="G408" s="632" t="s">
        <v>588</v>
      </c>
      <c r="H408" s="632" t="s">
        <v>1748</v>
      </c>
      <c r="I408" s="632" t="s">
        <v>1748</v>
      </c>
      <c r="J408" s="632" t="s">
        <v>1749</v>
      </c>
      <c r="K408" s="632" t="s">
        <v>1750</v>
      </c>
      <c r="L408" s="634">
        <v>4491.009521651531</v>
      </c>
      <c r="M408" s="634">
        <v>4</v>
      </c>
      <c r="N408" s="635">
        <v>17964.038086606124</v>
      </c>
    </row>
    <row r="409" spans="1:14" ht="14.4" customHeight="1" x14ac:dyDescent="0.3">
      <c r="A409" s="630" t="s">
        <v>556</v>
      </c>
      <c r="B409" s="631" t="s">
        <v>557</v>
      </c>
      <c r="C409" s="632" t="s">
        <v>570</v>
      </c>
      <c r="D409" s="633" t="s">
        <v>2014</v>
      </c>
      <c r="E409" s="632" t="s">
        <v>579</v>
      </c>
      <c r="F409" s="633" t="s">
        <v>2016</v>
      </c>
      <c r="G409" s="632" t="s">
        <v>588</v>
      </c>
      <c r="H409" s="632" t="s">
        <v>1751</v>
      </c>
      <c r="I409" s="632" t="s">
        <v>238</v>
      </c>
      <c r="J409" s="632" t="s">
        <v>1752</v>
      </c>
      <c r="K409" s="632"/>
      <c r="L409" s="634">
        <v>11262.93</v>
      </c>
      <c r="M409" s="634">
        <v>1</v>
      </c>
      <c r="N409" s="635">
        <v>11262.93</v>
      </c>
    </row>
    <row r="410" spans="1:14" ht="14.4" customHeight="1" x14ac:dyDescent="0.3">
      <c r="A410" s="630" t="s">
        <v>556</v>
      </c>
      <c r="B410" s="631" t="s">
        <v>557</v>
      </c>
      <c r="C410" s="632" t="s">
        <v>570</v>
      </c>
      <c r="D410" s="633" t="s">
        <v>2014</v>
      </c>
      <c r="E410" s="632" t="s">
        <v>579</v>
      </c>
      <c r="F410" s="633" t="s">
        <v>2016</v>
      </c>
      <c r="G410" s="632" t="s">
        <v>588</v>
      </c>
      <c r="H410" s="632" t="s">
        <v>1753</v>
      </c>
      <c r="I410" s="632" t="s">
        <v>1753</v>
      </c>
      <c r="J410" s="632" t="s">
        <v>1512</v>
      </c>
      <c r="K410" s="632" t="s">
        <v>1754</v>
      </c>
      <c r="L410" s="634">
        <v>191.73</v>
      </c>
      <c r="M410" s="634">
        <v>1</v>
      </c>
      <c r="N410" s="635">
        <v>191.73</v>
      </c>
    </row>
    <row r="411" spans="1:14" ht="14.4" customHeight="1" x14ac:dyDescent="0.3">
      <c r="A411" s="630" t="s">
        <v>556</v>
      </c>
      <c r="B411" s="631" t="s">
        <v>557</v>
      </c>
      <c r="C411" s="632" t="s">
        <v>570</v>
      </c>
      <c r="D411" s="633" t="s">
        <v>2014</v>
      </c>
      <c r="E411" s="632" t="s">
        <v>579</v>
      </c>
      <c r="F411" s="633" t="s">
        <v>2016</v>
      </c>
      <c r="G411" s="632" t="s">
        <v>588</v>
      </c>
      <c r="H411" s="632" t="s">
        <v>1755</v>
      </c>
      <c r="I411" s="632" t="s">
        <v>1755</v>
      </c>
      <c r="J411" s="632" t="s">
        <v>1756</v>
      </c>
      <c r="K411" s="632" t="s">
        <v>1757</v>
      </c>
      <c r="L411" s="634">
        <v>3643.3700000000003</v>
      </c>
      <c r="M411" s="634">
        <v>3</v>
      </c>
      <c r="N411" s="635">
        <v>10930.11</v>
      </c>
    </row>
    <row r="412" spans="1:14" ht="14.4" customHeight="1" x14ac:dyDescent="0.3">
      <c r="A412" s="630" t="s">
        <v>556</v>
      </c>
      <c r="B412" s="631" t="s">
        <v>557</v>
      </c>
      <c r="C412" s="632" t="s">
        <v>570</v>
      </c>
      <c r="D412" s="633" t="s">
        <v>2014</v>
      </c>
      <c r="E412" s="632" t="s">
        <v>579</v>
      </c>
      <c r="F412" s="633" t="s">
        <v>2016</v>
      </c>
      <c r="G412" s="632" t="s">
        <v>588</v>
      </c>
      <c r="H412" s="632" t="s">
        <v>1758</v>
      </c>
      <c r="I412" s="632" t="s">
        <v>238</v>
      </c>
      <c r="J412" s="632" t="s">
        <v>1759</v>
      </c>
      <c r="K412" s="632"/>
      <c r="L412" s="634">
        <v>265.74000000000007</v>
      </c>
      <c r="M412" s="634">
        <v>1</v>
      </c>
      <c r="N412" s="635">
        <v>265.74000000000007</v>
      </c>
    </row>
    <row r="413" spans="1:14" ht="14.4" customHeight="1" x14ac:dyDescent="0.3">
      <c r="A413" s="630" t="s">
        <v>556</v>
      </c>
      <c r="B413" s="631" t="s">
        <v>557</v>
      </c>
      <c r="C413" s="632" t="s">
        <v>570</v>
      </c>
      <c r="D413" s="633" t="s">
        <v>2014</v>
      </c>
      <c r="E413" s="632" t="s">
        <v>579</v>
      </c>
      <c r="F413" s="633" t="s">
        <v>2016</v>
      </c>
      <c r="G413" s="632" t="s">
        <v>588</v>
      </c>
      <c r="H413" s="632" t="s">
        <v>1760</v>
      </c>
      <c r="I413" s="632" t="s">
        <v>1760</v>
      </c>
      <c r="J413" s="632" t="s">
        <v>624</v>
      </c>
      <c r="K413" s="632" t="s">
        <v>1761</v>
      </c>
      <c r="L413" s="634">
        <v>60.054837266497195</v>
      </c>
      <c r="M413" s="634">
        <v>12</v>
      </c>
      <c r="N413" s="635">
        <v>720.65804719796631</v>
      </c>
    </row>
    <row r="414" spans="1:14" ht="14.4" customHeight="1" x14ac:dyDescent="0.3">
      <c r="A414" s="630" t="s">
        <v>556</v>
      </c>
      <c r="B414" s="631" t="s">
        <v>557</v>
      </c>
      <c r="C414" s="632" t="s">
        <v>570</v>
      </c>
      <c r="D414" s="633" t="s">
        <v>2014</v>
      </c>
      <c r="E414" s="632" t="s">
        <v>579</v>
      </c>
      <c r="F414" s="633" t="s">
        <v>2016</v>
      </c>
      <c r="G414" s="632" t="s">
        <v>588</v>
      </c>
      <c r="H414" s="632" t="s">
        <v>1145</v>
      </c>
      <c r="I414" s="632" t="s">
        <v>238</v>
      </c>
      <c r="J414" s="632" t="s">
        <v>1146</v>
      </c>
      <c r="K414" s="632"/>
      <c r="L414" s="634">
        <v>147.49967314265265</v>
      </c>
      <c r="M414" s="634">
        <v>3</v>
      </c>
      <c r="N414" s="635">
        <v>442.49901942795799</v>
      </c>
    </row>
    <row r="415" spans="1:14" ht="14.4" customHeight="1" x14ac:dyDescent="0.3">
      <c r="A415" s="630" t="s">
        <v>556</v>
      </c>
      <c r="B415" s="631" t="s">
        <v>557</v>
      </c>
      <c r="C415" s="632" t="s">
        <v>570</v>
      </c>
      <c r="D415" s="633" t="s">
        <v>2014</v>
      </c>
      <c r="E415" s="632" t="s">
        <v>579</v>
      </c>
      <c r="F415" s="633" t="s">
        <v>2016</v>
      </c>
      <c r="G415" s="632" t="s">
        <v>588</v>
      </c>
      <c r="H415" s="632" t="s">
        <v>1147</v>
      </c>
      <c r="I415" s="632" t="s">
        <v>238</v>
      </c>
      <c r="J415" s="632" t="s">
        <v>1148</v>
      </c>
      <c r="K415" s="632"/>
      <c r="L415" s="634">
        <v>169.94034207400227</v>
      </c>
      <c r="M415" s="634">
        <v>1</v>
      </c>
      <c r="N415" s="635">
        <v>169.94034207400227</v>
      </c>
    </row>
    <row r="416" spans="1:14" ht="14.4" customHeight="1" x14ac:dyDescent="0.3">
      <c r="A416" s="630" t="s">
        <v>556</v>
      </c>
      <c r="B416" s="631" t="s">
        <v>557</v>
      </c>
      <c r="C416" s="632" t="s">
        <v>570</v>
      </c>
      <c r="D416" s="633" t="s">
        <v>2014</v>
      </c>
      <c r="E416" s="632" t="s">
        <v>579</v>
      </c>
      <c r="F416" s="633" t="s">
        <v>2016</v>
      </c>
      <c r="G416" s="632" t="s">
        <v>588</v>
      </c>
      <c r="H416" s="632" t="s">
        <v>1762</v>
      </c>
      <c r="I416" s="632" t="s">
        <v>238</v>
      </c>
      <c r="J416" s="632" t="s">
        <v>1763</v>
      </c>
      <c r="K416" s="632"/>
      <c r="L416" s="634">
        <v>32.479999999999997</v>
      </c>
      <c r="M416" s="634">
        <v>2</v>
      </c>
      <c r="N416" s="635">
        <v>64.959999999999994</v>
      </c>
    </row>
    <row r="417" spans="1:14" ht="14.4" customHeight="1" x14ac:dyDescent="0.3">
      <c r="A417" s="630" t="s">
        <v>556</v>
      </c>
      <c r="B417" s="631" t="s">
        <v>557</v>
      </c>
      <c r="C417" s="632" t="s">
        <v>570</v>
      </c>
      <c r="D417" s="633" t="s">
        <v>2014</v>
      </c>
      <c r="E417" s="632" t="s">
        <v>579</v>
      </c>
      <c r="F417" s="633" t="s">
        <v>2016</v>
      </c>
      <c r="G417" s="632" t="s">
        <v>1152</v>
      </c>
      <c r="H417" s="632" t="s">
        <v>1159</v>
      </c>
      <c r="I417" s="632" t="s">
        <v>1160</v>
      </c>
      <c r="J417" s="632" t="s">
        <v>1161</v>
      </c>
      <c r="K417" s="632" t="s">
        <v>1162</v>
      </c>
      <c r="L417" s="634">
        <v>36.329897953248306</v>
      </c>
      <c r="M417" s="634">
        <v>2</v>
      </c>
      <c r="N417" s="635">
        <v>72.659795906496612</v>
      </c>
    </row>
    <row r="418" spans="1:14" ht="14.4" customHeight="1" x14ac:dyDescent="0.3">
      <c r="A418" s="630" t="s">
        <v>556</v>
      </c>
      <c r="B418" s="631" t="s">
        <v>557</v>
      </c>
      <c r="C418" s="632" t="s">
        <v>570</v>
      </c>
      <c r="D418" s="633" t="s">
        <v>2014</v>
      </c>
      <c r="E418" s="632" t="s">
        <v>579</v>
      </c>
      <c r="F418" s="633" t="s">
        <v>2016</v>
      </c>
      <c r="G418" s="632" t="s">
        <v>1152</v>
      </c>
      <c r="H418" s="632" t="s">
        <v>1185</v>
      </c>
      <c r="I418" s="632" t="s">
        <v>1186</v>
      </c>
      <c r="J418" s="632" t="s">
        <v>1187</v>
      </c>
      <c r="K418" s="632" t="s">
        <v>1188</v>
      </c>
      <c r="L418" s="634">
        <v>144.52992019702722</v>
      </c>
      <c r="M418" s="634">
        <v>24</v>
      </c>
      <c r="N418" s="635">
        <v>3468.7180847286536</v>
      </c>
    </row>
    <row r="419" spans="1:14" ht="14.4" customHeight="1" x14ac:dyDescent="0.3">
      <c r="A419" s="630" t="s">
        <v>556</v>
      </c>
      <c r="B419" s="631" t="s">
        <v>557</v>
      </c>
      <c r="C419" s="632" t="s">
        <v>570</v>
      </c>
      <c r="D419" s="633" t="s">
        <v>2014</v>
      </c>
      <c r="E419" s="632" t="s">
        <v>579</v>
      </c>
      <c r="F419" s="633" t="s">
        <v>2016</v>
      </c>
      <c r="G419" s="632" t="s">
        <v>1152</v>
      </c>
      <c r="H419" s="632" t="s">
        <v>1764</v>
      </c>
      <c r="I419" s="632" t="s">
        <v>1765</v>
      </c>
      <c r="J419" s="632" t="s">
        <v>1766</v>
      </c>
      <c r="K419" s="632" t="s">
        <v>1767</v>
      </c>
      <c r="L419" s="634">
        <v>64.73</v>
      </c>
      <c r="M419" s="634">
        <v>1</v>
      </c>
      <c r="N419" s="635">
        <v>64.73</v>
      </c>
    </row>
    <row r="420" spans="1:14" ht="14.4" customHeight="1" x14ac:dyDescent="0.3">
      <c r="A420" s="630" t="s">
        <v>556</v>
      </c>
      <c r="B420" s="631" t="s">
        <v>557</v>
      </c>
      <c r="C420" s="632" t="s">
        <v>570</v>
      </c>
      <c r="D420" s="633" t="s">
        <v>2014</v>
      </c>
      <c r="E420" s="632" t="s">
        <v>579</v>
      </c>
      <c r="F420" s="633" t="s">
        <v>2016</v>
      </c>
      <c r="G420" s="632" t="s">
        <v>1152</v>
      </c>
      <c r="H420" s="632" t="s">
        <v>1197</v>
      </c>
      <c r="I420" s="632" t="s">
        <v>1198</v>
      </c>
      <c r="J420" s="632" t="s">
        <v>1199</v>
      </c>
      <c r="K420" s="632" t="s">
        <v>1200</v>
      </c>
      <c r="L420" s="634">
        <v>492.19893442114358</v>
      </c>
      <c r="M420" s="634">
        <v>1</v>
      </c>
      <c r="N420" s="635">
        <v>492.19893442114358</v>
      </c>
    </row>
    <row r="421" spans="1:14" ht="14.4" customHeight="1" x14ac:dyDescent="0.3">
      <c r="A421" s="630" t="s">
        <v>556</v>
      </c>
      <c r="B421" s="631" t="s">
        <v>557</v>
      </c>
      <c r="C421" s="632" t="s">
        <v>570</v>
      </c>
      <c r="D421" s="633" t="s">
        <v>2014</v>
      </c>
      <c r="E421" s="632" t="s">
        <v>579</v>
      </c>
      <c r="F421" s="633" t="s">
        <v>2016</v>
      </c>
      <c r="G421" s="632" t="s">
        <v>1152</v>
      </c>
      <c r="H421" s="632" t="s">
        <v>1201</v>
      </c>
      <c r="I421" s="632" t="s">
        <v>1202</v>
      </c>
      <c r="J421" s="632" t="s">
        <v>1199</v>
      </c>
      <c r="K421" s="632" t="s">
        <v>1203</v>
      </c>
      <c r="L421" s="634">
        <v>942.99999999999977</v>
      </c>
      <c r="M421" s="634">
        <v>1</v>
      </c>
      <c r="N421" s="635">
        <v>942.99999999999977</v>
      </c>
    </row>
    <row r="422" spans="1:14" ht="14.4" customHeight="1" x14ac:dyDescent="0.3">
      <c r="A422" s="630" t="s">
        <v>556</v>
      </c>
      <c r="B422" s="631" t="s">
        <v>557</v>
      </c>
      <c r="C422" s="632" t="s">
        <v>570</v>
      </c>
      <c r="D422" s="633" t="s">
        <v>2014</v>
      </c>
      <c r="E422" s="632" t="s">
        <v>579</v>
      </c>
      <c r="F422" s="633" t="s">
        <v>2016</v>
      </c>
      <c r="G422" s="632" t="s">
        <v>1152</v>
      </c>
      <c r="H422" s="632" t="s">
        <v>1768</v>
      </c>
      <c r="I422" s="632" t="s">
        <v>1769</v>
      </c>
      <c r="J422" s="632" t="s">
        <v>1315</v>
      </c>
      <c r="K422" s="632" t="s">
        <v>1770</v>
      </c>
      <c r="L422" s="634">
        <v>122.72</v>
      </c>
      <c r="M422" s="634">
        <v>1</v>
      </c>
      <c r="N422" s="635">
        <v>122.72</v>
      </c>
    </row>
    <row r="423" spans="1:14" ht="14.4" customHeight="1" x14ac:dyDescent="0.3">
      <c r="A423" s="630" t="s">
        <v>556</v>
      </c>
      <c r="B423" s="631" t="s">
        <v>557</v>
      </c>
      <c r="C423" s="632" t="s">
        <v>570</v>
      </c>
      <c r="D423" s="633" t="s">
        <v>2014</v>
      </c>
      <c r="E423" s="632" t="s">
        <v>579</v>
      </c>
      <c r="F423" s="633" t="s">
        <v>2016</v>
      </c>
      <c r="G423" s="632" t="s">
        <v>1152</v>
      </c>
      <c r="H423" s="632" t="s">
        <v>1771</v>
      </c>
      <c r="I423" s="632" t="s">
        <v>1772</v>
      </c>
      <c r="J423" s="632" t="s">
        <v>1773</v>
      </c>
      <c r="K423" s="632" t="s">
        <v>1774</v>
      </c>
      <c r="L423" s="634">
        <v>55.039999999999978</v>
      </c>
      <c r="M423" s="634">
        <v>1</v>
      </c>
      <c r="N423" s="635">
        <v>55.039999999999978</v>
      </c>
    </row>
    <row r="424" spans="1:14" ht="14.4" customHeight="1" x14ac:dyDescent="0.3">
      <c r="A424" s="630" t="s">
        <v>556</v>
      </c>
      <c r="B424" s="631" t="s">
        <v>557</v>
      </c>
      <c r="C424" s="632" t="s">
        <v>570</v>
      </c>
      <c r="D424" s="633" t="s">
        <v>2014</v>
      </c>
      <c r="E424" s="632" t="s">
        <v>579</v>
      </c>
      <c r="F424" s="633" t="s">
        <v>2016</v>
      </c>
      <c r="G424" s="632" t="s">
        <v>1152</v>
      </c>
      <c r="H424" s="632" t="s">
        <v>1237</v>
      </c>
      <c r="I424" s="632" t="s">
        <v>1238</v>
      </c>
      <c r="J424" s="632" t="s">
        <v>1239</v>
      </c>
      <c r="K424" s="632" t="s">
        <v>1240</v>
      </c>
      <c r="L424" s="634">
        <v>85.506153846153865</v>
      </c>
      <c r="M424" s="634">
        <v>13</v>
      </c>
      <c r="N424" s="635">
        <v>1111.5800000000002</v>
      </c>
    </row>
    <row r="425" spans="1:14" ht="14.4" customHeight="1" x14ac:dyDescent="0.3">
      <c r="A425" s="630" t="s">
        <v>556</v>
      </c>
      <c r="B425" s="631" t="s">
        <v>557</v>
      </c>
      <c r="C425" s="632" t="s">
        <v>570</v>
      </c>
      <c r="D425" s="633" t="s">
        <v>2014</v>
      </c>
      <c r="E425" s="632" t="s">
        <v>579</v>
      </c>
      <c r="F425" s="633" t="s">
        <v>2016</v>
      </c>
      <c r="G425" s="632" t="s">
        <v>1152</v>
      </c>
      <c r="H425" s="632" t="s">
        <v>1251</v>
      </c>
      <c r="I425" s="632" t="s">
        <v>1252</v>
      </c>
      <c r="J425" s="632" t="s">
        <v>1253</v>
      </c>
      <c r="K425" s="632" t="s">
        <v>1254</v>
      </c>
      <c r="L425" s="634">
        <v>103.32000000000001</v>
      </c>
      <c r="M425" s="634">
        <v>1</v>
      </c>
      <c r="N425" s="635">
        <v>103.32000000000001</v>
      </c>
    </row>
    <row r="426" spans="1:14" ht="14.4" customHeight="1" x14ac:dyDescent="0.3">
      <c r="A426" s="630" t="s">
        <v>556</v>
      </c>
      <c r="B426" s="631" t="s">
        <v>557</v>
      </c>
      <c r="C426" s="632" t="s">
        <v>570</v>
      </c>
      <c r="D426" s="633" t="s">
        <v>2014</v>
      </c>
      <c r="E426" s="632" t="s">
        <v>579</v>
      </c>
      <c r="F426" s="633" t="s">
        <v>2016</v>
      </c>
      <c r="G426" s="632" t="s">
        <v>1152</v>
      </c>
      <c r="H426" s="632" t="s">
        <v>1775</v>
      </c>
      <c r="I426" s="632" t="s">
        <v>1776</v>
      </c>
      <c r="J426" s="632" t="s">
        <v>1777</v>
      </c>
      <c r="K426" s="632" t="s">
        <v>1778</v>
      </c>
      <c r="L426" s="634">
        <v>337.15</v>
      </c>
      <c r="M426" s="634">
        <v>1</v>
      </c>
      <c r="N426" s="635">
        <v>337.15</v>
      </c>
    </row>
    <row r="427" spans="1:14" ht="14.4" customHeight="1" x14ac:dyDescent="0.3">
      <c r="A427" s="630" t="s">
        <v>556</v>
      </c>
      <c r="B427" s="631" t="s">
        <v>557</v>
      </c>
      <c r="C427" s="632" t="s">
        <v>570</v>
      </c>
      <c r="D427" s="633" t="s">
        <v>2014</v>
      </c>
      <c r="E427" s="632" t="s">
        <v>579</v>
      </c>
      <c r="F427" s="633" t="s">
        <v>2016</v>
      </c>
      <c r="G427" s="632" t="s">
        <v>1152</v>
      </c>
      <c r="H427" s="632" t="s">
        <v>1286</v>
      </c>
      <c r="I427" s="632" t="s">
        <v>1287</v>
      </c>
      <c r="J427" s="632" t="s">
        <v>1169</v>
      </c>
      <c r="K427" s="632" t="s">
        <v>1288</v>
      </c>
      <c r="L427" s="634">
        <v>135.41062680376271</v>
      </c>
      <c r="M427" s="634">
        <v>92</v>
      </c>
      <c r="N427" s="635">
        <v>12457.777665946171</v>
      </c>
    </row>
    <row r="428" spans="1:14" ht="14.4" customHeight="1" x14ac:dyDescent="0.3">
      <c r="A428" s="630" t="s">
        <v>556</v>
      </c>
      <c r="B428" s="631" t="s">
        <v>557</v>
      </c>
      <c r="C428" s="632" t="s">
        <v>570</v>
      </c>
      <c r="D428" s="633" t="s">
        <v>2014</v>
      </c>
      <c r="E428" s="632" t="s">
        <v>579</v>
      </c>
      <c r="F428" s="633" t="s">
        <v>2016</v>
      </c>
      <c r="G428" s="632" t="s">
        <v>1152</v>
      </c>
      <c r="H428" s="632" t="s">
        <v>1779</v>
      </c>
      <c r="I428" s="632" t="s">
        <v>1780</v>
      </c>
      <c r="J428" s="632" t="s">
        <v>1299</v>
      </c>
      <c r="K428" s="632" t="s">
        <v>1781</v>
      </c>
      <c r="L428" s="634">
        <v>150.82999999999996</v>
      </c>
      <c r="M428" s="634">
        <v>2</v>
      </c>
      <c r="N428" s="635">
        <v>301.65999999999991</v>
      </c>
    </row>
    <row r="429" spans="1:14" ht="14.4" customHeight="1" x14ac:dyDescent="0.3">
      <c r="A429" s="630" t="s">
        <v>556</v>
      </c>
      <c r="B429" s="631" t="s">
        <v>557</v>
      </c>
      <c r="C429" s="632" t="s">
        <v>570</v>
      </c>
      <c r="D429" s="633" t="s">
        <v>2014</v>
      </c>
      <c r="E429" s="632" t="s">
        <v>579</v>
      </c>
      <c r="F429" s="633" t="s">
        <v>2016</v>
      </c>
      <c r="G429" s="632" t="s">
        <v>1152</v>
      </c>
      <c r="H429" s="632" t="s">
        <v>1782</v>
      </c>
      <c r="I429" s="632" t="s">
        <v>1783</v>
      </c>
      <c r="J429" s="632" t="s">
        <v>1784</v>
      </c>
      <c r="K429" s="632" t="s">
        <v>1785</v>
      </c>
      <c r="L429" s="634">
        <v>218.08999999999997</v>
      </c>
      <c r="M429" s="634">
        <v>2</v>
      </c>
      <c r="N429" s="635">
        <v>436.17999999999995</v>
      </c>
    </row>
    <row r="430" spans="1:14" ht="14.4" customHeight="1" x14ac:dyDescent="0.3">
      <c r="A430" s="630" t="s">
        <v>556</v>
      </c>
      <c r="B430" s="631" t="s">
        <v>557</v>
      </c>
      <c r="C430" s="632" t="s">
        <v>570</v>
      </c>
      <c r="D430" s="633" t="s">
        <v>2014</v>
      </c>
      <c r="E430" s="632" t="s">
        <v>579</v>
      </c>
      <c r="F430" s="633" t="s">
        <v>2016</v>
      </c>
      <c r="G430" s="632" t="s">
        <v>1152</v>
      </c>
      <c r="H430" s="632" t="s">
        <v>1786</v>
      </c>
      <c r="I430" s="632" t="s">
        <v>1787</v>
      </c>
      <c r="J430" s="632" t="s">
        <v>1784</v>
      </c>
      <c r="K430" s="632" t="s">
        <v>1177</v>
      </c>
      <c r="L430" s="634">
        <v>64.539888186662793</v>
      </c>
      <c r="M430" s="634">
        <v>3</v>
      </c>
      <c r="N430" s="635">
        <v>193.61966455998839</v>
      </c>
    </row>
    <row r="431" spans="1:14" ht="14.4" customHeight="1" x14ac:dyDescent="0.3">
      <c r="A431" s="630" t="s">
        <v>556</v>
      </c>
      <c r="B431" s="631" t="s">
        <v>557</v>
      </c>
      <c r="C431" s="632" t="s">
        <v>570</v>
      </c>
      <c r="D431" s="633" t="s">
        <v>2014</v>
      </c>
      <c r="E431" s="632" t="s">
        <v>579</v>
      </c>
      <c r="F431" s="633" t="s">
        <v>2016</v>
      </c>
      <c r="G431" s="632" t="s">
        <v>1152</v>
      </c>
      <c r="H431" s="632" t="s">
        <v>1788</v>
      </c>
      <c r="I431" s="632" t="s">
        <v>1789</v>
      </c>
      <c r="J431" s="632" t="s">
        <v>1790</v>
      </c>
      <c r="K431" s="632" t="s">
        <v>1791</v>
      </c>
      <c r="L431" s="634">
        <v>26.11</v>
      </c>
      <c r="M431" s="634">
        <v>1</v>
      </c>
      <c r="N431" s="635">
        <v>26.11</v>
      </c>
    </row>
    <row r="432" spans="1:14" ht="14.4" customHeight="1" x14ac:dyDescent="0.3">
      <c r="A432" s="630" t="s">
        <v>556</v>
      </c>
      <c r="B432" s="631" t="s">
        <v>557</v>
      </c>
      <c r="C432" s="632" t="s">
        <v>570</v>
      </c>
      <c r="D432" s="633" t="s">
        <v>2014</v>
      </c>
      <c r="E432" s="632" t="s">
        <v>579</v>
      </c>
      <c r="F432" s="633" t="s">
        <v>2016</v>
      </c>
      <c r="G432" s="632" t="s">
        <v>1152</v>
      </c>
      <c r="H432" s="632" t="s">
        <v>1792</v>
      </c>
      <c r="I432" s="632" t="s">
        <v>1793</v>
      </c>
      <c r="J432" s="632" t="s">
        <v>1794</v>
      </c>
      <c r="K432" s="632" t="s">
        <v>1795</v>
      </c>
      <c r="L432" s="634">
        <v>46.129783020758403</v>
      </c>
      <c r="M432" s="634">
        <v>1</v>
      </c>
      <c r="N432" s="635">
        <v>46.129783020758403</v>
      </c>
    </row>
    <row r="433" spans="1:14" ht="14.4" customHeight="1" x14ac:dyDescent="0.3">
      <c r="A433" s="630" t="s">
        <v>556</v>
      </c>
      <c r="B433" s="631" t="s">
        <v>557</v>
      </c>
      <c r="C433" s="632" t="s">
        <v>570</v>
      </c>
      <c r="D433" s="633" t="s">
        <v>2014</v>
      </c>
      <c r="E433" s="632" t="s">
        <v>579</v>
      </c>
      <c r="F433" s="633" t="s">
        <v>2016</v>
      </c>
      <c r="G433" s="632" t="s">
        <v>1152</v>
      </c>
      <c r="H433" s="632" t="s">
        <v>1309</v>
      </c>
      <c r="I433" s="632" t="s">
        <v>1310</v>
      </c>
      <c r="J433" s="632" t="s">
        <v>1311</v>
      </c>
      <c r="K433" s="632" t="s">
        <v>1312</v>
      </c>
      <c r="L433" s="634">
        <v>52.81</v>
      </c>
      <c r="M433" s="634">
        <v>1</v>
      </c>
      <c r="N433" s="635">
        <v>52.81</v>
      </c>
    </row>
    <row r="434" spans="1:14" ht="14.4" customHeight="1" x14ac:dyDescent="0.3">
      <c r="A434" s="630" t="s">
        <v>556</v>
      </c>
      <c r="B434" s="631" t="s">
        <v>557</v>
      </c>
      <c r="C434" s="632" t="s">
        <v>570</v>
      </c>
      <c r="D434" s="633" t="s">
        <v>2014</v>
      </c>
      <c r="E434" s="632" t="s">
        <v>579</v>
      </c>
      <c r="F434" s="633" t="s">
        <v>2016</v>
      </c>
      <c r="G434" s="632" t="s">
        <v>1152</v>
      </c>
      <c r="H434" s="632" t="s">
        <v>1321</v>
      </c>
      <c r="I434" s="632" t="s">
        <v>1322</v>
      </c>
      <c r="J434" s="632" t="s">
        <v>1323</v>
      </c>
      <c r="K434" s="632" t="s">
        <v>1324</v>
      </c>
      <c r="L434" s="634">
        <v>70.971877648477047</v>
      </c>
      <c r="M434" s="634">
        <v>226</v>
      </c>
      <c r="N434" s="635">
        <v>16039.644348555814</v>
      </c>
    </row>
    <row r="435" spans="1:14" ht="14.4" customHeight="1" x14ac:dyDescent="0.3">
      <c r="A435" s="630" t="s">
        <v>556</v>
      </c>
      <c r="B435" s="631" t="s">
        <v>557</v>
      </c>
      <c r="C435" s="632" t="s">
        <v>570</v>
      </c>
      <c r="D435" s="633" t="s">
        <v>2014</v>
      </c>
      <c r="E435" s="632" t="s">
        <v>579</v>
      </c>
      <c r="F435" s="633" t="s">
        <v>2016</v>
      </c>
      <c r="G435" s="632" t="s">
        <v>1152</v>
      </c>
      <c r="H435" s="632" t="s">
        <v>1796</v>
      </c>
      <c r="I435" s="632" t="s">
        <v>1797</v>
      </c>
      <c r="J435" s="632" t="s">
        <v>1343</v>
      </c>
      <c r="K435" s="632" t="s">
        <v>1798</v>
      </c>
      <c r="L435" s="634">
        <v>890.09999380143836</v>
      </c>
      <c r="M435" s="634">
        <v>17</v>
      </c>
      <c r="N435" s="635">
        <v>15131.699894624453</v>
      </c>
    </row>
    <row r="436" spans="1:14" ht="14.4" customHeight="1" x14ac:dyDescent="0.3">
      <c r="A436" s="630" t="s">
        <v>556</v>
      </c>
      <c r="B436" s="631" t="s">
        <v>557</v>
      </c>
      <c r="C436" s="632" t="s">
        <v>570</v>
      </c>
      <c r="D436" s="633" t="s">
        <v>2014</v>
      </c>
      <c r="E436" s="632" t="s">
        <v>579</v>
      </c>
      <c r="F436" s="633" t="s">
        <v>2016</v>
      </c>
      <c r="G436" s="632" t="s">
        <v>1152</v>
      </c>
      <c r="H436" s="632" t="s">
        <v>1799</v>
      </c>
      <c r="I436" s="632" t="s">
        <v>1800</v>
      </c>
      <c r="J436" s="632" t="s">
        <v>1187</v>
      </c>
      <c r="K436" s="632" t="s">
        <v>1801</v>
      </c>
      <c r="L436" s="634">
        <v>147.42994886210886</v>
      </c>
      <c r="M436" s="634">
        <v>49</v>
      </c>
      <c r="N436" s="635">
        <v>7224.0674942433334</v>
      </c>
    </row>
    <row r="437" spans="1:14" ht="14.4" customHeight="1" x14ac:dyDescent="0.3">
      <c r="A437" s="630" t="s">
        <v>556</v>
      </c>
      <c r="B437" s="631" t="s">
        <v>557</v>
      </c>
      <c r="C437" s="632" t="s">
        <v>570</v>
      </c>
      <c r="D437" s="633" t="s">
        <v>2014</v>
      </c>
      <c r="E437" s="632" t="s">
        <v>579</v>
      </c>
      <c r="F437" s="633" t="s">
        <v>2016</v>
      </c>
      <c r="G437" s="632" t="s">
        <v>1152</v>
      </c>
      <c r="H437" s="632" t="s">
        <v>1802</v>
      </c>
      <c r="I437" s="632" t="s">
        <v>1803</v>
      </c>
      <c r="J437" s="632" t="s">
        <v>1253</v>
      </c>
      <c r="K437" s="632" t="s">
        <v>1804</v>
      </c>
      <c r="L437" s="634">
        <v>313.7399999999999</v>
      </c>
      <c r="M437" s="634">
        <v>1</v>
      </c>
      <c r="N437" s="635">
        <v>313.7399999999999</v>
      </c>
    </row>
    <row r="438" spans="1:14" ht="14.4" customHeight="1" x14ac:dyDescent="0.3">
      <c r="A438" s="630" t="s">
        <v>556</v>
      </c>
      <c r="B438" s="631" t="s">
        <v>557</v>
      </c>
      <c r="C438" s="632" t="s">
        <v>570</v>
      </c>
      <c r="D438" s="633" t="s">
        <v>2014</v>
      </c>
      <c r="E438" s="632" t="s">
        <v>579</v>
      </c>
      <c r="F438" s="633" t="s">
        <v>2016</v>
      </c>
      <c r="G438" s="632" t="s">
        <v>1152</v>
      </c>
      <c r="H438" s="632" t="s">
        <v>1805</v>
      </c>
      <c r="I438" s="632" t="s">
        <v>1806</v>
      </c>
      <c r="J438" s="632" t="s">
        <v>1161</v>
      </c>
      <c r="K438" s="632" t="s">
        <v>1807</v>
      </c>
      <c r="L438" s="634">
        <v>224.45899755094101</v>
      </c>
      <c r="M438" s="634">
        <v>2</v>
      </c>
      <c r="N438" s="635">
        <v>448.91799510188201</v>
      </c>
    </row>
    <row r="439" spans="1:14" ht="14.4" customHeight="1" x14ac:dyDescent="0.3">
      <c r="A439" s="630" t="s">
        <v>556</v>
      </c>
      <c r="B439" s="631" t="s">
        <v>557</v>
      </c>
      <c r="C439" s="632" t="s">
        <v>570</v>
      </c>
      <c r="D439" s="633" t="s">
        <v>2014</v>
      </c>
      <c r="E439" s="632" t="s">
        <v>579</v>
      </c>
      <c r="F439" s="633" t="s">
        <v>2016</v>
      </c>
      <c r="G439" s="632" t="s">
        <v>1152</v>
      </c>
      <c r="H439" s="632" t="s">
        <v>1345</v>
      </c>
      <c r="I439" s="632" t="s">
        <v>1346</v>
      </c>
      <c r="J439" s="632" t="s">
        <v>1199</v>
      </c>
      <c r="K439" s="632" t="s">
        <v>1347</v>
      </c>
      <c r="L439" s="634">
        <v>356.49945907261412</v>
      </c>
      <c r="M439" s="634">
        <v>58</v>
      </c>
      <c r="N439" s="635">
        <v>20676.968626211619</v>
      </c>
    </row>
    <row r="440" spans="1:14" ht="14.4" customHeight="1" x14ac:dyDescent="0.3">
      <c r="A440" s="630" t="s">
        <v>556</v>
      </c>
      <c r="B440" s="631" t="s">
        <v>557</v>
      </c>
      <c r="C440" s="632" t="s">
        <v>570</v>
      </c>
      <c r="D440" s="633" t="s">
        <v>2014</v>
      </c>
      <c r="E440" s="632" t="s">
        <v>579</v>
      </c>
      <c r="F440" s="633" t="s">
        <v>2016</v>
      </c>
      <c r="G440" s="632" t="s">
        <v>1152</v>
      </c>
      <c r="H440" s="632" t="s">
        <v>1348</v>
      </c>
      <c r="I440" s="632" t="s">
        <v>1349</v>
      </c>
      <c r="J440" s="632" t="s">
        <v>1199</v>
      </c>
      <c r="K440" s="632" t="s">
        <v>1350</v>
      </c>
      <c r="L440" s="634">
        <v>413.99999999999989</v>
      </c>
      <c r="M440" s="634">
        <v>16</v>
      </c>
      <c r="N440" s="635">
        <v>6623.9999999999982</v>
      </c>
    </row>
    <row r="441" spans="1:14" ht="14.4" customHeight="1" x14ac:dyDescent="0.3">
      <c r="A441" s="630" t="s">
        <v>556</v>
      </c>
      <c r="B441" s="631" t="s">
        <v>557</v>
      </c>
      <c r="C441" s="632" t="s">
        <v>570</v>
      </c>
      <c r="D441" s="633" t="s">
        <v>2014</v>
      </c>
      <c r="E441" s="632" t="s">
        <v>579</v>
      </c>
      <c r="F441" s="633" t="s">
        <v>2016</v>
      </c>
      <c r="G441" s="632" t="s">
        <v>1152</v>
      </c>
      <c r="H441" s="632" t="s">
        <v>1808</v>
      </c>
      <c r="I441" s="632" t="s">
        <v>1809</v>
      </c>
      <c r="J441" s="632" t="s">
        <v>1161</v>
      </c>
      <c r="K441" s="632" t="s">
        <v>1810</v>
      </c>
      <c r="L441" s="634">
        <v>130.80000000000001</v>
      </c>
      <c r="M441" s="634">
        <v>1</v>
      </c>
      <c r="N441" s="635">
        <v>130.80000000000001</v>
      </c>
    </row>
    <row r="442" spans="1:14" ht="14.4" customHeight="1" x14ac:dyDescent="0.3">
      <c r="A442" s="630" t="s">
        <v>556</v>
      </c>
      <c r="B442" s="631" t="s">
        <v>557</v>
      </c>
      <c r="C442" s="632" t="s">
        <v>570</v>
      </c>
      <c r="D442" s="633" t="s">
        <v>2014</v>
      </c>
      <c r="E442" s="632" t="s">
        <v>579</v>
      </c>
      <c r="F442" s="633" t="s">
        <v>2016</v>
      </c>
      <c r="G442" s="632" t="s">
        <v>1152</v>
      </c>
      <c r="H442" s="632" t="s">
        <v>1811</v>
      </c>
      <c r="I442" s="632" t="s">
        <v>1812</v>
      </c>
      <c r="J442" s="632" t="s">
        <v>1813</v>
      </c>
      <c r="K442" s="632" t="s">
        <v>1814</v>
      </c>
      <c r="L442" s="634">
        <v>380.95159630566877</v>
      </c>
      <c r="M442" s="634">
        <v>12</v>
      </c>
      <c r="N442" s="635">
        <v>4571.4191556680253</v>
      </c>
    </row>
    <row r="443" spans="1:14" ht="14.4" customHeight="1" x14ac:dyDescent="0.3">
      <c r="A443" s="630" t="s">
        <v>556</v>
      </c>
      <c r="B443" s="631" t="s">
        <v>557</v>
      </c>
      <c r="C443" s="632" t="s">
        <v>570</v>
      </c>
      <c r="D443" s="633" t="s">
        <v>2014</v>
      </c>
      <c r="E443" s="632" t="s">
        <v>579</v>
      </c>
      <c r="F443" s="633" t="s">
        <v>2016</v>
      </c>
      <c r="G443" s="632" t="s">
        <v>1152</v>
      </c>
      <c r="H443" s="632" t="s">
        <v>1815</v>
      </c>
      <c r="I443" s="632" t="s">
        <v>1816</v>
      </c>
      <c r="J443" s="632" t="s">
        <v>1817</v>
      </c>
      <c r="K443" s="632" t="s">
        <v>1085</v>
      </c>
      <c r="L443" s="634">
        <v>661.41</v>
      </c>
      <c r="M443" s="634">
        <v>1</v>
      </c>
      <c r="N443" s="635">
        <v>661.41</v>
      </c>
    </row>
    <row r="444" spans="1:14" ht="14.4" customHeight="1" x14ac:dyDescent="0.3">
      <c r="A444" s="630" t="s">
        <v>556</v>
      </c>
      <c r="B444" s="631" t="s">
        <v>557</v>
      </c>
      <c r="C444" s="632" t="s">
        <v>570</v>
      </c>
      <c r="D444" s="633" t="s">
        <v>2014</v>
      </c>
      <c r="E444" s="632" t="s">
        <v>579</v>
      </c>
      <c r="F444" s="633" t="s">
        <v>2016</v>
      </c>
      <c r="G444" s="632" t="s">
        <v>1152</v>
      </c>
      <c r="H444" s="632" t="s">
        <v>1818</v>
      </c>
      <c r="I444" s="632" t="s">
        <v>1819</v>
      </c>
      <c r="J444" s="632" t="s">
        <v>1161</v>
      </c>
      <c r="K444" s="632" t="s">
        <v>1820</v>
      </c>
      <c r="L444" s="634">
        <v>67.150000000000006</v>
      </c>
      <c r="M444" s="634">
        <v>2</v>
      </c>
      <c r="N444" s="635">
        <v>134.30000000000001</v>
      </c>
    </row>
    <row r="445" spans="1:14" ht="14.4" customHeight="1" x14ac:dyDescent="0.3">
      <c r="A445" s="630" t="s">
        <v>556</v>
      </c>
      <c r="B445" s="631" t="s">
        <v>557</v>
      </c>
      <c r="C445" s="632" t="s">
        <v>570</v>
      </c>
      <c r="D445" s="633" t="s">
        <v>2014</v>
      </c>
      <c r="E445" s="632" t="s">
        <v>579</v>
      </c>
      <c r="F445" s="633" t="s">
        <v>2016</v>
      </c>
      <c r="G445" s="632" t="s">
        <v>1152</v>
      </c>
      <c r="H445" s="632" t="s">
        <v>1821</v>
      </c>
      <c r="I445" s="632" t="s">
        <v>1822</v>
      </c>
      <c r="J445" s="632" t="s">
        <v>1161</v>
      </c>
      <c r="K445" s="632" t="s">
        <v>1823</v>
      </c>
      <c r="L445" s="634">
        <v>372.22999999999996</v>
      </c>
      <c r="M445" s="634">
        <v>13</v>
      </c>
      <c r="N445" s="635">
        <v>4838.99</v>
      </c>
    </row>
    <row r="446" spans="1:14" ht="14.4" customHeight="1" x14ac:dyDescent="0.3">
      <c r="A446" s="630" t="s">
        <v>556</v>
      </c>
      <c r="B446" s="631" t="s">
        <v>557</v>
      </c>
      <c r="C446" s="632" t="s">
        <v>570</v>
      </c>
      <c r="D446" s="633" t="s">
        <v>2014</v>
      </c>
      <c r="E446" s="632" t="s">
        <v>579</v>
      </c>
      <c r="F446" s="633" t="s">
        <v>2016</v>
      </c>
      <c r="G446" s="632" t="s">
        <v>1152</v>
      </c>
      <c r="H446" s="632" t="s">
        <v>1824</v>
      </c>
      <c r="I446" s="632" t="s">
        <v>1824</v>
      </c>
      <c r="J446" s="632" t="s">
        <v>1825</v>
      </c>
      <c r="K446" s="632" t="s">
        <v>1826</v>
      </c>
      <c r="L446" s="634">
        <v>411.01600158948463</v>
      </c>
      <c r="M446" s="634">
        <v>1</v>
      </c>
      <c r="N446" s="635">
        <v>411.01600158948463</v>
      </c>
    </row>
    <row r="447" spans="1:14" ht="14.4" customHeight="1" x14ac:dyDescent="0.3">
      <c r="A447" s="630" t="s">
        <v>556</v>
      </c>
      <c r="B447" s="631" t="s">
        <v>557</v>
      </c>
      <c r="C447" s="632" t="s">
        <v>570</v>
      </c>
      <c r="D447" s="633" t="s">
        <v>2014</v>
      </c>
      <c r="E447" s="632" t="s">
        <v>579</v>
      </c>
      <c r="F447" s="633" t="s">
        <v>2016</v>
      </c>
      <c r="G447" s="632" t="s">
        <v>1152</v>
      </c>
      <c r="H447" s="632" t="s">
        <v>1827</v>
      </c>
      <c r="I447" s="632" t="s">
        <v>1828</v>
      </c>
      <c r="J447" s="632" t="s">
        <v>1829</v>
      </c>
      <c r="K447" s="632" t="s">
        <v>1830</v>
      </c>
      <c r="L447" s="634">
        <v>336.95479562290933</v>
      </c>
      <c r="M447" s="634">
        <v>11</v>
      </c>
      <c r="N447" s="635">
        <v>3706.5027518520028</v>
      </c>
    </row>
    <row r="448" spans="1:14" ht="14.4" customHeight="1" x14ac:dyDescent="0.3">
      <c r="A448" s="630" t="s">
        <v>556</v>
      </c>
      <c r="B448" s="631" t="s">
        <v>557</v>
      </c>
      <c r="C448" s="632" t="s">
        <v>570</v>
      </c>
      <c r="D448" s="633" t="s">
        <v>2014</v>
      </c>
      <c r="E448" s="632" t="s">
        <v>1383</v>
      </c>
      <c r="F448" s="633" t="s">
        <v>2017</v>
      </c>
      <c r="G448" s="632" t="s">
        <v>588</v>
      </c>
      <c r="H448" s="632" t="s">
        <v>1831</v>
      </c>
      <c r="I448" s="632" t="s">
        <v>1832</v>
      </c>
      <c r="J448" s="632" t="s">
        <v>1833</v>
      </c>
      <c r="K448" s="632" t="s">
        <v>1834</v>
      </c>
      <c r="L448" s="634">
        <v>2872.5105652471675</v>
      </c>
      <c r="M448" s="634">
        <v>13</v>
      </c>
      <c r="N448" s="635">
        <v>37342.637348213175</v>
      </c>
    </row>
    <row r="449" spans="1:14" ht="14.4" customHeight="1" x14ac:dyDescent="0.3">
      <c r="A449" s="630" t="s">
        <v>556</v>
      </c>
      <c r="B449" s="631" t="s">
        <v>557</v>
      </c>
      <c r="C449" s="632" t="s">
        <v>570</v>
      </c>
      <c r="D449" s="633" t="s">
        <v>2014</v>
      </c>
      <c r="E449" s="632" t="s">
        <v>1383</v>
      </c>
      <c r="F449" s="633" t="s">
        <v>2017</v>
      </c>
      <c r="G449" s="632" t="s">
        <v>588</v>
      </c>
      <c r="H449" s="632" t="s">
        <v>1835</v>
      </c>
      <c r="I449" s="632" t="s">
        <v>238</v>
      </c>
      <c r="J449" s="632" t="s">
        <v>1836</v>
      </c>
      <c r="K449" s="632" t="s">
        <v>1837</v>
      </c>
      <c r="L449" s="634">
        <v>211.92004262029664</v>
      </c>
      <c r="M449" s="634">
        <v>12</v>
      </c>
      <c r="N449" s="635">
        <v>2543.0405114435598</v>
      </c>
    </row>
    <row r="450" spans="1:14" ht="14.4" customHeight="1" x14ac:dyDescent="0.3">
      <c r="A450" s="630" t="s">
        <v>556</v>
      </c>
      <c r="B450" s="631" t="s">
        <v>557</v>
      </c>
      <c r="C450" s="632" t="s">
        <v>570</v>
      </c>
      <c r="D450" s="633" t="s">
        <v>2014</v>
      </c>
      <c r="E450" s="632" t="s">
        <v>1383</v>
      </c>
      <c r="F450" s="633" t="s">
        <v>2017</v>
      </c>
      <c r="G450" s="632" t="s">
        <v>588</v>
      </c>
      <c r="H450" s="632" t="s">
        <v>1838</v>
      </c>
      <c r="I450" s="632" t="s">
        <v>1838</v>
      </c>
      <c r="J450" s="632" t="s">
        <v>1839</v>
      </c>
      <c r="K450" s="632" t="s">
        <v>1840</v>
      </c>
      <c r="L450" s="634">
        <v>3681.01</v>
      </c>
      <c r="M450" s="634">
        <v>1</v>
      </c>
      <c r="N450" s="635">
        <v>3681.01</v>
      </c>
    </row>
    <row r="451" spans="1:14" ht="14.4" customHeight="1" x14ac:dyDescent="0.3">
      <c r="A451" s="630" t="s">
        <v>556</v>
      </c>
      <c r="B451" s="631" t="s">
        <v>557</v>
      </c>
      <c r="C451" s="632" t="s">
        <v>570</v>
      </c>
      <c r="D451" s="633" t="s">
        <v>2014</v>
      </c>
      <c r="E451" s="632" t="s">
        <v>1383</v>
      </c>
      <c r="F451" s="633" t="s">
        <v>2017</v>
      </c>
      <c r="G451" s="632" t="s">
        <v>588</v>
      </c>
      <c r="H451" s="632" t="s">
        <v>1841</v>
      </c>
      <c r="I451" s="632" t="s">
        <v>1842</v>
      </c>
      <c r="J451" s="632" t="s">
        <v>1843</v>
      </c>
      <c r="K451" s="632" t="s">
        <v>1840</v>
      </c>
      <c r="L451" s="634">
        <v>1389.8882388232194</v>
      </c>
      <c r="M451" s="634">
        <v>16</v>
      </c>
      <c r="N451" s="635">
        <v>22238.21182117151</v>
      </c>
    </row>
    <row r="452" spans="1:14" ht="14.4" customHeight="1" x14ac:dyDescent="0.3">
      <c r="A452" s="630" t="s">
        <v>556</v>
      </c>
      <c r="B452" s="631" t="s">
        <v>557</v>
      </c>
      <c r="C452" s="632" t="s">
        <v>570</v>
      </c>
      <c r="D452" s="633" t="s">
        <v>2014</v>
      </c>
      <c r="E452" s="632" t="s">
        <v>1383</v>
      </c>
      <c r="F452" s="633" t="s">
        <v>2017</v>
      </c>
      <c r="G452" s="632" t="s">
        <v>588</v>
      </c>
      <c r="H452" s="632" t="s">
        <v>1388</v>
      </c>
      <c r="I452" s="632" t="s">
        <v>238</v>
      </c>
      <c r="J452" s="632" t="s">
        <v>1389</v>
      </c>
      <c r="K452" s="632"/>
      <c r="L452" s="634">
        <v>177.69</v>
      </c>
      <c r="M452" s="634">
        <v>4</v>
      </c>
      <c r="N452" s="635">
        <v>710.76</v>
      </c>
    </row>
    <row r="453" spans="1:14" ht="14.4" customHeight="1" x14ac:dyDescent="0.3">
      <c r="A453" s="630" t="s">
        <v>556</v>
      </c>
      <c r="B453" s="631" t="s">
        <v>557</v>
      </c>
      <c r="C453" s="632" t="s">
        <v>570</v>
      </c>
      <c r="D453" s="633" t="s">
        <v>2014</v>
      </c>
      <c r="E453" s="632" t="s">
        <v>1383</v>
      </c>
      <c r="F453" s="633" t="s">
        <v>2017</v>
      </c>
      <c r="G453" s="632" t="s">
        <v>588</v>
      </c>
      <c r="H453" s="632" t="s">
        <v>1844</v>
      </c>
      <c r="I453" s="632" t="s">
        <v>1844</v>
      </c>
      <c r="J453" s="632" t="s">
        <v>1845</v>
      </c>
      <c r="K453" s="632" t="s">
        <v>1846</v>
      </c>
      <c r="L453" s="634">
        <v>3403.1140069549519</v>
      </c>
      <c r="M453" s="634">
        <v>5</v>
      </c>
      <c r="N453" s="635">
        <v>17015.570034774759</v>
      </c>
    </row>
    <row r="454" spans="1:14" ht="14.4" customHeight="1" x14ac:dyDescent="0.3">
      <c r="A454" s="630" t="s">
        <v>556</v>
      </c>
      <c r="B454" s="631" t="s">
        <v>557</v>
      </c>
      <c r="C454" s="632" t="s">
        <v>570</v>
      </c>
      <c r="D454" s="633" t="s">
        <v>2014</v>
      </c>
      <c r="E454" s="632" t="s">
        <v>1383</v>
      </c>
      <c r="F454" s="633" t="s">
        <v>2017</v>
      </c>
      <c r="G454" s="632" t="s">
        <v>1152</v>
      </c>
      <c r="H454" s="632" t="s">
        <v>1847</v>
      </c>
      <c r="I454" s="632" t="s">
        <v>1848</v>
      </c>
      <c r="J454" s="632" t="s">
        <v>1849</v>
      </c>
      <c r="K454" s="632" t="s">
        <v>1393</v>
      </c>
      <c r="L454" s="634">
        <v>42.97999999999999</v>
      </c>
      <c r="M454" s="634">
        <v>2</v>
      </c>
      <c r="N454" s="635">
        <v>85.95999999999998</v>
      </c>
    </row>
    <row r="455" spans="1:14" ht="14.4" customHeight="1" x14ac:dyDescent="0.3">
      <c r="A455" s="630" t="s">
        <v>556</v>
      </c>
      <c r="B455" s="631" t="s">
        <v>557</v>
      </c>
      <c r="C455" s="632" t="s">
        <v>570</v>
      </c>
      <c r="D455" s="633" t="s">
        <v>2014</v>
      </c>
      <c r="E455" s="632" t="s">
        <v>1383</v>
      </c>
      <c r="F455" s="633" t="s">
        <v>2017</v>
      </c>
      <c r="G455" s="632" t="s">
        <v>1152</v>
      </c>
      <c r="H455" s="632" t="s">
        <v>1850</v>
      </c>
      <c r="I455" s="632" t="s">
        <v>1851</v>
      </c>
      <c r="J455" s="632" t="s">
        <v>1852</v>
      </c>
      <c r="K455" s="632" t="s">
        <v>1853</v>
      </c>
      <c r="L455" s="634">
        <v>202.86</v>
      </c>
      <c r="M455" s="634">
        <v>2</v>
      </c>
      <c r="N455" s="635">
        <v>405.72</v>
      </c>
    </row>
    <row r="456" spans="1:14" ht="14.4" customHeight="1" x14ac:dyDescent="0.3">
      <c r="A456" s="630" t="s">
        <v>556</v>
      </c>
      <c r="B456" s="631" t="s">
        <v>557</v>
      </c>
      <c r="C456" s="632" t="s">
        <v>570</v>
      </c>
      <c r="D456" s="633" t="s">
        <v>2014</v>
      </c>
      <c r="E456" s="632" t="s">
        <v>1383</v>
      </c>
      <c r="F456" s="633" t="s">
        <v>2017</v>
      </c>
      <c r="G456" s="632" t="s">
        <v>1152</v>
      </c>
      <c r="H456" s="632" t="s">
        <v>1854</v>
      </c>
      <c r="I456" s="632" t="s">
        <v>1855</v>
      </c>
      <c r="J456" s="632" t="s">
        <v>1856</v>
      </c>
      <c r="K456" s="632" t="s">
        <v>1857</v>
      </c>
      <c r="L456" s="634">
        <v>206.99989734158004</v>
      </c>
      <c r="M456" s="634">
        <v>8</v>
      </c>
      <c r="N456" s="635">
        <v>1655.9991787326403</v>
      </c>
    </row>
    <row r="457" spans="1:14" ht="14.4" customHeight="1" x14ac:dyDescent="0.3">
      <c r="A457" s="630" t="s">
        <v>556</v>
      </c>
      <c r="B457" s="631" t="s">
        <v>557</v>
      </c>
      <c r="C457" s="632" t="s">
        <v>570</v>
      </c>
      <c r="D457" s="633" t="s">
        <v>2014</v>
      </c>
      <c r="E457" s="632" t="s">
        <v>1383</v>
      </c>
      <c r="F457" s="633" t="s">
        <v>2017</v>
      </c>
      <c r="G457" s="632" t="s">
        <v>1152</v>
      </c>
      <c r="H457" s="632" t="s">
        <v>1858</v>
      </c>
      <c r="I457" s="632" t="s">
        <v>1858</v>
      </c>
      <c r="J457" s="632" t="s">
        <v>1859</v>
      </c>
      <c r="K457" s="632" t="s">
        <v>1860</v>
      </c>
      <c r="L457" s="634">
        <v>424.97988907553042</v>
      </c>
      <c r="M457" s="634">
        <v>26</v>
      </c>
      <c r="N457" s="635">
        <v>11049.477115963791</v>
      </c>
    </row>
    <row r="458" spans="1:14" ht="14.4" customHeight="1" x14ac:dyDescent="0.3">
      <c r="A458" s="630" t="s">
        <v>556</v>
      </c>
      <c r="B458" s="631" t="s">
        <v>557</v>
      </c>
      <c r="C458" s="632" t="s">
        <v>570</v>
      </c>
      <c r="D458" s="633" t="s">
        <v>2014</v>
      </c>
      <c r="E458" s="632" t="s">
        <v>1383</v>
      </c>
      <c r="F458" s="633" t="s">
        <v>2017</v>
      </c>
      <c r="G458" s="632" t="s">
        <v>1152</v>
      </c>
      <c r="H458" s="632" t="s">
        <v>1861</v>
      </c>
      <c r="I458" s="632" t="s">
        <v>1862</v>
      </c>
      <c r="J458" s="632" t="s">
        <v>1863</v>
      </c>
      <c r="K458" s="632" t="s">
        <v>1864</v>
      </c>
      <c r="L458" s="634">
        <v>217.49996960087699</v>
      </c>
      <c r="M458" s="634">
        <v>16</v>
      </c>
      <c r="N458" s="635">
        <v>3479.9995136140319</v>
      </c>
    </row>
    <row r="459" spans="1:14" ht="14.4" customHeight="1" x14ac:dyDescent="0.3">
      <c r="A459" s="630" t="s">
        <v>556</v>
      </c>
      <c r="B459" s="631" t="s">
        <v>557</v>
      </c>
      <c r="C459" s="632" t="s">
        <v>570</v>
      </c>
      <c r="D459" s="633" t="s">
        <v>2014</v>
      </c>
      <c r="E459" s="632" t="s">
        <v>1383</v>
      </c>
      <c r="F459" s="633" t="s">
        <v>2017</v>
      </c>
      <c r="G459" s="632" t="s">
        <v>1152</v>
      </c>
      <c r="H459" s="632" t="s">
        <v>1865</v>
      </c>
      <c r="I459" s="632" t="s">
        <v>1866</v>
      </c>
      <c r="J459" s="632" t="s">
        <v>1867</v>
      </c>
      <c r="K459" s="632" t="s">
        <v>1393</v>
      </c>
      <c r="L459" s="634">
        <v>44.779994457022113</v>
      </c>
      <c r="M459" s="634">
        <v>2</v>
      </c>
      <c r="N459" s="635">
        <v>89.559988914044226</v>
      </c>
    </row>
    <row r="460" spans="1:14" ht="14.4" customHeight="1" x14ac:dyDescent="0.3">
      <c r="A460" s="630" t="s">
        <v>556</v>
      </c>
      <c r="B460" s="631" t="s">
        <v>557</v>
      </c>
      <c r="C460" s="632" t="s">
        <v>570</v>
      </c>
      <c r="D460" s="633" t="s">
        <v>2014</v>
      </c>
      <c r="E460" s="632" t="s">
        <v>1398</v>
      </c>
      <c r="F460" s="633" t="s">
        <v>2018</v>
      </c>
      <c r="G460" s="632" t="s">
        <v>588</v>
      </c>
      <c r="H460" s="632" t="s">
        <v>1399</v>
      </c>
      <c r="I460" s="632" t="s">
        <v>1399</v>
      </c>
      <c r="J460" s="632" t="s">
        <v>1400</v>
      </c>
      <c r="K460" s="632" t="s">
        <v>1401</v>
      </c>
      <c r="L460" s="634">
        <v>72.84014515764963</v>
      </c>
      <c r="M460" s="634">
        <v>7</v>
      </c>
      <c r="N460" s="635">
        <v>509.88101610354738</v>
      </c>
    </row>
    <row r="461" spans="1:14" ht="14.4" customHeight="1" x14ac:dyDescent="0.3">
      <c r="A461" s="630" t="s">
        <v>556</v>
      </c>
      <c r="B461" s="631" t="s">
        <v>557</v>
      </c>
      <c r="C461" s="632" t="s">
        <v>570</v>
      </c>
      <c r="D461" s="633" t="s">
        <v>2014</v>
      </c>
      <c r="E461" s="632" t="s">
        <v>1398</v>
      </c>
      <c r="F461" s="633" t="s">
        <v>2018</v>
      </c>
      <c r="G461" s="632" t="s">
        <v>588</v>
      </c>
      <c r="H461" s="632" t="s">
        <v>1402</v>
      </c>
      <c r="I461" s="632" t="s">
        <v>1403</v>
      </c>
      <c r="J461" s="632" t="s">
        <v>1404</v>
      </c>
      <c r="K461" s="632" t="s">
        <v>1405</v>
      </c>
      <c r="L461" s="634">
        <v>32.79</v>
      </c>
      <c r="M461" s="634">
        <v>1</v>
      </c>
      <c r="N461" s="635">
        <v>32.79</v>
      </c>
    </row>
    <row r="462" spans="1:14" ht="14.4" customHeight="1" x14ac:dyDescent="0.3">
      <c r="A462" s="630" t="s">
        <v>556</v>
      </c>
      <c r="B462" s="631" t="s">
        <v>557</v>
      </c>
      <c r="C462" s="632" t="s">
        <v>570</v>
      </c>
      <c r="D462" s="633" t="s">
        <v>2014</v>
      </c>
      <c r="E462" s="632" t="s">
        <v>1398</v>
      </c>
      <c r="F462" s="633" t="s">
        <v>2018</v>
      </c>
      <c r="G462" s="632" t="s">
        <v>588</v>
      </c>
      <c r="H462" s="632" t="s">
        <v>1868</v>
      </c>
      <c r="I462" s="632" t="s">
        <v>1869</v>
      </c>
      <c r="J462" s="632" t="s">
        <v>1870</v>
      </c>
      <c r="K462" s="632" t="s">
        <v>1871</v>
      </c>
      <c r="L462" s="634">
        <v>428.73150000000004</v>
      </c>
      <c r="M462" s="634">
        <v>1.5</v>
      </c>
      <c r="N462" s="635">
        <v>643.09725000000003</v>
      </c>
    </row>
    <row r="463" spans="1:14" ht="14.4" customHeight="1" x14ac:dyDescent="0.3">
      <c r="A463" s="630" t="s">
        <v>556</v>
      </c>
      <c r="B463" s="631" t="s">
        <v>557</v>
      </c>
      <c r="C463" s="632" t="s">
        <v>570</v>
      </c>
      <c r="D463" s="633" t="s">
        <v>2014</v>
      </c>
      <c r="E463" s="632" t="s">
        <v>1398</v>
      </c>
      <c r="F463" s="633" t="s">
        <v>2018</v>
      </c>
      <c r="G463" s="632" t="s">
        <v>588</v>
      </c>
      <c r="H463" s="632" t="s">
        <v>1872</v>
      </c>
      <c r="I463" s="632" t="s">
        <v>1873</v>
      </c>
      <c r="J463" s="632" t="s">
        <v>1874</v>
      </c>
      <c r="K463" s="632" t="s">
        <v>1875</v>
      </c>
      <c r="L463" s="634">
        <v>1651.8702424372007</v>
      </c>
      <c r="M463" s="634">
        <v>4.913333333333334</v>
      </c>
      <c r="N463" s="635">
        <v>8116.1891245081133</v>
      </c>
    </row>
    <row r="464" spans="1:14" ht="14.4" customHeight="1" x14ac:dyDescent="0.3">
      <c r="A464" s="630" t="s">
        <v>556</v>
      </c>
      <c r="B464" s="631" t="s">
        <v>557</v>
      </c>
      <c r="C464" s="632" t="s">
        <v>570</v>
      </c>
      <c r="D464" s="633" t="s">
        <v>2014</v>
      </c>
      <c r="E464" s="632" t="s">
        <v>1398</v>
      </c>
      <c r="F464" s="633" t="s">
        <v>2018</v>
      </c>
      <c r="G464" s="632" t="s">
        <v>588</v>
      </c>
      <c r="H464" s="632" t="s">
        <v>1876</v>
      </c>
      <c r="I464" s="632" t="s">
        <v>1877</v>
      </c>
      <c r="J464" s="632" t="s">
        <v>1878</v>
      </c>
      <c r="K464" s="632" t="s">
        <v>1879</v>
      </c>
      <c r="L464" s="634">
        <v>57.55</v>
      </c>
      <c r="M464" s="634">
        <v>1</v>
      </c>
      <c r="N464" s="635">
        <v>57.55</v>
      </c>
    </row>
    <row r="465" spans="1:14" ht="14.4" customHeight="1" x14ac:dyDescent="0.3">
      <c r="A465" s="630" t="s">
        <v>556</v>
      </c>
      <c r="B465" s="631" t="s">
        <v>557</v>
      </c>
      <c r="C465" s="632" t="s">
        <v>570</v>
      </c>
      <c r="D465" s="633" t="s">
        <v>2014</v>
      </c>
      <c r="E465" s="632" t="s">
        <v>1398</v>
      </c>
      <c r="F465" s="633" t="s">
        <v>2018</v>
      </c>
      <c r="G465" s="632" t="s">
        <v>588</v>
      </c>
      <c r="H465" s="632" t="s">
        <v>1410</v>
      </c>
      <c r="I465" s="632" t="s">
        <v>1411</v>
      </c>
      <c r="J465" s="632" t="s">
        <v>1412</v>
      </c>
      <c r="K465" s="632" t="s">
        <v>1413</v>
      </c>
      <c r="L465" s="634">
        <v>240.63547041318449</v>
      </c>
      <c r="M465" s="634">
        <v>25</v>
      </c>
      <c r="N465" s="635">
        <v>6015.8867603296121</v>
      </c>
    </row>
    <row r="466" spans="1:14" ht="14.4" customHeight="1" x14ac:dyDescent="0.3">
      <c r="A466" s="630" t="s">
        <v>556</v>
      </c>
      <c r="B466" s="631" t="s">
        <v>557</v>
      </c>
      <c r="C466" s="632" t="s">
        <v>570</v>
      </c>
      <c r="D466" s="633" t="s">
        <v>2014</v>
      </c>
      <c r="E466" s="632" t="s">
        <v>1398</v>
      </c>
      <c r="F466" s="633" t="s">
        <v>2018</v>
      </c>
      <c r="G466" s="632" t="s">
        <v>588</v>
      </c>
      <c r="H466" s="632" t="s">
        <v>1414</v>
      </c>
      <c r="I466" s="632" t="s">
        <v>1415</v>
      </c>
      <c r="J466" s="632" t="s">
        <v>1416</v>
      </c>
      <c r="K466" s="632" t="s">
        <v>1417</v>
      </c>
      <c r="L466" s="634">
        <v>2899.2113730115361</v>
      </c>
      <c r="M466" s="634">
        <v>5.6</v>
      </c>
      <c r="N466" s="635">
        <v>16235.583688864601</v>
      </c>
    </row>
    <row r="467" spans="1:14" ht="14.4" customHeight="1" x14ac:dyDescent="0.3">
      <c r="A467" s="630" t="s">
        <v>556</v>
      </c>
      <c r="B467" s="631" t="s">
        <v>557</v>
      </c>
      <c r="C467" s="632" t="s">
        <v>570</v>
      </c>
      <c r="D467" s="633" t="s">
        <v>2014</v>
      </c>
      <c r="E467" s="632" t="s">
        <v>1398</v>
      </c>
      <c r="F467" s="633" t="s">
        <v>2018</v>
      </c>
      <c r="G467" s="632" t="s">
        <v>588</v>
      </c>
      <c r="H467" s="632" t="s">
        <v>1418</v>
      </c>
      <c r="I467" s="632" t="s">
        <v>1419</v>
      </c>
      <c r="J467" s="632" t="s">
        <v>1420</v>
      </c>
      <c r="K467" s="632" t="s">
        <v>1421</v>
      </c>
      <c r="L467" s="634">
        <v>49.45</v>
      </c>
      <c r="M467" s="634">
        <v>22</v>
      </c>
      <c r="N467" s="635">
        <v>1087.9000000000001</v>
      </c>
    </row>
    <row r="468" spans="1:14" ht="14.4" customHeight="1" x14ac:dyDescent="0.3">
      <c r="A468" s="630" t="s">
        <v>556</v>
      </c>
      <c r="B468" s="631" t="s">
        <v>557</v>
      </c>
      <c r="C468" s="632" t="s">
        <v>570</v>
      </c>
      <c r="D468" s="633" t="s">
        <v>2014</v>
      </c>
      <c r="E468" s="632" t="s">
        <v>1398</v>
      </c>
      <c r="F468" s="633" t="s">
        <v>2018</v>
      </c>
      <c r="G468" s="632" t="s">
        <v>588</v>
      </c>
      <c r="H468" s="632" t="s">
        <v>1880</v>
      </c>
      <c r="I468" s="632" t="s">
        <v>1881</v>
      </c>
      <c r="J468" s="632" t="s">
        <v>1882</v>
      </c>
      <c r="K468" s="632" t="s">
        <v>1883</v>
      </c>
      <c r="L468" s="634">
        <v>678.12000000000012</v>
      </c>
      <c r="M468" s="634">
        <v>1</v>
      </c>
      <c r="N468" s="635">
        <v>678.12000000000012</v>
      </c>
    </row>
    <row r="469" spans="1:14" ht="14.4" customHeight="1" x14ac:dyDescent="0.3">
      <c r="A469" s="630" t="s">
        <v>556</v>
      </c>
      <c r="B469" s="631" t="s">
        <v>557</v>
      </c>
      <c r="C469" s="632" t="s">
        <v>570</v>
      </c>
      <c r="D469" s="633" t="s">
        <v>2014</v>
      </c>
      <c r="E469" s="632" t="s">
        <v>1398</v>
      </c>
      <c r="F469" s="633" t="s">
        <v>2018</v>
      </c>
      <c r="G469" s="632" t="s">
        <v>588</v>
      </c>
      <c r="H469" s="632" t="s">
        <v>1884</v>
      </c>
      <c r="I469" s="632" t="s">
        <v>1885</v>
      </c>
      <c r="J469" s="632" t="s">
        <v>1886</v>
      </c>
      <c r="K469" s="632" t="s">
        <v>1887</v>
      </c>
      <c r="L469" s="634">
        <v>605.26800000000003</v>
      </c>
      <c r="M469" s="634">
        <v>0.15</v>
      </c>
      <c r="N469" s="635">
        <v>90.790199999999999</v>
      </c>
    </row>
    <row r="470" spans="1:14" ht="14.4" customHeight="1" x14ac:dyDescent="0.3">
      <c r="A470" s="630" t="s">
        <v>556</v>
      </c>
      <c r="B470" s="631" t="s">
        <v>557</v>
      </c>
      <c r="C470" s="632" t="s">
        <v>570</v>
      </c>
      <c r="D470" s="633" t="s">
        <v>2014</v>
      </c>
      <c r="E470" s="632" t="s">
        <v>1398</v>
      </c>
      <c r="F470" s="633" t="s">
        <v>2018</v>
      </c>
      <c r="G470" s="632" t="s">
        <v>588</v>
      </c>
      <c r="H470" s="632" t="s">
        <v>1422</v>
      </c>
      <c r="I470" s="632" t="s">
        <v>1423</v>
      </c>
      <c r="J470" s="632" t="s">
        <v>1424</v>
      </c>
      <c r="K470" s="632" t="s">
        <v>1425</v>
      </c>
      <c r="L470" s="634">
        <v>517.5</v>
      </c>
      <c r="M470" s="634">
        <v>0.6</v>
      </c>
      <c r="N470" s="635">
        <v>310.5</v>
      </c>
    </row>
    <row r="471" spans="1:14" ht="14.4" customHeight="1" x14ac:dyDescent="0.3">
      <c r="A471" s="630" t="s">
        <v>556</v>
      </c>
      <c r="B471" s="631" t="s">
        <v>557</v>
      </c>
      <c r="C471" s="632" t="s">
        <v>570</v>
      </c>
      <c r="D471" s="633" t="s">
        <v>2014</v>
      </c>
      <c r="E471" s="632" t="s">
        <v>1398</v>
      </c>
      <c r="F471" s="633" t="s">
        <v>2018</v>
      </c>
      <c r="G471" s="632" t="s">
        <v>588</v>
      </c>
      <c r="H471" s="632" t="s">
        <v>1888</v>
      </c>
      <c r="I471" s="632" t="s">
        <v>1888</v>
      </c>
      <c r="J471" s="632" t="s">
        <v>1889</v>
      </c>
      <c r="K471" s="632" t="s">
        <v>1890</v>
      </c>
      <c r="L471" s="634">
        <v>1077.8411947176028</v>
      </c>
      <c r="M471" s="634">
        <v>15</v>
      </c>
      <c r="N471" s="635">
        <v>16167.617920764042</v>
      </c>
    </row>
    <row r="472" spans="1:14" ht="14.4" customHeight="1" x14ac:dyDescent="0.3">
      <c r="A472" s="630" t="s">
        <v>556</v>
      </c>
      <c r="B472" s="631" t="s">
        <v>557</v>
      </c>
      <c r="C472" s="632" t="s">
        <v>570</v>
      </c>
      <c r="D472" s="633" t="s">
        <v>2014</v>
      </c>
      <c r="E472" s="632" t="s">
        <v>1398</v>
      </c>
      <c r="F472" s="633" t="s">
        <v>2018</v>
      </c>
      <c r="G472" s="632" t="s">
        <v>588</v>
      </c>
      <c r="H472" s="632" t="s">
        <v>1891</v>
      </c>
      <c r="I472" s="632" t="s">
        <v>1892</v>
      </c>
      <c r="J472" s="632" t="s">
        <v>1893</v>
      </c>
      <c r="K472" s="632" t="s">
        <v>1894</v>
      </c>
      <c r="L472" s="634">
        <v>246.16945484626402</v>
      </c>
      <c r="M472" s="634">
        <v>6</v>
      </c>
      <c r="N472" s="635">
        <v>1477.0167290775842</v>
      </c>
    </row>
    <row r="473" spans="1:14" ht="14.4" customHeight="1" x14ac:dyDescent="0.3">
      <c r="A473" s="630" t="s">
        <v>556</v>
      </c>
      <c r="B473" s="631" t="s">
        <v>557</v>
      </c>
      <c r="C473" s="632" t="s">
        <v>570</v>
      </c>
      <c r="D473" s="633" t="s">
        <v>2014</v>
      </c>
      <c r="E473" s="632" t="s">
        <v>1398</v>
      </c>
      <c r="F473" s="633" t="s">
        <v>2018</v>
      </c>
      <c r="G473" s="632" t="s">
        <v>588</v>
      </c>
      <c r="H473" s="632" t="s">
        <v>1895</v>
      </c>
      <c r="I473" s="632" t="s">
        <v>1895</v>
      </c>
      <c r="J473" s="632" t="s">
        <v>1896</v>
      </c>
      <c r="K473" s="632" t="s">
        <v>1897</v>
      </c>
      <c r="L473" s="634">
        <v>2095.0387832263332</v>
      </c>
      <c r="M473" s="634">
        <v>4</v>
      </c>
      <c r="N473" s="635">
        <v>8380.1551329053327</v>
      </c>
    </row>
    <row r="474" spans="1:14" ht="14.4" customHeight="1" x14ac:dyDescent="0.3">
      <c r="A474" s="630" t="s">
        <v>556</v>
      </c>
      <c r="B474" s="631" t="s">
        <v>557</v>
      </c>
      <c r="C474" s="632" t="s">
        <v>570</v>
      </c>
      <c r="D474" s="633" t="s">
        <v>2014</v>
      </c>
      <c r="E474" s="632" t="s">
        <v>1398</v>
      </c>
      <c r="F474" s="633" t="s">
        <v>2018</v>
      </c>
      <c r="G474" s="632" t="s">
        <v>1152</v>
      </c>
      <c r="H474" s="632" t="s">
        <v>1434</v>
      </c>
      <c r="I474" s="632" t="s">
        <v>1435</v>
      </c>
      <c r="J474" s="632" t="s">
        <v>1436</v>
      </c>
      <c r="K474" s="632" t="s">
        <v>1437</v>
      </c>
      <c r="L474" s="634">
        <v>169.62798748562233</v>
      </c>
      <c r="M474" s="634">
        <v>1</v>
      </c>
      <c r="N474" s="635">
        <v>169.62798748562233</v>
      </c>
    </row>
    <row r="475" spans="1:14" ht="14.4" customHeight="1" x14ac:dyDescent="0.3">
      <c r="A475" s="630" t="s">
        <v>556</v>
      </c>
      <c r="B475" s="631" t="s">
        <v>557</v>
      </c>
      <c r="C475" s="632" t="s">
        <v>570</v>
      </c>
      <c r="D475" s="633" t="s">
        <v>2014</v>
      </c>
      <c r="E475" s="632" t="s">
        <v>1398</v>
      </c>
      <c r="F475" s="633" t="s">
        <v>2018</v>
      </c>
      <c r="G475" s="632" t="s">
        <v>1152</v>
      </c>
      <c r="H475" s="632" t="s">
        <v>1438</v>
      </c>
      <c r="I475" s="632" t="s">
        <v>1439</v>
      </c>
      <c r="J475" s="632" t="s">
        <v>1440</v>
      </c>
      <c r="K475" s="632" t="s">
        <v>1441</v>
      </c>
      <c r="L475" s="634">
        <v>88.600000000000009</v>
      </c>
      <c r="M475" s="634">
        <v>12</v>
      </c>
      <c r="N475" s="635">
        <v>1063.2</v>
      </c>
    </row>
    <row r="476" spans="1:14" ht="14.4" customHeight="1" x14ac:dyDescent="0.3">
      <c r="A476" s="630" t="s">
        <v>556</v>
      </c>
      <c r="B476" s="631" t="s">
        <v>557</v>
      </c>
      <c r="C476" s="632" t="s">
        <v>570</v>
      </c>
      <c r="D476" s="633" t="s">
        <v>2014</v>
      </c>
      <c r="E476" s="632" t="s">
        <v>1398</v>
      </c>
      <c r="F476" s="633" t="s">
        <v>2018</v>
      </c>
      <c r="G476" s="632" t="s">
        <v>1152</v>
      </c>
      <c r="H476" s="632" t="s">
        <v>1442</v>
      </c>
      <c r="I476" s="632" t="s">
        <v>1443</v>
      </c>
      <c r="J476" s="632" t="s">
        <v>1408</v>
      </c>
      <c r="K476" s="632" t="s">
        <v>1444</v>
      </c>
      <c r="L476" s="634">
        <v>45.838303319660334</v>
      </c>
      <c r="M476" s="634">
        <v>285</v>
      </c>
      <c r="N476" s="635">
        <v>13063.916446103196</v>
      </c>
    </row>
    <row r="477" spans="1:14" ht="14.4" customHeight="1" x14ac:dyDescent="0.3">
      <c r="A477" s="630" t="s">
        <v>556</v>
      </c>
      <c r="B477" s="631" t="s">
        <v>557</v>
      </c>
      <c r="C477" s="632" t="s">
        <v>570</v>
      </c>
      <c r="D477" s="633" t="s">
        <v>2014</v>
      </c>
      <c r="E477" s="632" t="s">
        <v>1398</v>
      </c>
      <c r="F477" s="633" t="s">
        <v>2018</v>
      </c>
      <c r="G477" s="632" t="s">
        <v>1152</v>
      </c>
      <c r="H477" s="632" t="s">
        <v>1456</v>
      </c>
      <c r="I477" s="632" t="s">
        <v>1457</v>
      </c>
      <c r="J477" s="632" t="s">
        <v>1458</v>
      </c>
      <c r="K477" s="632" t="s">
        <v>1459</v>
      </c>
      <c r="L477" s="634">
        <v>74.7</v>
      </c>
      <c r="M477" s="634">
        <v>22</v>
      </c>
      <c r="N477" s="635">
        <v>1643.4</v>
      </c>
    </row>
    <row r="478" spans="1:14" ht="14.4" customHeight="1" x14ac:dyDescent="0.3">
      <c r="A478" s="630" t="s">
        <v>556</v>
      </c>
      <c r="B478" s="631" t="s">
        <v>557</v>
      </c>
      <c r="C478" s="632" t="s">
        <v>570</v>
      </c>
      <c r="D478" s="633" t="s">
        <v>2014</v>
      </c>
      <c r="E478" s="632" t="s">
        <v>1398</v>
      </c>
      <c r="F478" s="633" t="s">
        <v>2018</v>
      </c>
      <c r="G478" s="632" t="s">
        <v>1152</v>
      </c>
      <c r="H478" s="632" t="s">
        <v>1898</v>
      </c>
      <c r="I478" s="632" t="s">
        <v>1899</v>
      </c>
      <c r="J478" s="632" t="s">
        <v>1900</v>
      </c>
      <c r="K478" s="632" t="s">
        <v>1901</v>
      </c>
      <c r="L478" s="634">
        <v>261.255</v>
      </c>
      <c r="M478" s="634">
        <v>40</v>
      </c>
      <c r="N478" s="635">
        <v>10450.200000000001</v>
      </c>
    </row>
    <row r="479" spans="1:14" ht="14.4" customHeight="1" x14ac:dyDescent="0.3">
      <c r="A479" s="630" t="s">
        <v>556</v>
      </c>
      <c r="B479" s="631" t="s">
        <v>557</v>
      </c>
      <c r="C479" s="632" t="s">
        <v>570</v>
      </c>
      <c r="D479" s="633" t="s">
        <v>2014</v>
      </c>
      <c r="E479" s="632" t="s">
        <v>1398</v>
      </c>
      <c r="F479" s="633" t="s">
        <v>2018</v>
      </c>
      <c r="G479" s="632" t="s">
        <v>1152</v>
      </c>
      <c r="H479" s="632" t="s">
        <v>1460</v>
      </c>
      <c r="I479" s="632" t="s">
        <v>1461</v>
      </c>
      <c r="J479" s="632" t="s">
        <v>1462</v>
      </c>
      <c r="K479" s="632" t="s">
        <v>1417</v>
      </c>
      <c r="L479" s="634">
        <v>214.9965446184373</v>
      </c>
      <c r="M479" s="634">
        <v>22.600000000000005</v>
      </c>
      <c r="N479" s="635">
        <v>4858.9219083766839</v>
      </c>
    </row>
    <row r="480" spans="1:14" ht="14.4" customHeight="1" x14ac:dyDescent="0.3">
      <c r="A480" s="630" t="s">
        <v>556</v>
      </c>
      <c r="B480" s="631" t="s">
        <v>557</v>
      </c>
      <c r="C480" s="632" t="s">
        <v>570</v>
      </c>
      <c r="D480" s="633" t="s">
        <v>2014</v>
      </c>
      <c r="E480" s="632" t="s">
        <v>1398</v>
      </c>
      <c r="F480" s="633" t="s">
        <v>2018</v>
      </c>
      <c r="G480" s="632" t="s">
        <v>1152</v>
      </c>
      <c r="H480" s="632" t="s">
        <v>1463</v>
      </c>
      <c r="I480" s="632" t="s">
        <v>1464</v>
      </c>
      <c r="J480" s="632" t="s">
        <v>1465</v>
      </c>
      <c r="K480" s="632" t="s">
        <v>1466</v>
      </c>
      <c r="L480" s="634">
        <v>111.37</v>
      </c>
      <c r="M480" s="634">
        <v>14</v>
      </c>
      <c r="N480" s="635">
        <v>1559.18</v>
      </c>
    </row>
    <row r="481" spans="1:14" ht="14.4" customHeight="1" x14ac:dyDescent="0.3">
      <c r="A481" s="630" t="s">
        <v>556</v>
      </c>
      <c r="B481" s="631" t="s">
        <v>557</v>
      </c>
      <c r="C481" s="632" t="s">
        <v>570</v>
      </c>
      <c r="D481" s="633" t="s">
        <v>2014</v>
      </c>
      <c r="E481" s="632" t="s">
        <v>1398</v>
      </c>
      <c r="F481" s="633" t="s">
        <v>2018</v>
      </c>
      <c r="G481" s="632" t="s">
        <v>1152</v>
      </c>
      <c r="H481" s="632" t="s">
        <v>1902</v>
      </c>
      <c r="I481" s="632" t="s">
        <v>1903</v>
      </c>
      <c r="J481" s="632" t="s">
        <v>1904</v>
      </c>
      <c r="K481" s="632" t="s">
        <v>1905</v>
      </c>
      <c r="L481" s="634">
        <v>75.220000000000013</v>
      </c>
      <c r="M481" s="634">
        <v>12</v>
      </c>
      <c r="N481" s="635">
        <v>902.6400000000001</v>
      </c>
    </row>
    <row r="482" spans="1:14" ht="14.4" customHeight="1" x14ac:dyDescent="0.3">
      <c r="A482" s="630" t="s">
        <v>556</v>
      </c>
      <c r="B482" s="631" t="s">
        <v>557</v>
      </c>
      <c r="C482" s="632" t="s">
        <v>570</v>
      </c>
      <c r="D482" s="633" t="s">
        <v>2014</v>
      </c>
      <c r="E482" s="632" t="s">
        <v>1398</v>
      </c>
      <c r="F482" s="633" t="s">
        <v>2018</v>
      </c>
      <c r="G482" s="632" t="s">
        <v>1152</v>
      </c>
      <c r="H482" s="632" t="s">
        <v>1906</v>
      </c>
      <c r="I482" s="632" t="s">
        <v>1907</v>
      </c>
      <c r="J482" s="632" t="s">
        <v>1908</v>
      </c>
      <c r="K482" s="632" t="s">
        <v>1459</v>
      </c>
      <c r="L482" s="634">
        <v>54.429998785956002</v>
      </c>
      <c r="M482" s="634">
        <v>6</v>
      </c>
      <c r="N482" s="635">
        <v>326.57999271573601</v>
      </c>
    </row>
    <row r="483" spans="1:14" ht="14.4" customHeight="1" x14ac:dyDescent="0.3">
      <c r="A483" s="630" t="s">
        <v>556</v>
      </c>
      <c r="B483" s="631" t="s">
        <v>557</v>
      </c>
      <c r="C483" s="632" t="s">
        <v>570</v>
      </c>
      <c r="D483" s="633" t="s">
        <v>2014</v>
      </c>
      <c r="E483" s="632" t="s">
        <v>1398</v>
      </c>
      <c r="F483" s="633" t="s">
        <v>2018</v>
      </c>
      <c r="G483" s="632" t="s">
        <v>1152</v>
      </c>
      <c r="H483" s="632" t="s">
        <v>1909</v>
      </c>
      <c r="I483" s="632" t="s">
        <v>1910</v>
      </c>
      <c r="J483" s="632" t="s">
        <v>1911</v>
      </c>
      <c r="K483" s="632" t="s">
        <v>1912</v>
      </c>
      <c r="L483" s="634">
        <v>59.941999999999993</v>
      </c>
      <c r="M483" s="634">
        <v>5</v>
      </c>
      <c r="N483" s="635">
        <v>299.70999999999998</v>
      </c>
    </row>
    <row r="484" spans="1:14" ht="14.4" customHeight="1" x14ac:dyDescent="0.3">
      <c r="A484" s="630" t="s">
        <v>556</v>
      </c>
      <c r="B484" s="631" t="s">
        <v>557</v>
      </c>
      <c r="C484" s="632" t="s">
        <v>570</v>
      </c>
      <c r="D484" s="633" t="s">
        <v>2014</v>
      </c>
      <c r="E484" s="632" t="s">
        <v>1477</v>
      </c>
      <c r="F484" s="633" t="s">
        <v>2019</v>
      </c>
      <c r="G484" s="632" t="s">
        <v>588</v>
      </c>
      <c r="H484" s="632" t="s">
        <v>1913</v>
      </c>
      <c r="I484" s="632" t="s">
        <v>1914</v>
      </c>
      <c r="J484" s="632" t="s">
        <v>1915</v>
      </c>
      <c r="K484" s="632" t="s">
        <v>1916</v>
      </c>
      <c r="L484" s="634">
        <v>76.770090574513318</v>
      </c>
      <c r="M484" s="634">
        <v>1</v>
      </c>
      <c r="N484" s="635">
        <v>76.770090574513318</v>
      </c>
    </row>
    <row r="485" spans="1:14" ht="14.4" customHeight="1" x14ac:dyDescent="0.3">
      <c r="A485" s="630" t="s">
        <v>556</v>
      </c>
      <c r="B485" s="631" t="s">
        <v>557</v>
      </c>
      <c r="C485" s="632" t="s">
        <v>570</v>
      </c>
      <c r="D485" s="633" t="s">
        <v>2014</v>
      </c>
      <c r="E485" s="632" t="s">
        <v>1477</v>
      </c>
      <c r="F485" s="633" t="s">
        <v>2019</v>
      </c>
      <c r="G485" s="632" t="s">
        <v>588</v>
      </c>
      <c r="H485" s="632" t="s">
        <v>1917</v>
      </c>
      <c r="I485" s="632" t="s">
        <v>1918</v>
      </c>
      <c r="J485" s="632" t="s">
        <v>1919</v>
      </c>
      <c r="K485" s="632" t="s">
        <v>1920</v>
      </c>
      <c r="L485" s="634">
        <v>163.23000000000008</v>
      </c>
      <c r="M485" s="634">
        <v>1</v>
      </c>
      <c r="N485" s="635">
        <v>163.23000000000008</v>
      </c>
    </row>
    <row r="486" spans="1:14" ht="14.4" customHeight="1" x14ac:dyDescent="0.3">
      <c r="A486" s="630" t="s">
        <v>556</v>
      </c>
      <c r="B486" s="631" t="s">
        <v>557</v>
      </c>
      <c r="C486" s="632" t="s">
        <v>570</v>
      </c>
      <c r="D486" s="633" t="s">
        <v>2014</v>
      </c>
      <c r="E486" s="632" t="s">
        <v>1477</v>
      </c>
      <c r="F486" s="633" t="s">
        <v>2019</v>
      </c>
      <c r="G486" s="632" t="s">
        <v>588</v>
      </c>
      <c r="H486" s="632" t="s">
        <v>1921</v>
      </c>
      <c r="I486" s="632" t="s">
        <v>1922</v>
      </c>
      <c r="J486" s="632" t="s">
        <v>1923</v>
      </c>
      <c r="K486" s="632" t="s">
        <v>1924</v>
      </c>
      <c r="L486" s="634">
        <v>146.88999999999999</v>
      </c>
      <c r="M486" s="634">
        <v>2</v>
      </c>
      <c r="N486" s="635">
        <v>293.77999999999997</v>
      </c>
    </row>
    <row r="487" spans="1:14" ht="14.4" customHeight="1" x14ac:dyDescent="0.3">
      <c r="A487" s="630" t="s">
        <v>556</v>
      </c>
      <c r="B487" s="631" t="s">
        <v>557</v>
      </c>
      <c r="C487" s="632" t="s">
        <v>570</v>
      </c>
      <c r="D487" s="633" t="s">
        <v>2014</v>
      </c>
      <c r="E487" s="632" t="s">
        <v>1477</v>
      </c>
      <c r="F487" s="633" t="s">
        <v>2019</v>
      </c>
      <c r="G487" s="632" t="s">
        <v>1152</v>
      </c>
      <c r="H487" s="632" t="s">
        <v>1482</v>
      </c>
      <c r="I487" s="632" t="s">
        <v>1483</v>
      </c>
      <c r="J487" s="632" t="s">
        <v>1484</v>
      </c>
      <c r="K487" s="632"/>
      <c r="L487" s="634">
        <v>72.045125567731461</v>
      </c>
      <c r="M487" s="634">
        <v>107</v>
      </c>
      <c r="N487" s="635">
        <v>7708.8284357472658</v>
      </c>
    </row>
    <row r="488" spans="1:14" ht="14.4" customHeight="1" x14ac:dyDescent="0.3">
      <c r="A488" s="630" t="s">
        <v>556</v>
      </c>
      <c r="B488" s="631" t="s">
        <v>557</v>
      </c>
      <c r="C488" s="632" t="s">
        <v>570</v>
      </c>
      <c r="D488" s="633" t="s">
        <v>2014</v>
      </c>
      <c r="E488" s="632" t="s">
        <v>1925</v>
      </c>
      <c r="F488" s="633" t="s">
        <v>2020</v>
      </c>
      <c r="G488" s="632"/>
      <c r="H488" s="632"/>
      <c r="I488" s="632" t="s">
        <v>1926</v>
      </c>
      <c r="J488" s="632" t="s">
        <v>1927</v>
      </c>
      <c r="K488" s="632"/>
      <c r="L488" s="634">
        <v>3842.04</v>
      </c>
      <c r="M488" s="634">
        <v>8</v>
      </c>
      <c r="N488" s="635">
        <v>30736.32</v>
      </c>
    </row>
    <row r="489" spans="1:14" ht="14.4" customHeight="1" x14ac:dyDescent="0.3">
      <c r="A489" s="630" t="s">
        <v>556</v>
      </c>
      <c r="B489" s="631" t="s">
        <v>557</v>
      </c>
      <c r="C489" s="632" t="s">
        <v>570</v>
      </c>
      <c r="D489" s="633" t="s">
        <v>2014</v>
      </c>
      <c r="E489" s="632" t="s">
        <v>1925</v>
      </c>
      <c r="F489" s="633" t="s">
        <v>2020</v>
      </c>
      <c r="G489" s="632"/>
      <c r="H489" s="632"/>
      <c r="I489" s="632" t="s">
        <v>1928</v>
      </c>
      <c r="J489" s="632" t="s">
        <v>1929</v>
      </c>
      <c r="K489" s="632"/>
      <c r="L489" s="634">
        <v>1407.54</v>
      </c>
      <c r="M489" s="634">
        <v>68</v>
      </c>
      <c r="N489" s="635">
        <v>95712.72</v>
      </c>
    </row>
    <row r="490" spans="1:14" ht="14.4" customHeight="1" x14ac:dyDescent="0.3">
      <c r="A490" s="630" t="s">
        <v>556</v>
      </c>
      <c r="B490" s="631" t="s">
        <v>557</v>
      </c>
      <c r="C490" s="632" t="s">
        <v>570</v>
      </c>
      <c r="D490" s="633" t="s">
        <v>2014</v>
      </c>
      <c r="E490" s="632" t="s">
        <v>1925</v>
      </c>
      <c r="F490" s="633" t="s">
        <v>2020</v>
      </c>
      <c r="G490" s="632"/>
      <c r="H490" s="632"/>
      <c r="I490" s="632" t="s">
        <v>1930</v>
      </c>
      <c r="J490" s="632" t="s">
        <v>1931</v>
      </c>
      <c r="K490" s="632"/>
      <c r="L490" s="634">
        <v>2187.3000000000002</v>
      </c>
      <c r="M490" s="634">
        <v>2</v>
      </c>
      <c r="N490" s="635">
        <v>4374.6000000000004</v>
      </c>
    </row>
    <row r="491" spans="1:14" ht="14.4" customHeight="1" x14ac:dyDescent="0.3">
      <c r="A491" s="630" t="s">
        <v>556</v>
      </c>
      <c r="B491" s="631" t="s">
        <v>557</v>
      </c>
      <c r="C491" s="632" t="s">
        <v>570</v>
      </c>
      <c r="D491" s="633" t="s">
        <v>2014</v>
      </c>
      <c r="E491" s="632" t="s">
        <v>1925</v>
      </c>
      <c r="F491" s="633" t="s">
        <v>2020</v>
      </c>
      <c r="G491" s="632"/>
      <c r="H491" s="632"/>
      <c r="I491" s="632" t="s">
        <v>1932</v>
      </c>
      <c r="J491" s="632" t="s">
        <v>1933</v>
      </c>
      <c r="K491" s="632"/>
      <c r="L491" s="634">
        <v>8608.9</v>
      </c>
      <c r="M491" s="634">
        <v>6</v>
      </c>
      <c r="N491" s="635">
        <v>51653.399999999994</v>
      </c>
    </row>
    <row r="492" spans="1:14" ht="14.4" customHeight="1" x14ac:dyDescent="0.3">
      <c r="A492" s="630" t="s">
        <v>556</v>
      </c>
      <c r="B492" s="631" t="s">
        <v>557</v>
      </c>
      <c r="C492" s="632" t="s">
        <v>573</v>
      </c>
      <c r="D492" s="633" t="s">
        <v>2015</v>
      </c>
      <c r="E492" s="632" t="s">
        <v>579</v>
      </c>
      <c r="F492" s="633" t="s">
        <v>2016</v>
      </c>
      <c r="G492" s="632"/>
      <c r="H492" s="632" t="s">
        <v>1489</v>
      </c>
      <c r="I492" s="632" t="s">
        <v>1490</v>
      </c>
      <c r="J492" s="632" t="s">
        <v>1491</v>
      </c>
      <c r="K492" s="632" t="s">
        <v>1492</v>
      </c>
      <c r="L492" s="634">
        <v>260.72916666666669</v>
      </c>
      <c r="M492" s="634">
        <v>8</v>
      </c>
      <c r="N492" s="635">
        <v>2085.8333333333335</v>
      </c>
    </row>
    <row r="493" spans="1:14" ht="14.4" customHeight="1" x14ac:dyDescent="0.3">
      <c r="A493" s="630" t="s">
        <v>556</v>
      </c>
      <c r="B493" s="631" t="s">
        <v>557</v>
      </c>
      <c r="C493" s="632" t="s">
        <v>573</v>
      </c>
      <c r="D493" s="633" t="s">
        <v>2015</v>
      </c>
      <c r="E493" s="632" t="s">
        <v>579</v>
      </c>
      <c r="F493" s="633" t="s">
        <v>2016</v>
      </c>
      <c r="G493" s="632" t="s">
        <v>588</v>
      </c>
      <c r="H493" s="632" t="s">
        <v>589</v>
      </c>
      <c r="I493" s="632" t="s">
        <v>589</v>
      </c>
      <c r="J493" s="632" t="s">
        <v>590</v>
      </c>
      <c r="K493" s="632" t="s">
        <v>591</v>
      </c>
      <c r="L493" s="634">
        <v>179.40000000000006</v>
      </c>
      <c r="M493" s="634">
        <v>15</v>
      </c>
      <c r="N493" s="635">
        <v>2691.0000000000009</v>
      </c>
    </row>
    <row r="494" spans="1:14" ht="14.4" customHeight="1" x14ac:dyDescent="0.3">
      <c r="A494" s="630" t="s">
        <v>556</v>
      </c>
      <c r="B494" s="631" t="s">
        <v>557</v>
      </c>
      <c r="C494" s="632" t="s">
        <v>573</v>
      </c>
      <c r="D494" s="633" t="s">
        <v>2015</v>
      </c>
      <c r="E494" s="632" t="s">
        <v>579</v>
      </c>
      <c r="F494" s="633" t="s">
        <v>2016</v>
      </c>
      <c r="G494" s="632" t="s">
        <v>588</v>
      </c>
      <c r="H494" s="632" t="s">
        <v>1934</v>
      </c>
      <c r="I494" s="632" t="s">
        <v>1934</v>
      </c>
      <c r="J494" s="632" t="s">
        <v>596</v>
      </c>
      <c r="K494" s="632" t="s">
        <v>1935</v>
      </c>
      <c r="L494" s="634">
        <v>132.25</v>
      </c>
      <c r="M494" s="634">
        <v>14</v>
      </c>
      <c r="N494" s="635">
        <v>1851.5</v>
      </c>
    </row>
    <row r="495" spans="1:14" ht="14.4" customHeight="1" x14ac:dyDescent="0.3">
      <c r="A495" s="630" t="s">
        <v>556</v>
      </c>
      <c r="B495" s="631" t="s">
        <v>557</v>
      </c>
      <c r="C495" s="632" t="s">
        <v>573</v>
      </c>
      <c r="D495" s="633" t="s">
        <v>2015</v>
      </c>
      <c r="E495" s="632" t="s">
        <v>579</v>
      </c>
      <c r="F495" s="633" t="s">
        <v>2016</v>
      </c>
      <c r="G495" s="632" t="s">
        <v>588</v>
      </c>
      <c r="H495" s="632" t="s">
        <v>600</v>
      </c>
      <c r="I495" s="632" t="s">
        <v>600</v>
      </c>
      <c r="J495" s="632" t="s">
        <v>590</v>
      </c>
      <c r="K495" s="632" t="s">
        <v>601</v>
      </c>
      <c r="L495" s="634">
        <v>97.750689007282105</v>
      </c>
      <c r="M495" s="634">
        <v>19</v>
      </c>
      <c r="N495" s="635">
        <v>1857.2630911383599</v>
      </c>
    </row>
    <row r="496" spans="1:14" ht="14.4" customHeight="1" x14ac:dyDescent="0.3">
      <c r="A496" s="630" t="s">
        <v>556</v>
      </c>
      <c r="B496" s="631" t="s">
        <v>557</v>
      </c>
      <c r="C496" s="632" t="s">
        <v>573</v>
      </c>
      <c r="D496" s="633" t="s">
        <v>2015</v>
      </c>
      <c r="E496" s="632" t="s">
        <v>579</v>
      </c>
      <c r="F496" s="633" t="s">
        <v>2016</v>
      </c>
      <c r="G496" s="632" t="s">
        <v>588</v>
      </c>
      <c r="H496" s="632" t="s">
        <v>606</v>
      </c>
      <c r="I496" s="632" t="s">
        <v>607</v>
      </c>
      <c r="J496" s="632" t="s">
        <v>608</v>
      </c>
      <c r="K496" s="632" t="s">
        <v>609</v>
      </c>
      <c r="L496" s="634">
        <v>84.57</v>
      </c>
      <c r="M496" s="634">
        <v>15</v>
      </c>
      <c r="N496" s="635">
        <v>1268.55</v>
      </c>
    </row>
    <row r="497" spans="1:14" ht="14.4" customHeight="1" x14ac:dyDescent="0.3">
      <c r="A497" s="630" t="s">
        <v>556</v>
      </c>
      <c r="B497" s="631" t="s">
        <v>557</v>
      </c>
      <c r="C497" s="632" t="s">
        <v>573</v>
      </c>
      <c r="D497" s="633" t="s">
        <v>2015</v>
      </c>
      <c r="E497" s="632" t="s">
        <v>579</v>
      </c>
      <c r="F497" s="633" t="s">
        <v>2016</v>
      </c>
      <c r="G497" s="632" t="s">
        <v>588</v>
      </c>
      <c r="H497" s="632" t="s">
        <v>1936</v>
      </c>
      <c r="I497" s="632" t="s">
        <v>1937</v>
      </c>
      <c r="J497" s="632" t="s">
        <v>612</v>
      </c>
      <c r="K497" s="632" t="s">
        <v>1034</v>
      </c>
      <c r="L497" s="634">
        <v>95.08</v>
      </c>
      <c r="M497" s="634">
        <v>1</v>
      </c>
      <c r="N497" s="635">
        <v>95.08</v>
      </c>
    </row>
    <row r="498" spans="1:14" ht="14.4" customHeight="1" x14ac:dyDescent="0.3">
      <c r="A498" s="630" t="s">
        <v>556</v>
      </c>
      <c r="B498" s="631" t="s">
        <v>557</v>
      </c>
      <c r="C498" s="632" t="s">
        <v>573</v>
      </c>
      <c r="D498" s="633" t="s">
        <v>2015</v>
      </c>
      <c r="E498" s="632" t="s">
        <v>579</v>
      </c>
      <c r="F498" s="633" t="s">
        <v>2016</v>
      </c>
      <c r="G498" s="632" t="s">
        <v>588</v>
      </c>
      <c r="H498" s="632" t="s">
        <v>610</v>
      </c>
      <c r="I498" s="632" t="s">
        <v>611</v>
      </c>
      <c r="J498" s="632" t="s">
        <v>612</v>
      </c>
      <c r="K498" s="632" t="s">
        <v>613</v>
      </c>
      <c r="L498" s="634">
        <v>104.3544210381521</v>
      </c>
      <c r="M498" s="634">
        <v>9</v>
      </c>
      <c r="N498" s="635">
        <v>939.18978934336883</v>
      </c>
    </row>
    <row r="499" spans="1:14" ht="14.4" customHeight="1" x14ac:dyDescent="0.3">
      <c r="A499" s="630" t="s">
        <v>556</v>
      </c>
      <c r="B499" s="631" t="s">
        <v>557</v>
      </c>
      <c r="C499" s="632" t="s">
        <v>573</v>
      </c>
      <c r="D499" s="633" t="s">
        <v>2015</v>
      </c>
      <c r="E499" s="632" t="s">
        <v>579</v>
      </c>
      <c r="F499" s="633" t="s">
        <v>2016</v>
      </c>
      <c r="G499" s="632" t="s">
        <v>588</v>
      </c>
      <c r="H499" s="632" t="s">
        <v>618</v>
      </c>
      <c r="I499" s="632" t="s">
        <v>619</v>
      </c>
      <c r="J499" s="632" t="s">
        <v>620</v>
      </c>
      <c r="K499" s="632" t="s">
        <v>621</v>
      </c>
      <c r="L499" s="634">
        <v>65.485398388501693</v>
      </c>
      <c r="M499" s="634">
        <v>2</v>
      </c>
      <c r="N499" s="635">
        <v>130.97079677700339</v>
      </c>
    </row>
    <row r="500" spans="1:14" ht="14.4" customHeight="1" x14ac:dyDescent="0.3">
      <c r="A500" s="630" t="s">
        <v>556</v>
      </c>
      <c r="B500" s="631" t="s">
        <v>557</v>
      </c>
      <c r="C500" s="632" t="s">
        <v>573</v>
      </c>
      <c r="D500" s="633" t="s">
        <v>2015</v>
      </c>
      <c r="E500" s="632" t="s">
        <v>579</v>
      </c>
      <c r="F500" s="633" t="s">
        <v>2016</v>
      </c>
      <c r="G500" s="632" t="s">
        <v>588</v>
      </c>
      <c r="H500" s="632" t="s">
        <v>638</v>
      </c>
      <c r="I500" s="632" t="s">
        <v>639</v>
      </c>
      <c r="J500" s="632" t="s">
        <v>640</v>
      </c>
      <c r="K500" s="632" t="s">
        <v>641</v>
      </c>
      <c r="L500" s="634">
        <v>28.522000000000002</v>
      </c>
      <c r="M500" s="634">
        <v>5</v>
      </c>
      <c r="N500" s="635">
        <v>142.61000000000001</v>
      </c>
    </row>
    <row r="501" spans="1:14" ht="14.4" customHeight="1" x14ac:dyDescent="0.3">
      <c r="A501" s="630" t="s">
        <v>556</v>
      </c>
      <c r="B501" s="631" t="s">
        <v>557</v>
      </c>
      <c r="C501" s="632" t="s">
        <v>573</v>
      </c>
      <c r="D501" s="633" t="s">
        <v>2015</v>
      </c>
      <c r="E501" s="632" t="s">
        <v>579</v>
      </c>
      <c r="F501" s="633" t="s">
        <v>2016</v>
      </c>
      <c r="G501" s="632" t="s">
        <v>588</v>
      </c>
      <c r="H501" s="632" t="s">
        <v>1938</v>
      </c>
      <c r="I501" s="632" t="s">
        <v>1939</v>
      </c>
      <c r="J501" s="632" t="s">
        <v>1940</v>
      </c>
      <c r="K501" s="632" t="s">
        <v>1941</v>
      </c>
      <c r="L501" s="634">
        <v>121.21000000000001</v>
      </c>
      <c r="M501" s="634">
        <v>7</v>
      </c>
      <c r="N501" s="635">
        <v>848.47</v>
      </c>
    </row>
    <row r="502" spans="1:14" ht="14.4" customHeight="1" x14ac:dyDescent="0.3">
      <c r="A502" s="630" t="s">
        <v>556</v>
      </c>
      <c r="B502" s="631" t="s">
        <v>557</v>
      </c>
      <c r="C502" s="632" t="s">
        <v>573</v>
      </c>
      <c r="D502" s="633" t="s">
        <v>2015</v>
      </c>
      <c r="E502" s="632" t="s">
        <v>579</v>
      </c>
      <c r="F502" s="633" t="s">
        <v>2016</v>
      </c>
      <c r="G502" s="632" t="s">
        <v>588</v>
      </c>
      <c r="H502" s="632" t="s">
        <v>681</v>
      </c>
      <c r="I502" s="632" t="s">
        <v>682</v>
      </c>
      <c r="J502" s="632" t="s">
        <v>683</v>
      </c>
      <c r="K502" s="632" t="s">
        <v>684</v>
      </c>
      <c r="L502" s="634">
        <v>260</v>
      </c>
      <c r="M502" s="634">
        <v>5</v>
      </c>
      <c r="N502" s="635">
        <v>1300</v>
      </c>
    </row>
    <row r="503" spans="1:14" ht="14.4" customHeight="1" x14ac:dyDescent="0.3">
      <c r="A503" s="630" t="s">
        <v>556</v>
      </c>
      <c r="B503" s="631" t="s">
        <v>557</v>
      </c>
      <c r="C503" s="632" t="s">
        <v>573</v>
      </c>
      <c r="D503" s="633" t="s">
        <v>2015</v>
      </c>
      <c r="E503" s="632" t="s">
        <v>579</v>
      </c>
      <c r="F503" s="633" t="s">
        <v>2016</v>
      </c>
      <c r="G503" s="632" t="s">
        <v>588</v>
      </c>
      <c r="H503" s="632" t="s">
        <v>697</v>
      </c>
      <c r="I503" s="632" t="s">
        <v>697</v>
      </c>
      <c r="J503" s="632" t="s">
        <v>698</v>
      </c>
      <c r="K503" s="632" t="s">
        <v>699</v>
      </c>
      <c r="L503" s="634">
        <v>38.189987441621042</v>
      </c>
      <c r="M503" s="634">
        <v>26</v>
      </c>
      <c r="N503" s="635">
        <v>992.9396734821471</v>
      </c>
    </row>
    <row r="504" spans="1:14" ht="14.4" customHeight="1" x14ac:dyDescent="0.3">
      <c r="A504" s="630" t="s">
        <v>556</v>
      </c>
      <c r="B504" s="631" t="s">
        <v>557</v>
      </c>
      <c r="C504" s="632" t="s">
        <v>573</v>
      </c>
      <c r="D504" s="633" t="s">
        <v>2015</v>
      </c>
      <c r="E504" s="632" t="s">
        <v>579</v>
      </c>
      <c r="F504" s="633" t="s">
        <v>2016</v>
      </c>
      <c r="G504" s="632" t="s">
        <v>588</v>
      </c>
      <c r="H504" s="632" t="s">
        <v>735</v>
      </c>
      <c r="I504" s="632" t="s">
        <v>736</v>
      </c>
      <c r="J504" s="632" t="s">
        <v>737</v>
      </c>
      <c r="K504" s="632" t="s">
        <v>738</v>
      </c>
      <c r="L504" s="634">
        <v>339.95705971096771</v>
      </c>
      <c r="M504" s="634">
        <v>2</v>
      </c>
      <c r="N504" s="635">
        <v>679.91411942193542</v>
      </c>
    </row>
    <row r="505" spans="1:14" ht="14.4" customHeight="1" x14ac:dyDescent="0.3">
      <c r="A505" s="630" t="s">
        <v>556</v>
      </c>
      <c r="B505" s="631" t="s">
        <v>557</v>
      </c>
      <c r="C505" s="632" t="s">
        <v>573</v>
      </c>
      <c r="D505" s="633" t="s">
        <v>2015</v>
      </c>
      <c r="E505" s="632" t="s">
        <v>579</v>
      </c>
      <c r="F505" s="633" t="s">
        <v>2016</v>
      </c>
      <c r="G505" s="632" t="s">
        <v>588</v>
      </c>
      <c r="H505" s="632" t="s">
        <v>835</v>
      </c>
      <c r="I505" s="632" t="s">
        <v>836</v>
      </c>
      <c r="J505" s="632" t="s">
        <v>833</v>
      </c>
      <c r="K505" s="632" t="s">
        <v>837</v>
      </c>
      <c r="L505" s="634">
        <v>292.47058871592003</v>
      </c>
      <c r="M505" s="634">
        <v>1</v>
      </c>
      <c r="N505" s="635">
        <v>292.47058871592003</v>
      </c>
    </row>
    <row r="506" spans="1:14" ht="14.4" customHeight="1" x14ac:dyDescent="0.3">
      <c r="A506" s="630" t="s">
        <v>556</v>
      </c>
      <c r="B506" s="631" t="s">
        <v>557</v>
      </c>
      <c r="C506" s="632" t="s">
        <v>573</v>
      </c>
      <c r="D506" s="633" t="s">
        <v>2015</v>
      </c>
      <c r="E506" s="632" t="s">
        <v>579</v>
      </c>
      <c r="F506" s="633" t="s">
        <v>2016</v>
      </c>
      <c r="G506" s="632" t="s">
        <v>588</v>
      </c>
      <c r="H506" s="632" t="s">
        <v>842</v>
      </c>
      <c r="I506" s="632" t="s">
        <v>843</v>
      </c>
      <c r="J506" s="632" t="s">
        <v>844</v>
      </c>
      <c r="K506" s="632" t="s">
        <v>845</v>
      </c>
      <c r="L506" s="634">
        <v>392.96395073536564</v>
      </c>
      <c r="M506" s="634">
        <v>155</v>
      </c>
      <c r="N506" s="635">
        <v>60909.412363981675</v>
      </c>
    </row>
    <row r="507" spans="1:14" ht="14.4" customHeight="1" x14ac:dyDescent="0.3">
      <c r="A507" s="630" t="s">
        <v>556</v>
      </c>
      <c r="B507" s="631" t="s">
        <v>557</v>
      </c>
      <c r="C507" s="632" t="s">
        <v>573</v>
      </c>
      <c r="D507" s="633" t="s">
        <v>2015</v>
      </c>
      <c r="E507" s="632" t="s">
        <v>579</v>
      </c>
      <c r="F507" s="633" t="s">
        <v>2016</v>
      </c>
      <c r="G507" s="632" t="s">
        <v>588</v>
      </c>
      <c r="H507" s="632" t="s">
        <v>857</v>
      </c>
      <c r="I507" s="632" t="s">
        <v>858</v>
      </c>
      <c r="J507" s="632" t="s">
        <v>859</v>
      </c>
      <c r="K507" s="632" t="s">
        <v>860</v>
      </c>
      <c r="L507" s="634">
        <v>57.009548322934037</v>
      </c>
      <c r="M507" s="634">
        <v>1</v>
      </c>
      <c r="N507" s="635">
        <v>57.009548322934037</v>
      </c>
    </row>
    <row r="508" spans="1:14" ht="14.4" customHeight="1" x14ac:dyDescent="0.3">
      <c r="A508" s="630" t="s">
        <v>556</v>
      </c>
      <c r="B508" s="631" t="s">
        <v>557</v>
      </c>
      <c r="C508" s="632" t="s">
        <v>573</v>
      </c>
      <c r="D508" s="633" t="s">
        <v>2015</v>
      </c>
      <c r="E508" s="632" t="s">
        <v>579</v>
      </c>
      <c r="F508" s="633" t="s">
        <v>2016</v>
      </c>
      <c r="G508" s="632" t="s">
        <v>588</v>
      </c>
      <c r="H508" s="632" t="s">
        <v>902</v>
      </c>
      <c r="I508" s="632" t="s">
        <v>903</v>
      </c>
      <c r="J508" s="632" t="s">
        <v>904</v>
      </c>
      <c r="K508" s="632"/>
      <c r="L508" s="634">
        <v>140.20000000000002</v>
      </c>
      <c r="M508" s="634">
        <v>23</v>
      </c>
      <c r="N508" s="635">
        <v>3224.6000000000004</v>
      </c>
    </row>
    <row r="509" spans="1:14" ht="14.4" customHeight="1" x14ac:dyDescent="0.3">
      <c r="A509" s="630" t="s">
        <v>556</v>
      </c>
      <c r="B509" s="631" t="s">
        <v>557</v>
      </c>
      <c r="C509" s="632" t="s">
        <v>573</v>
      </c>
      <c r="D509" s="633" t="s">
        <v>2015</v>
      </c>
      <c r="E509" s="632" t="s">
        <v>579</v>
      </c>
      <c r="F509" s="633" t="s">
        <v>2016</v>
      </c>
      <c r="G509" s="632" t="s">
        <v>588</v>
      </c>
      <c r="H509" s="632" t="s">
        <v>913</v>
      </c>
      <c r="I509" s="632" t="s">
        <v>914</v>
      </c>
      <c r="J509" s="632" t="s">
        <v>915</v>
      </c>
      <c r="K509" s="632" t="s">
        <v>916</v>
      </c>
      <c r="L509" s="634">
        <v>59.21</v>
      </c>
      <c r="M509" s="634">
        <v>3</v>
      </c>
      <c r="N509" s="635">
        <v>177.63</v>
      </c>
    </row>
    <row r="510" spans="1:14" ht="14.4" customHeight="1" x14ac:dyDescent="0.3">
      <c r="A510" s="630" t="s">
        <v>556</v>
      </c>
      <c r="B510" s="631" t="s">
        <v>557</v>
      </c>
      <c r="C510" s="632" t="s">
        <v>573</v>
      </c>
      <c r="D510" s="633" t="s">
        <v>2015</v>
      </c>
      <c r="E510" s="632" t="s">
        <v>579</v>
      </c>
      <c r="F510" s="633" t="s">
        <v>2016</v>
      </c>
      <c r="G510" s="632" t="s">
        <v>588</v>
      </c>
      <c r="H510" s="632" t="s">
        <v>1942</v>
      </c>
      <c r="I510" s="632" t="s">
        <v>1943</v>
      </c>
      <c r="J510" s="632" t="s">
        <v>1944</v>
      </c>
      <c r="K510" s="632" t="s">
        <v>1945</v>
      </c>
      <c r="L510" s="634">
        <v>527.84998288476891</v>
      </c>
      <c r="M510" s="634">
        <v>8</v>
      </c>
      <c r="N510" s="635">
        <v>4222.7998630781512</v>
      </c>
    </row>
    <row r="511" spans="1:14" ht="14.4" customHeight="1" x14ac:dyDescent="0.3">
      <c r="A511" s="630" t="s">
        <v>556</v>
      </c>
      <c r="B511" s="631" t="s">
        <v>557</v>
      </c>
      <c r="C511" s="632" t="s">
        <v>573</v>
      </c>
      <c r="D511" s="633" t="s">
        <v>2015</v>
      </c>
      <c r="E511" s="632" t="s">
        <v>579</v>
      </c>
      <c r="F511" s="633" t="s">
        <v>2016</v>
      </c>
      <c r="G511" s="632" t="s">
        <v>588</v>
      </c>
      <c r="H511" s="632" t="s">
        <v>1946</v>
      </c>
      <c r="I511" s="632" t="s">
        <v>238</v>
      </c>
      <c r="J511" s="632" t="s">
        <v>1947</v>
      </c>
      <c r="K511" s="632"/>
      <c r="L511" s="634">
        <v>202.261982384552</v>
      </c>
      <c r="M511" s="634">
        <v>2</v>
      </c>
      <c r="N511" s="635">
        <v>404.523964769104</v>
      </c>
    </row>
    <row r="512" spans="1:14" ht="14.4" customHeight="1" x14ac:dyDescent="0.3">
      <c r="A512" s="630" t="s">
        <v>556</v>
      </c>
      <c r="B512" s="631" t="s">
        <v>557</v>
      </c>
      <c r="C512" s="632" t="s">
        <v>573</v>
      </c>
      <c r="D512" s="633" t="s">
        <v>2015</v>
      </c>
      <c r="E512" s="632" t="s">
        <v>579</v>
      </c>
      <c r="F512" s="633" t="s">
        <v>2016</v>
      </c>
      <c r="G512" s="632" t="s">
        <v>588</v>
      </c>
      <c r="H512" s="632" t="s">
        <v>956</v>
      </c>
      <c r="I512" s="632" t="s">
        <v>956</v>
      </c>
      <c r="J512" s="632" t="s">
        <v>590</v>
      </c>
      <c r="K512" s="632" t="s">
        <v>957</v>
      </c>
      <c r="L512" s="634">
        <v>201.25</v>
      </c>
      <c r="M512" s="634">
        <v>18</v>
      </c>
      <c r="N512" s="635">
        <v>3622.5</v>
      </c>
    </row>
    <row r="513" spans="1:14" ht="14.4" customHeight="1" x14ac:dyDescent="0.3">
      <c r="A513" s="630" t="s">
        <v>556</v>
      </c>
      <c r="B513" s="631" t="s">
        <v>557</v>
      </c>
      <c r="C513" s="632" t="s">
        <v>573</v>
      </c>
      <c r="D513" s="633" t="s">
        <v>2015</v>
      </c>
      <c r="E513" s="632" t="s">
        <v>579</v>
      </c>
      <c r="F513" s="633" t="s">
        <v>2016</v>
      </c>
      <c r="G513" s="632" t="s">
        <v>588</v>
      </c>
      <c r="H513" s="632" t="s">
        <v>966</v>
      </c>
      <c r="I513" s="632" t="s">
        <v>967</v>
      </c>
      <c r="J513" s="632" t="s">
        <v>968</v>
      </c>
      <c r="K513" s="632" t="s">
        <v>609</v>
      </c>
      <c r="L513" s="634">
        <v>121.7747106220949</v>
      </c>
      <c r="M513" s="634">
        <v>80</v>
      </c>
      <c r="N513" s="635">
        <v>9741.9768497675923</v>
      </c>
    </row>
    <row r="514" spans="1:14" ht="14.4" customHeight="1" x14ac:dyDescent="0.3">
      <c r="A514" s="630" t="s">
        <v>556</v>
      </c>
      <c r="B514" s="631" t="s">
        <v>557</v>
      </c>
      <c r="C514" s="632" t="s">
        <v>573</v>
      </c>
      <c r="D514" s="633" t="s">
        <v>2015</v>
      </c>
      <c r="E514" s="632" t="s">
        <v>579</v>
      </c>
      <c r="F514" s="633" t="s">
        <v>2016</v>
      </c>
      <c r="G514" s="632" t="s">
        <v>588</v>
      </c>
      <c r="H514" s="632" t="s">
        <v>981</v>
      </c>
      <c r="I514" s="632" t="s">
        <v>982</v>
      </c>
      <c r="J514" s="632" t="s">
        <v>983</v>
      </c>
      <c r="K514" s="632" t="s">
        <v>984</v>
      </c>
      <c r="L514" s="634">
        <v>260.00267849378207</v>
      </c>
      <c r="M514" s="634">
        <v>26</v>
      </c>
      <c r="N514" s="635">
        <v>6760.0696408383337</v>
      </c>
    </row>
    <row r="515" spans="1:14" ht="14.4" customHeight="1" x14ac:dyDescent="0.3">
      <c r="A515" s="630" t="s">
        <v>556</v>
      </c>
      <c r="B515" s="631" t="s">
        <v>557</v>
      </c>
      <c r="C515" s="632" t="s">
        <v>573</v>
      </c>
      <c r="D515" s="633" t="s">
        <v>2015</v>
      </c>
      <c r="E515" s="632" t="s">
        <v>579</v>
      </c>
      <c r="F515" s="633" t="s">
        <v>2016</v>
      </c>
      <c r="G515" s="632" t="s">
        <v>588</v>
      </c>
      <c r="H515" s="632" t="s">
        <v>1569</v>
      </c>
      <c r="I515" s="632" t="s">
        <v>1570</v>
      </c>
      <c r="J515" s="632" t="s">
        <v>1571</v>
      </c>
      <c r="K515" s="632" t="s">
        <v>1572</v>
      </c>
      <c r="L515" s="634">
        <v>197.47119084174443</v>
      </c>
      <c r="M515" s="634">
        <v>53</v>
      </c>
      <c r="N515" s="635">
        <v>10465.973114612454</v>
      </c>
    </row>
    <row r="516" spans="1:14" ht="14.4" customHeight="1" x14ac:dyDescent="0.3">
      <c r="A516" s="630" t="s">
        <v>556</v>
      </c>
      <c r="B516" s="631" t="s">
        <v>557</v>
      </c>
      <c r="C516" s="632" t="s">
        <v>573</v>
      </c>
      <c r="D516" s="633" t="s">
        <v>2015</v>
      </c>
      <c r="E516" s="632" t="s">
        <v>579</v>
      </c>
      <c r="F516" s="633" t="s">
        <v>2016</v>
      </c>
      <c r="G516" s="632" t="s">
        <v>588</v>
      </c>
      <c r="H516" s="632" t="s">
        <v>1004</v>
      </c>
      <c r="I516" s="632" t="s">
        <v>1005</v>
      </c>
      <c r="J516" s="632" t="s">
        <v>1006</v>
      </c>
      <c r="K516" s="632" t="s">
        <v>1007</v>
      </c>
      <c r="L516" s="634">
        <v>21.8982123708447</v>
      </c>
      <c r="M516" s="634">
        <v>135</v>
      </c>
      <c r="N516" s="635">
        <v>2956.2586700640345</v>
      </c>
    </row>
    <row r="517" spans="1:14" ht="14.4" customHeight="1" x14ac:dyDescent="0.3">
      <c r="A517" s="630" t="s">
        <v>556</v>
      </c>
      <c r="B517" s="631" t="s">
        <v>557</v>
      </c>
      <c r="C517" s="632" t="s">
        <v>573</v>
      </c>
      <c r="D517" s="633" t="s">
        <v>2015</v>
      </c>
      <c r="E517" s="632" t="s">
        <v>579</v>
      </c>
      <c r="F517" s="633" t="s">
        <v>2016</v>
      </c>
      <c r="G517" s="632" t="s">
        <v>588</v>
      </c>
      <c r="H517" s="632" t="s">
        <v>1021</v>
      </c>
      <c r="I517" s="632" t="s">
        <v>1022</v>
      </c>
      <c r="J517" s="632" t="s">
        <v>616</v>
      </c>
      <c r="K517" s="632" t="s">
        <v>1023</v>
      </c>
      <c r="L517" s="634">
        <v>49.519958892588967</v>
      </c>
      <c r="M517" s="634">
        <v>30</v>
      </c>
      <c r="N517" s="635">
        <v>1485.598766777669</v>
      </c>
    </row>
    <row r="518" spans="1:14" ht="14.4" customHeight="1" x14ac:dyDescent="0.3">
      <c r="A518" s="630" t="s">
        <v>556</v>
      </c>
      <c r="B518" s="631" t="s">
        <v>557</v>
      </c>
      <c r="C518" s="632" t="s">
        <v>573</v>
      </c>
      <c r="D518" s="633" t="s">
        <v>2015</v>
      </c>
      <c r="E518" s="632" t="s">
        <v>579</v>
      </c>
      <c r="F518" s="633" t="s">
        <v>2016</v>
      </c>
      <c r="G518" s="632" t="s">
        <v>588</v>
      </c>
      <c r="H518" s="632" t="s">
        <v>1948</v>
      </c>
      <c r="I518" s="632" t="s">
        <v>1949</v>
      </c>
      <c r="J518" s="632" t="s">
        <v>1950</v>
      </c>
      <c r="K518" s="632" t="s">
        <v>1951</v>
      </c>
      <c r="L518" s="634">
        <v>307.56</v>
      </c>
      <c r="M518" s="634">
        <v>1</v>
      </c>
      <c r="N518" s="635">
        <v>307.56</v>
      </c>
    </row>
    <row r="519" spans="1:14" ht="14.4" customHeight="1" x14ac:dyDescent="0.3">
      <c r="A519" s="630" t="s">
        <v>556</v>
      </c>
      <c r="B519" s="631" t="s">
        <v>557</v>
      </c>
      <c r="C519" s="632" t="s">
        <v>573</v>
      </c>
      <c r="D519" s="633" t="s">
        <v>2015</v>
      </c>
      <c r="E519" s="632" t="s">
        <v>579</v>
      </c>
      <c r="F519" s="633" t="s">
        <v>2016</v>
      </c>
      <c r="G519" s="632" t="s">
        <v>588</v>
      </c>
      <c r="H519" s="632" t="s">
        <v>1031</v>
      </c>
      <c r="I519" s="632" t="s">
        <v>1032</v>
      </c>
      <c r="J519" s="632" t="s">
        <v>1033</v>
      </c>
      <c r="K519" s="632" t="s">
        <v>1034</v>
      </c>
      <c r="L519" s="634">
        <v>71.867631294085939</v>
      </c>
      <c r="M519" s="634">
        <v>7</v>
      </c>
      <c r="N519" s="635">
        <v>503.07341905860153</v>
      </c>
    </row>
    <row r="520" spans="1:14" ht="14.4" customHeight="1" x14ac:dyDescent="0.3">
      <c r="A520" s="630" t="s">
        <v>556</v>
      </c>
      <c r="B520" s="631" t="s">
        <v>557</v>
      </c>
      <c r="C520" s="632" t="s">
        <v>573</v>
      </c>
      <c r="D520" s="633" t="s">
        <v>2015</v>
      </c>
      <c r="E520" s="632" t="s">
        <v>579</v>
      </c>
      <c r="F520" s="633" t="s">
        <v>2016</v>
      </c>
      <c r="G520" s="632" t="s">
        <v>588</v>
      </c>
      <c r="H520" s="632" t="s">
        <v>1587</v>
      </c>
      <c r="I520" s="632" t="s">
        <v>1588</v>
      </c>
      <c r="J520" s="632" t="s">
        <v>1589</v>
      </c>
      <c r="K520" s="632" t="s">
        <v>1590</v>
      </c>
      <c r="L520" s="634">
        <v>41.610000000000007</v>
      </c>
      <c r="M520" s="634">
        <v>14</v>
      </c>
      <c r="N520" s="635">
        <v>582.54000000000008</v>
      </c>
    </row>
    <row r="521" spans="1:14" ht="14.4" customHeight="1" x14ac:dyDescent="0.3">
      <c r="A521" s="630" t="s">
        <v>556</v>
      </c>
      <c r="B521" s="631" t="s">
        <v>557</v>
      </c>
      <c r="C521" s="632" t="s">
        <v>573</v>
      </c>
      <c r="D521" s="633" t="s">
        <v>2015</v>
      </c>
      <c r="E521" s="632" t="s">
        <v>579</v>
      </c>
      <c r="F521" s="633" t="s">
        <v>2016</v>
      </c>
      <c r="G521" s="632" t="s">
        <v>588</v>
      </c>
      <c r="H521" s="632" t="s">
        <v>1603</v>
      </c>
      <c r="I521" s="632" t="s">
        <v>1604</v>
      </c>
      <c r="J521" s="632" t="s">
        <v>1605</v>
      </c>
      <c r="K521" s="632" t="s">
        <v>1075</v>
      </c>
      <c r="L521" s="634">
        <v>31.919999999999998</v>
      </c>
      <c r="M521" s="634">
        <v>60</v>
      </c>
      <c r="N521" s="635">
        <v>1915.1999999999998</v>
      </c>
    </row>
    <row r="522" spans="1:14" ht="14.4" customHeight="1" x14ac:dyDescent="0.3">
      <c r="A522" s="630" t="s">
        <v>556</v>
      </c>
      <c r="B522" s="631" t="s">
        <v>557</v>
      </c>
      <c r="C522" s="632" t="s">
        <v>573</v>
      </c>
      <c r="D522" s="633" t="s">
        <v>2015</v>
      </c>
      <c r="E522" s="632" t="s">
        <v>579</v>
      </c>
      <c r="F522" s="633" t="s">
        <v>2016</v>
      </c>
      <c r="G522" s="632" t="s">
        <v>588</v>
      </c>
      <c r="H522" s="632" t="s">
        <v>1952</v>
      </c>
      <c r="I522" s="632" t="s">
        <v>1952</v>
      </c>
      <c r="J522" s="632" t="s">
        <v>1953</v>
      </c>
      <c r="K522" s="632" t="s">
        <v>699</v>
      </c>
      <c r="L522" s="634">
        <v>56.55</v>
      </c>
      <c r="M522" s="634">
        <v>2</v>
      </c>
      <c r="N522" s="635">
        <v>113.1</v>
      </c>
    </row>
    <row r="523" spans="1:14" ht="14.4" customHeight="1" x14ac:dyDescent="0.3">
      <c r="A523" s="630" t="s">
        <v>556</v>
      </c>
      <c r="B523" s="631" t="s">
        <v>557</v>
      </c>
      <c r="C523" s="632" t="s">
        <v>573</v>
      </c>
      <c r="D523" s="633" t="s">
        <v>2015</v>
      </c>
      <c r="E523" s="632" t="s">
        <v>579</v>
      </c>
      <c r="F523" s="633" t="s">
        <v>2016</v>
      </c>
      <c r="G523" s="632" t="s">
        <v>588</v>
      </c>
      <c r="H523" s="632" t="s">
        <v>1609</v>
      </c>
      <c r="I523" s="632" t="s">
        <v>1610</v>
      </c>
      <c r="J523" s="632" t="s">
        <v>1611</v>
      </c>
      <c r="K523" s="632" t="s">
        <v>1612</v>
      </c>
      <c r="L523" s="634">
        <v>1104.2271810544328</v>
      </c>
      <c r="M523" s="634">
        <v>6</v>
      </c>
      <c r="N523" s="635">
        <v>6625.3630863265971</v>
      </c>
    </row>
    <row r="524" spans="1:14" ht="14.4" customHeight="1" x14ac:dyDescent="0.3">
      <c r="A524" s="630" t="s">
        <v>556</v>
      </c>
      <c r="B524" s="631" t="s">
        <v>557</v>
      </c>
      <c r="C524" s="632" t="s">
        <v>573</v>
      </c>
      <c r="D524" s="633" t="s">
        <v>2015</v>
      </c>
      <c r="E524" s="632" t="s">
        <v>579</v>
      </c>
      <c r="F524" s="633" t="s">
        <v>2016</v>
      </c>
      <c r="G524" s="632" t="s">
        <v>588</v>
      </c>
      <c r="H524" s="632" t="s">
        <v>1629</v>
      </c>
      <c r="I524" s="632" t="s">
        <v>1630</v>
      </c>
      <c r="J524" s="632" t="s">
        <v>1631</v>
      </c>
      <c r="K524" s="632" t="s">
        <v>972</v>
      </c>
      <c r="L524" s="634">
        <v>52.409861589223937</v>
      </c>
      <c r="M524" s="634">
        <v>3</v>
      </c>
      <c r="N524" s="635">
        <v>157.22958476767181</v>
      </c>
    </row>
    <row r="525" spans="1:14" ht="14.4" customHeight="1" x14ac:dyDescent="0.3">
      <c r="A525" s="630" t="s">
        <v>556</v>
      </c>
      <c r="B525" s="631" t="s">
        <v>557</v>
      </c>
      <c r="C525" s="632" t="s">
        <v>573</v>
      </c>
      <c r="D525" s="633" t="s">
        <v>2015</v>
      </c>
      <c r="E525" s="632" t="s">
        <v>579</v>
      </c>
      <c r="F525" s="633" t="s">
        <v>2016</v>
      </c>
      <c r="G525" s="632" t="s">
        <v>588</v>
      </c>
      <c r="H525" s="632" t="s">
        <v>1632</v>
      </c>
      <c r="I525" s="632" t="s">
        <v>1633</v>
      </c>
      <c r="J525" s="632" t="s">
        <v>1634</v>
      </c>
      <c r="K525" s="632" t="s">
        <v>1635</v>
      </c>
      <c r="L525" s="634">
        <v>269.61984999999993</v>
      </c>
      <c r="M525" s="634">
        <v>160</v>
      </c>
      <c r="N525" s="635">
        <v>43139.175999999992</v>
      </c>
    </row>
    <row r="526" spans="1:14" ht="14.4" customHeight="1" x14ac:dyDescent="0.3">
      <c r="A526" s="630" t="s">
        <v>556</v>
      </c>
      <c r="B526" s="631" t="s">
        <v>557</v>
      </c>
      <c r="C526" s="632" t="s">
        <v>573</v>
      </c>
      <c r="D526" s="633" t="s">
        <v>2015</v>
      </c>
      <c r="E526" s="632" t="s">
        <v>579</v>
      </c>
      <c r="F526" s="633" t="s">
        <v>2016</v>
      </c>
      <c r="G526" s="632" t="s">
        <v>588</v>
      </c>
      <c r="H526" s="632" t="s">
        <v>1954</v>
      </c>
      <c r="I526" s="632" t="s">
        <v>1955</v>
      </c>
      <c r="J526" s="632" t="s">
        <v>1956</v>
      </c>
      <c r="K526" s="632" t="s">
        <v>1957</v>
      </c>
      <c r="L526" s="634">
        <v>61.587175092513327</v>
      </c>
      <c r="M526" s="634">
        <v>65</v>
      </c>
      <c r="N526" s="635">
        <v>4003.1663810133664</v>
      </c>
    </row>
    <row r="527" spans="1:14" ht="14.4" customHeight="1" x14ac:dyDescent="0.3">
      <c r="A527" s="630" t="s">
        <v>556</v>
      </c>
      <c r="B527" s="631" t="s">
        <v>557</v>
      </c>
      <c r="C527" s="632" t="s">
        <v>573</v>
      </c>
      <c r="D527" s="633" t="s">
        <v>2015</v>
      </c>
      <c r="E527" s="632" t="s">
        <v>579</v>
      </c>
      <c r="F527" s="633" t="s">
        <v>2016</v>
      </c>
      <c r="G527" s="632" t="s">
        <v>588</v>
      </c>
      <c r="H527" s="632" t="s">
        <v>1958</v>
      </c>
      <c r="I527" s="632" t="s">
        <v>238</v>
      </c>
      <c r="J527" s="632" t="s">
        <v>1959</v>
      </c>
      <c r="K527" s="632"/>
      <c r="L527" s="634">
        <v>237.51789376092401</v>
      </c>
      <c r="M527" s="634">
        <v>1</v>
      </c>
      <c r="N527" s="635">
        <v>237.51789376092401</v>
      </c>
    </row>
    <row r="528" spans="1:14" ht="14.4" customHeight="1" x14ac:dyDescent="0.3">
      <c r="A528" s="630" t="s">
        <v>556</v>
      </c>
      <c r="B528" s="631" t="s">
        <v>557</v>
      </c>
      <c r="C528" s="632" t="s">
        <v>573</v>
      </c>
      <c r="D528" s="633" t="s">
        <v>2015</v>
      </c>
      <c r="E528" s="632" t="s">
        <v>579</v>
      </c>
      <c r="F528" s="633" t="s">
        <v>2016</v>
      </c>
      <c r="G528" s="632" t="s">
        <v>588</v>
      </c>
      <c r="H528" s="632" t="s">
        <v>1055</v>
      </c>
      <c r="I528" s="632" t="s">
        <v>1056</v>
      </c>
      <c r="J528" s="632" t="s">
        <v>1057</v>
      </c>
      <c r="K528" s="632" t="s">
        <v>1058</v>
      </c>
      <c r="L528" s="634">
        <v>182.99999999999994</v>
      </c>
      <c r="M528" s="634">
        <v>2</v>
      </c>
      <c r="N528" s="635">
        <v>365.99999999999989</v>
      </c>
    </row>
    <row r="529" spans="1:14" ht="14.4" customHeight="1" x14ac:dyDescent="0.3">
      <c r="A529" s="630" t="s">
        <v>556</v>
      </c>
      <c r="B529" s="631" t="s">
        <v>557</v>
      </c>
      <c r="C529" s="632" t="s">
        <v>573</v>
      </c>
      <c r="D529" s="633" t="s">
        <v>2015</v>
      </c>
      <c r="E529" s="632" t="s">
        <v>579</v>
      </c>
      <c r="F529" s="633" t="s">
        <v>2016</v>
      </c>
      <c r="G529" s="632" t="s">
        <v>588</v>
      </c>
      <c r="H529" s="632" t="s">
        <v>1960</v>
      </c>
      <c r="I529" s="632" t="s">
        <v>238</v>
      </c>
      <c r="J529" s="632" t="s">
        <v>1961</v>
      </c>
      <c r="K529" s="632"/>
      <c r="L529" s="634">
        <v>220.76287629997415</v>
      </c>
      <c r="M529" s="634">
        <v>5</v>
      </c>
      <c r="N529" s="635">
        <v>1103.8143814998707</v>
      </c>
    </row>
    <row r="530" spans="1:14" ht="14.4" customHeight="1" x14ac:dyDescent="0.3">
      <c r="A530" s="630" t="s">
        <v>556</v>
      </c>
      <c r="B530" s="631" t="s">
        <v>557</v>
      </c>
      <c r="C530" s="632" t="s">
        <v>573</v>
      </c>
      <c r="D530" s="633" t="s">
        <v>2015</v>
      </c>
      <c r="E530" s="632" t="s">
        <v>579</v>
      </c>
      <c r="F530" s="633" t="s">
        <v>2016</v>
      </c>
      <c r="G530" s="632" t="s">
        <v>588</v>
      </c>
      <c r="H530" s="632" t="s">
        <v>1644</v>
      </c>
      <c r="I530" s="632" t="s">
        <v>238</v>
      </c>
      <c r="J530" s="632" t="s">
        <v>1645</v>
      </c>
      <c r="K530" s="632" t="s">
        <v>1061</v>
      </c>
      <c r="L530" s="634">
        <v>23.7</v>
      </c>
      <c r="M530" s="634">
        <v>276</v>
      </c>
      <c r="N530" s="635">
        <v>6541.2</v>
      </c>
    </row>
    <row r="531" spans="1:14" ht="14.4" customHeight="1" x14ac:dyDescent="0.3">
      <c r="A531" s="630" t="s">
        <v>556</v>
      </c>
      <c r="B531" s="631" t="s">
        <v>557</v>
      </c>
      <c r="C531" s="632" t="s">
        <v>573</v>
      </c>
      <c r="D531" s="633" t="s">
        <v>2015</v>
      </c>
      <c r="E531" s="632" t="s">
        <v>579</v>
      </c>
      <c r="F531" s="633" t="s">
        <v>2016</v>
      </c>
      <c r="G531" s="632" t="s">
        <v>588</v>
      </c>
      <c r="H531" s="632" t="s">
        <v>1059</v>
      </c>
      <c r="I531" s="632" t="s">
        <v>238</v>
      </c>
      <c r="J531" s="632" t="s">
        <v>1060</v>
      </c>
      <c r="K531" s="632" t="s">
        <v>1061</v>
      </c>
      <c r="L531" s="634">
        <v>24.037194261613504</v>
      </c>
      <c r="M531" s="634">
        <v>60</v>
      </c>
      <c r="N531" s="635">
        <v>1442.2316556968103</v>
      </c>
    </row>
    <row r="532" spans="1:14" ht="14.4" customHeight="1" x14ac:dyDescent="0.3">
      <c r="A532" s="630" t="s">
        <v>556</v>
      </c>
      <c r="B532" s="631" t="s">
        <v>557</v>
      </c>
      <c r="C532" s="632" t="s">
        <v>573</v>
      </c>
      <c r="D532" s="633" t="s">
        <v>2015</v>
      </c>
      <c r="E532" s="632" t="s">
        <v>579</v>
      </c>
      <c r="F532" s="633" t="s">
        <v>2016</v>
      </c>
      <c r="G532" s="632" t="s">
        <v>588</v>
      </c>
      <c r="H532" s="632" t="s">
        <v>1962</v>
      </c>
      <c r="I532" s="632" t="s">
        <v>238</v>
      </c>
      <c r="J532" s="632" t="s">
        <v>1963</v>
      </c>
      <c r="K532" s="632"/>
      <c r="L532" s="634">
        <v>123.15</v>
      </c>
      <c r="M532" s="634">
        <v>1</v>
      </c>
      <c r="N532" s="635">
        <v>123.15</v>
      </c>
    </row>
    <row r="533" spans="1:14" ht="14.4" customHeight="1" x14ac:dyDescent="0.3">
      <c r="A533" s="630" t="s">
        <v>556</v>
      </c>
      <c r="B533" s="631" t="s">
        <v>557</v>
      </c>
      <c r="C533" s="632" t="s">
        <v>573</v>
      </c>
      <c r="D533" s="633" t="s">
        <v>2015</v>
      </c>
      <c r="E533" s="632" t="s">
        <v>579</v>
      </c>
      <c r="F533" s="633" t="s">
        <v>2016</v>
      </c>
      <c r="G533" s="632" t="s">
        <v>588</v>
      </c>
      <c r="H533" s="632" t="s">
        <v>1964</v>
      </c>
      <c r="I533" s="632" t="s">
        <v>238</v>
      </c>
      <c r="J533" s="632" t="s">
        <v>1965</v>
      </c>
      <c r="K533" s="632"/>
      <c r="L533" s="634">
        <v>60.499976243322863</v>
      </c>
      <c r="M533" s="634">
        <v>15</v>
      </c>
      <c r="N533" s="635">
        <v>907.49964364984294</v>
      </c>
    </row>
    <row r="534" spans="1:14" ht="14.4" customHeight="1" x14ac:dyDescent="0.3">
      <c r="A534" s="630" t="s">
        <v>556</v>
      </c>
      <c r="B534" s="631" t="s">
        <v>557</v>
      </c>
      <c r="C534" s="632" t="s">
        <v>573</v>
      </c>
      <c r="D534" s="633" t="s">
        <v>2015</v>
      </c>
      <c r="E534" s="632" t="s">
        <v>579</v>
      </c>
      <c r="F534" s="633" t="s">
        <v>2016</v>
      </c>
      <c r="G534" s="632" t="s">
        <v>588</v>
      </c>
      <c r="H534" s="632" t="s">
        <v>1966</v>
      </c>
      <c r="I534" s="632" t="s">
        <v>1967</v>
      </c>
      <c r="J534" s="632" t="s">
        <v>1571</v>
      </c>
      <c r="K534" s="632" t="s">
        <v>1968</v>
      </c>
      <c r="L534" s="634">
        <v>326.32</v>
      </c>
      <c r="M534" s="634">
        <v>1</v>
      </c>
      <c r="N534" s="635">
        <v>326.32</v>
      </c>
    </row>
    <row r="535" spans="1:14" ht="14.4" customHeight="1" x14ac:dyDescent="0.3">
      <c r="A535" s="630" t="s">
        <v>556</v>
      </c>
      <c r="B535" s="631" t="s">
        <v>557</v>
      </c>
      <c r="C535" s="632" t="s">
        <v>573</v>
      </c>
      <c r="D535" s="633" t="s">
        <v>2015</v>
      </c>
      <c r="E535" s="632" t="s">
        <v>579</v>
      </c>
      <c r="F535" s="633" t="s">
        <v>2016</v>
      </c>
      <c r="G535" s="632" t="s">
        <v>588</v>
      </c>
      <c r="H535" s="632" t="s">
        <v>1969</v>
      </c>
      <c r="I535" s="632" t="s">
        <v>1970</v>
      </c>
      <c r="J535" s="632" t="s">
        <v>1527</v>
      </c>
      <c r="K535" s="632" t="s">
        <v>1971</v>
      </c>
      <c r="L535" s="634">
        <v>456.2643086205286</v>
      </c>
      <c r="M535" s="634">
        <v>7</v>
      </c>
      <c r="N535" s="635">
        <v>3193.8501603437003</v>
      </c>
    </row>
    <row r="536" spans="1:14" ht="14.4" customHeight="1" x14ac:dyDescent="0.3">
      <c r="A536" s="630" t="s">
        <v>556</v>
      </c>
      <c r="B536" s="631" t="s">
        <v>557</v>
      </c>
      <c r="C536" s="632" t="s">
        <v>573</v>
      </c>
      <c r="D536" s="633" t="s">
        <v>2015</v>
      </c>
      <c r="E536" s="632" t="s">
        <v>579</v>
      </c>
      <c r="F536" s="633" t="s">
        <v>2016</v>
      </c>
      <c r="G536" s="632" t="s">
        <v>588</v>
      </c>
      <c r="H536" s="632" t="s">
        <v>1669</v>
      </c>
      <c r="I536" s="632" t="s">
        <v>1670</v>
      </c>
      <c r="J536" s="632" t="s">
        <v>815</v>
      </c>
      <c r="K536" s="632" t="s">
        <v>1671</v>
      </c>
      <c r="L536" s="634">
        <v>137.86178549784094</v>
      </c>
      <c r="M536" s="634">
        <v>5</v>
      </c>
      <c r="N536" s="635">
        <v>689.30892748920473</v>
      </c>
    </row>
    <row r="537" spans="1:14" ht="14.4" customHeight="1" x14ac:dyDescent="0.3">
      <c r="A537" s="630" t="s">
        <v>556</v>
      </c>
      <c r="B537" s="631" t="s">
        <v>557</v>
      </c>
      <c r="C537" s="632" t="s">
        <v>573</v>
      </c>
      <c r="D537" s="633" t="s">
        <v>2015</v>
      </c>
      <c r="E537" s="632" t="s">
        <v>579</v>
      </c>
      <c r="F537" s="633" t="s">
        <v>2016</v>
      </c>
      <c r="G537" s="632" t="s">
        <v>588</v>
      </c>
      <c r="H537" s="632" t="s">
        <v>1972</v>
      </c>
      <c r="I537" s="632" t="s">
        <v>1973</v>
      </c>
      <c r="J537" s="632" t="s">
        <v>1974</v>
      </c>
      <c r="K537" s="632" t="s">
        <v>684</v>
      </c>
      <c r="L537" s="634">
        <v>210.44999999999996</v>
      </c>
      <c r="M537" s="634">
        <v>35</v>
      </c>
      <c r="N537" s="635">
        <v>7365.7499999999982</v>
      </c>
    </row>
    <row r="538" spans="1:14" ht="14.4" customHeight="1" x14ac:dyDescent="0.3">
      <c r="A538" s="630" t="s">
        <v>556</v>
      </c>
      <c r="B538" s="631" t="s">
        <v>557</v>
      </c>
      <c r="C538" s="632" t="s">
        <v>573</v>
      </c>
      <c r="D538" s="633" t="s">
        <v>2015</v>
      </c>
      <c r="E538" s="632" t="s">
        <v>579</v>
      </c>
      <c r="F538" s="633" t="s">
        <v>2016</v>
      </c>
      <c r="G538" s="632" t="s">
        <v>588</v>
      </c>
      <c r="H538" s="632" t="s">
        <v>1691</v>
      </c>
      <c r="I538" s="632" t="s">
        <v>1692</v>
      </c>
      <c r="J538" s="632" t="s">
        <v>1693</v>
      </c>
      <c r="K538" s="632" t="s">
        <v>1694</v>
      </c>
      <c r="L538" s="634">
        <v>2700</v>
      </c>
      <c r="M538" s="634">
        <v>1</v>
      </c>
      <c r="N538" s="635">
        <v>2700</v>
      </c>
    </row>
    <row r="539" spans="1:14" ht="14.4" customHeight="1" x14ac:dyDescent="0.3">
      <c r="A539" s="630" t="s">
        <v>556</v>
      </c>
      <c r="B539" s="631" t="s">
        <v>557</v>
      </c>
      <c r="C539" s="632" t="s">
        <v>573</v>
      </c>
      <c r="D539" s="633" t="s">
        <v>2015</v>
      </c>
      <c r="E539" s="632" t="s">
        <v>579</v>
      </c>
      <c r="F539" s="633" t="s">
        <v>2016</v>
      </c>
      <c r="G539" s="632" t="s">
        <v>588</v>
      </c>
      <c r="H539" s="632" t="s">
        <v>1975</v>
      </c>
      <c r="I539" s="632" t="s">
        <v>1976</v>
      </c>
      <c r="J539" s="632" t="s">
        <v>1977</v>
      </c>
      <c r="K539" s="632" t="s">
        <v>1978</v>
      </c>
      <c r="L539" s="634">
        <v>8505.92</v>
      </c>
      <c r="M539" s="634">
        <v>3</v>
      </c>
      <c r="N539" s="635">
        <v>25517.760000000002</v>
      </c>
    </row>
    <row r="540" spans="1:14" ht="14.4" customHeight="1" x14ac:dyDescent="0.3">
      <c r="A540" s="630" t="s">
        <v>556</v>
      </c>
      <c r="B540" s="631" t="s">
        <v>557</v>
      </c>
      <c r="C540" s="632" t="s">
        <v>573</v>
      </c>
      <c r="D540" s="633" t="s">
        <v>2015</v>
      </c>
      <c r="E540" s="632" t="s">
        <v>579</v>
      </c>
      <c r="F540" s="633" t="s">
        <v>2016</v>
      </c>
      <c r="G540" s="632" t="s">
        <v>588</v>
      </c>
      <c r="H540" s="632" t="s">
        <v>1979</v>
      </c>
      <c r="I540" s="632" t="s">
        <v>1980</v>
      </c>
      <c r="J540" s="632" t="s">
        <v>1977</v>
      </c>
      <c r="K540" s="632" t="s">
        <v>1981</v>
      </c>
      <c r="L540" s="634">
        <v>1506.41</v>
      </c>
      <c r="M540" s="634">
        <v>6</v>
      </c>
      <c r="N540" s="635">
        <v>9038.4600000000009</v>
      </c>
    </row>
    <row r="541" spans="1:14" ht="14.4" customHeight="1" x14ac:dyDescent="0.3">
      <c r="A541" s="630" t="s">
        <v>556</v>
      </c>
      <c r="B541" s="631" t="s">
        <v>557</v>
      </c>
      <c r="C541" s="632" t="s">
        <v>573</v>
      </c>
      <c r="D541" s="633" t="s">
        <v>2015</v>
      </c>
      <c r="E541" s="632" t="s">
        <v>579</v>
      </c>
      <c r="F541" s="633" t="s">
        <v>2016</v>
      </c>
      <c r="G541" s="632" t="s">
        <v>588</v>
      </c>
      <c r="H541" s="632" t="s">
        <v>1982</v>
      </c>
      <c r="I541" s="632" t="s">
        <v>1983</v>
      </c>
      <c r="J541" s="632" t="s">
        <v>1984</v>
      </c>
      <c r="K541" s="632" t="s">
        <v>1985</v>
      </c>
      <c r="L541" s="634">
        <v>36.431999999999995</v>
      </c>
      <c r="M541" s="634">
        <v>100</v>
      </c>
      <c r="N541" s="635">
        <v>3643.2</v>
      </c>
    </row>
    <row r="542" spans="1:14" ht="14.4" customHeight="1" x14ac:dyDescent="0.3">
      <c r="A542" s="630" t="s">
        <v>556</v>
      </c>
      <c r="B542" s="631" t="s">
        <v>557</v>
      </c>
      <c r="C542" s="632" t="s">
        <v>573</v>
      </c>
      <c r="D542" s="633" t="s">
        <v>2015</v>
      </c>
      <c r="E542" s="632" t="s">
        <v>579</v>
      </c>
      <c r="F542" s="633" t="s">
        <v>2016</v>
      </c>
      <c r="G542" s="632" t="s">
        <v>588</v>
      </c>
      <c r="H542" s="632" t="s">
        <v>1986</v>
      </c>
      <c r="I542" s="632" t="s">
        <v>1987</v>
      </c>
      <c r="J542" s="632" t="s">
        <v>1988</v>
      </c>
      <c r="K542" s="632" t="s">
        <v>1694</v>
      </c>
      <c r="L542" s="634">
        <v>2967.0389547300606</v>
      </c>
      <c r="M542" s="634">
        <v>6</v>
      </c>
      <c r="N542" s="635">
        <v>17802.233728380364</v>
      </c>
    </row>
    <row r="543" spans="1:14" ht="14.4" customHeight="1" x14ac:dyDescent="0.3">
      <c r="A543" s="630" t="s">
        <v>556</v>
      </c>
      <c r="B543" s="631" t="s">
        <v>557</v>
      </c>
      <c r="C543" s="632" t="s">
        <v>573</v>
      </c>
      <c r="D543" s="633" t="s">
        <v>2015</v>
      </c>
      <c r="E543" s="632" t="s">
        <v>579</v>
      </c>
      <c r="F543" s="633" t="s">
        <v>2016</v>
      </c>
      <c r="G543" s="632" t="s">
        <v>588</v>
      </c>
      <c r="H543" s="632" t="s">
        <v>1131</v>
      </c>
      <c r="I543" s="632" t="s">
        <v>1131</v>
      </c>
      <c r="J543" s="632" t="s">
        <v>1132</v>
      </c>
      <c r="K543" s="632" t="s">
        <v>1133</v>
      </c>
      <c r="L543" s="634">
        <v>2075.0500000000011</v>
      </c>
      <c r="M543" s="634">
        <v>1</v>
      </c>
      <c r="N543" s="635">
        <v>2075.0500000000011</v>
      </c>
    </row>
    <row r="544" spans="1:14" ht="14.4" customHeight="1" x14ac:dyDescent="0.3">
      <c r="A544" s="630" t="s">
        <v>556</v>
      </c>
      <c r="B544" s="631" t="s">
        <v>557</v>
      </c>
      <c r="C544" s="632" t="s">
        <v>573</v>
      </c>
      <c r="D544" s="633" t="s">
        <v>2015</v>
      </c>
      <c r="E544" s="632" t="s">
        <v>579</v>
      </c>
      <c r="F544" s="633" t="s">
        <v>2016</v>
      </c>
      <c r="G544" s="632" t="s">
        <v>588</v>
      </c>
      <c r="H544" s="632" t="s">
        <v>1718</v>
      </c>
      <c r="I544" s="632" t="s">
        <v>1719</v>
      </c>
      <c r="J544" s="632" t="s">
        <v>1720</v>
      </c>
      <c r="K544" s="632" t="s">
        <v>1721</v>
      </c>
      <c r="L544" s="634">
        <v>75.949052360604213</v>
      </c>
      <c r="M544" s="634">
        <v>34</v>
      </c>
      <c r="N544" s="635">
        <v>2582.2677802605431</v>
      </c>
    </row>
    <row r="545" spans="1:14" ht="14.4" customHeight="1" x14ac:dyDescent="0.3">
      <c r="A545" s="630" t="s">
        <v>556</v>
      </c>
      <c r="B545" s="631" t="s">
        <v>557</v>
      </c>
      <c r="C545" s="632" t="s">
        <v>573</v>
      </c>
      <c r="D545" s="633" t="s">
        <v>2015</v>
      </c>
      <c r="E545" s="632" t="s">
        <v>579</v>
      </c>
      <c r="F545" s="633" t="s">
        <v>2016</v>
      </c>
      <c r="G545" s="632" t="s">
        <v>588</v>
      </c>
      <c r="H545" s="632" t="s">
        <v>1989</v>
      </c>
      <c r="I545" s="632" t="s">
        <v>1990</v>
      </c>
      <c r="J545" s="632" t="s">
        <v>1991</v>
      </c>
      <c r="K545" s="632"/>
      <c r="L545" s="634">
        <v>667.66629859556792</v>
      </c>
      <c r="M545" s="634">
        <v>47</v>
      </c>
      <c r="N545" s="635">
        <v>31380.31603399169</v>
      </c>
    </row>
    <row r="546" spans="1:14" ht="14.4" customHeight="1" x14ac:dyDescent="0.3">
      <c r="A546" s="630" t="s">
        <v>556</v>
      </c>
      <c r="B546" s="631" t="s">
        <v>557</v>
      </c>
      <c r="C546" s="632" t="s">
        <v>573</v>
      </c>
      <c r="D546" s="633" t="s">
        <v>2015</v>
      </c>
      <c r="E546" s="632" t="s">
        <v>579</v>
      </c>
      <c r="F546" s="633" t="s">
        <v>2016</v>
      </c>
      <c r="G546" s="632" t="s">
        <v>588</v>
      </c>
      <c r="H546" s="632" t="s">
        <v>1139</v>
      </c>
      <c r="I546" s="632" t="s">
        <v>1140</v>
      </c>
      <c r="J546" s="632" t="s">
        <v>1141</v>
      </c>
      <c r="K546" s="632" t="s">
        <v>1142</v>
      </c>
      <c r="L546" s="634">
        <v>152.88</v>
      </c>
      <c r="M546" s="634">
        <v>2</v>
      </c>
      <c r="N546" s="635">
        <v>305.76</v>
      </c>
    </row>
    <row r="547" spans="1:14" ht="14.4" customHeight="1" x14ac:dyDescent="0.3">
      <c r="A547" s="630" t="s">
        <v>556</v>
      </c>
      <c r="B547" s="631" t="s">
        <v>557</v>
      </c>
      <c r="C547" s="632" t="s">
        <v>573</v>
      </c>
      <c r="D547" s="633" t="s">
        <v>2015</v>
      </c>
      <c r="E547" s="632" t="s">
        <v>579</v>
      </c>
      <c r="F547" s="633" t="s">
        <v>2016</v>
      </c>
      <c r="G547" s="632" t="s">
        <v>588</v>
      </c>
      <c r="H547" s="632" t="s">
        <v>1992</v>
      </c>
      <c r="I547" s="632" t="s">
        <v>238</v>
      </c>
      <c r="J547" s="632" t="s">
        <v>1993</v>
      </c>
      <c r="K547" s="632"/>
      <c r="L547" s="634">
        <v>405.92727272727257</v>
      </c>
      <c r="M547" s="634">
        <v>11</v>
      </c>
      <c r="N547" s="635">
        <v>4465.199999999998</v>
      </c>
    </row>
    <row r="548" spans="1:14" ht="14.4" customHeight="1" x14ac:dyDescent="0.3">
      <c r="A548" s="630" t="s">
        <v>556</v>
      </c>
      <c r="B548" s="631" t="s">
        <v>557</v>
      </c>
      <c r="C548" s="632" t="s">
        <v>573</v>
      </c>
      <c r="D548" s="633" t="s">
        <v>2015</v>
      </c>
      <c r="E548" s="632" t="s">
        <v>579</v>
      </c>
      <c r="F548" s="633" t="s">
        <v>2016</v>
      </c>
      <c r="G548" s="632" t="s">
        <v>588</v>
      </c>
      <c r="H548" s="632" t="s">
        <v>1994</v>
      </c>
      <c r="I548" s="632" t="s">
        <v>238</v>
      </c>
      <c r="J548" s="632" t="s">
        <v>1995</v>
      </c>
      <c r="K548" s="632"/>
      <c r="L548" s="634">
        <v>63.023991912694413</v>
      </c>
      <c r="M548" s="634">
        <v>32</v>
      </c>
      <c r="N548" s="635">
        <v>2016.7677412062212</v>
      </c>
    </row>
    <row r="549" spans="1:14" ht="14.4" customHeight="1" x14ac:dyDescent="0.3">
      <c r="A549" s="630" t="s">
        <v>556</v>
      </c>
      <c r="B549" s="631" t="s">
        <v>557</v>
      </c>
      <c r="C549" s="632" t="s">
        <v>573</v>
      </c>
      <c r="D549" s="633" t="s">
        <v>2015</v>
      </c>
      <c r="E549" s="632" t="s">
        <v>579</v>
      </c>
      <c r="F549" s="633" t="s">
        <v>2016</v>
      </c>
      <c r="G549" s="632" t="s">
        <v>588</v>
      </c>
      <c r="H549" s="632" t="s">
        <v>1996</v>
      </c>
      <c r="I549" s="632" t="s">
        <v>1997</v>
      </c>
      <c r="J549" s="632" t="s">
        <v>1998</v>
      </c>
      <c r="K549" s="632" t="s">
        <v>1999</v>
      </c>
      <c r="L549" s="634">
        <v>165.08220833333331</v>
      </c>
      <c r="M549" s="634">
        <v>240</v>
      </c>
      <c r="N549" s="635">
        <v>39619.729999999996</v>
      </c>
    </row>
    <row r="550" spans="1:14" ht="14.4" customHeight="1" x14ac:dyDescent="0.3">
      <c r="A550" s="630" t="s">
        <v>556</v>
      </c>
      <c r="B550" s="631" t="s">
        <v>557</v>
      </c>
      <c r="C550" s="632" t="s">
        <v>573</v>
      </c>
      <c r="D550" s="633" t="s">
        <v>2015</v>
      </c>
      <c r="E550" s="632" t="s">
        <v>579</v>
      </c>
      <c r="F550" s="633" t="s">
        <v>2016</v>
      </c>
      <c r="G550" s="632" t="s">
        <v>588</v>
      </c>
      <c r="H550" s="632" t="s">
        <v>2000</v>
      </c>
      <c r="I550" s="632" t="s">
        <v>238</v>
      </c>
      <c r="J550" s="632" t="s">
        <v>2001</v>
      </c>
      <c r="K550" s="632" t="s">
        <v>2002</v>
      </c>
      <c r="L550" s="634">
        <v>7750.08</v>
      </c>
      <c r="M550" s="634">
        <v>1</v>
      </c>
      <c r="N550" s="635">
        <v>7750.08</v>
      </c>
    </row>
    <row r="551" spans="1:14" ht="14.4" customHeight="1" x14ac:dyDescent="0.3">
      <c r="A551" s="630" t="s">
        <v>556</v>
      </c>
      <c r="B551" s="631" t="s">
        <v>557</v>
      </c>
      <c r="C551" s="632" t="s">
        <v>573</v>
      </c>
      <c r="D551" s="633" t="s">
        <v>2015</v>
      </c>
      <c r="E551" s="632" t="s">
        <v>579</v>
      </c>
      <c r="F551" s="633" t="s">
        <v>2016</v>
      </c>
      <c r="G551" s="632" t="s">
        <v>588</v>
      </c>
      <c r="H551" s="632" t="s">
        <v>1143</v>
      </c>
      <c r="I551" s="632" t="s">
        <v>1143</v>
      </c>
      <c r="J551" s="632" t="s">
        <v>1081</v>
      </c>
      <c r="K551" s="632" t="s">
        <v>1144</v>
      </c>
      <c r="L551" s="634">
        <v>285.01679999999999</v>
      </c>
      <c r="M551" s="634">
        <v>7</v>
      </c>
      <c r="N551" s="635">
        <v>1995.1175999999998</v>
      </c>
    </row>
    <row r="552" spans="1:14" ht="14.4" customHeight="1" x14ac:dyDescent="0.3">
      <c r="A552" s="630" t="s">
        <v>556</v>
      </c>
      <c r="B552" s="631" t="s">
        <v>557</v>
      </c>
      <c r="C552" s="632" t="s">
        <v>573</v>
      </c>
      <c r="D552" s="633" t="s">
        <v>2015</v>
      </c>
      <c r="E552" s="632" t="s">
        <v>579</v>
      </c>
      <c r="F552" s="633" t="s">
        <v>2016</v>
      </c>
      <c r="G552" s="632" t="s">
        <v>588</v>
      </c>
      <c r="H552" s="632" t="s">
        <v>2003</v>
      </c>
      <c r="I552" s="632" t="s">
        <v>238</v>
      </c>
      <c r="J552" s="632" t="s">
        <v>2004</v>
      </c>
      <c r="K552" s="632"/>
      <c r="L552" s="634">
        <v>5166.72</v>
      </c>
      <c r="M552" s="634">
        <v>3</v>
      </c>
      <c r="N552" s="635">
        <v>15500.16</v>
      </c>
    </row>
    <row r="553" spans="1:14" ht="14.4" customHeight="1" x14ac:dyDescent="0.3">
      <c r="A553" s="630" t="s">
        <v>556</v>
      </c>
      <c r="B553" s="631" t="s">
        <v>557</v>
      </c>
      <c r="C553" s="632" t="s">
        <v>573</v>
      </c>
      <c r="D553" s="633" t="s">
        <v>2015</v>
      </c>
      <c r="E553" s="632" t="s">
        <v>579</v>
      </c>
      <c r="F553" s="633" t="s">
        <v>2016</v>
      </c>
      <c r="G553" s="632" t="s">
        <v>588</v>
      </c>
      <c r="H553" s="632" t="s">
        <v>1760</v>
      </c>
      <c r="I553" s="632" t="s">
        <v>1760</v>
      </c>
      <c r="J553" s="632" t="s">
        <v>624</v>
      </c>
      <c r="K553" s="632" t="s">
        <v>1761</v>
      </c>
      <c r="L553" s="634">
        <v>60.259999999999991</v>
      </c>
      <c r="M553" s="634">
        <v>2</v>
      </c>
      <c r="N553" s="635">
        <v>120.51999999999998</v>
      </c>
    </row>
    <row r="554" spans="1:14" ht="14.4" customHeight="1" x14ac:dyDescent="0.3">
      <c r="A554" s="630" t="s">
        <v>556</v>
      </c>
      <c r="B554" s="631" t="s">
        <v>557</v>
      </c>
      <c r="C554" s="632" t="s">
        <v>573</v>
      </c>
      <c r="D554" s="633" t="s">
        <v>2015</v>
      </c>
      <c r="E554" s="632" t="s">
        <v>579</v>
      </c>
      <c r="F554" s="633" t="s">
        <v>2016</v>
      </c>
      <c r="G554" s="632" t="s">
        <v>1152</v>
      </c>
      <c r="H554" s="632" t="s">
        <v>1185</v>
      </c>
      <c r="I554" s="632" t="s">
        <v>1186</v>
      </c>
      <c r="J554" s="632" t="s">
        <v>1187</v>
      </c>
      <c r="K554" s="632" t="s">
        <v>1188</v>
      </c>
      <c r="L554" s="634">
        <v>144.53024082704039</v>
      </c>
      <c r="M554" s="634">
        <v>16</v>
      </c>
      <c r="N554" s="635">
        <v>2312.4838532326462</v>
      </c>
    </row>
    <row r="555" spans="1:14" ht="14.4" customHeight="1" x14ac:dyDescent="0.3">
      <c r="A555" s="630" t="s">
        <v>556</v>
      </c>
      <c r="B555" s="631" t="s">
        <v>557</v>
      </c>
      <c r="C555" s="632" t="s">
        <v>573</v>
      </c>
      <c r="D555" s="633" t="s">
        <v>2015</v>
      </c>
      <c r="E555" s="632" t="s">
        <v>579</v>
      </c>
      <c r="F555" s="633" t="s">
        <v>2016</v>
      </c>
      <c r="G555" s="632" t="s">
        <v>1152</v>
      </c>
      <c r="H555" s="632" t="s">
        <v>1286</v>
      </c>
      <c r="I555" s="632" t="s">
        <v>1287</v>
      </c>
      <c r="J555" s="632" t="s">
        <v>1169</v>
      </c>
      <c r="K555" s="632" t="s">
        <v>1288</v>
      </c>
      <c r="L555" s="634">
        <v>135.2096000874339</v>
      </c>
      <c r="M555" s="634">
        <v>1</v>
      </c>
      <c r="N555" s="635">
        <v>135.2096000874339</v>
      </c>
    </row>
    <row r="556" spans="1:14" ht="14.4" customHeight="1" x14ac:dyDescent="0.3">
      <c r="A556" s="630" t="s">
        <v>556</v>
      </c>
      <c r="B556" s="631" t="s">
        <v>557</v>
      </c>
      <c r="C556" s="632" t="s">
        <v>573</v>
      </c>
      <c r="D556" s="633" t="s">
        <v>2015</v>
      </c>
      <c r="E556" s="632" t="s">
        <v>579</v>
      </c>
      <c r="F556" s="633" t="s">
        <v>2016</v>
      </c>
      <c r="G556" s="632" t="s">
        <v>1152</v>
      </c>
      <c r="H556" s="632" t="s">
        <v>1341</v>
      </c>
      <c r="I556" s="632" t="s">
        <v>1342</v>
      </c>
      <c r="J556" s="632" t="s">
        <v>1343</v>
      </c>
      <c r="K556" s="632" t="s">
        <v>1344</v>
      </c>
      <c r="L556" s="634">
        <v>266.35000000000008</v>
      </c>
      <c r="M556" s="634">
        <v>6</v>
      </c>
      <c r="N556" s="635">
        <v>1598.1000000000004</v>
      </c>
    </row>
    <row r="557" spans="1:14" ht="14.4" customHeight="1" x14ac:dyDescent="0.3">
      <c r="A557" s="630" t="s">
        <v>556</v>
      </c>
      <c r="B557" s="631" t="s">
        <v>557</v>
      </c>
      <c r="C557" s="632" t="s">
        <v>573</v>
      </c>
      <c r="D557" s="633" t="s">
        <v>2015</v>
      </c>
      <c r="E557" s="632" t="s">
        <v>579</v>
      </c>
      <c r="F557" s="633" t="s">
        <v>2016</v>
      </c>
      <c r="G557" s="632" t="s">
        <v>1152</v>
      </c>
      <c r="H557" s="632" t="s">
        <v>1799</v>
      </c>
      <c r="I557" s="632" t="s">
        <v>1800</v>
      </c>
      <c r="J557" s="632" t="s">
        <v>1187</v>
      </c>
      <c r="K557" s="632" t="s">
        <v>1801</v>
      </c>
      <c r="L557" s="634">
        <v>147.43001378079663</v>
      </c>
      <c r="M557" s="634">
        <v>29</v>
      </c>
      <c r="N557" s="635">
        <v>4275.4703996431026</v>
      </c>
    </row>
    <row r="558" spans="1:14" ht="14.4" customHeight="1" x14ac:dyDescent="0.3">
      <c r="A558" s="630" t="s">
        <v>556</v>
      </c>
      <c r="B558" s="631" t="s">
        <v>557</v>
      </c>
      <c r="C558" s="632" t="s">
        <v>573</v>
      </c>
      <c r="D558" s="633" t="s">
        <v>2015</v>
      </c>
      <c r="E558" s="632" t="s">
        <v>579</v>
      </c>
      <c r="F558" s="633" t="s">
        <v>2016</v>
      </c>
      <c r="G558" s="632" t="s">
        <v>1152</v>
      </c>
      <c r="H558" s="632" t="s">
        <v>1805</v>
      </c>
      <c r="I558" s="632" t="s">
        <v>1806</v>
      </c>
      <c r="J558" s="632" t="s">
        <v>1161</v>
      </c>
      <c r="K558" s="632" t="s">
        <v>1807</v>
      </c>
      <c r="L558" s="634">
        <v>224.67500000000001</v>
      </c>
      <c r="M558" s="634">
        <v>4</v>
      </c>
      <c r="N558" s="635">
        <v>898.7</v>
      </c>
    </row>
    <row r="559" spans="1:14" ht="14.4" customHeight="1" x14ac:dyDescent="0.3">
      <c r="A559" s="630" t="s">
        <v>556</v>
      </c>
      <c r="B559" s="631" t="s">
        <v>557</v>
      </c>
      <c r="C559" s="632" t="s">
        <v>573</v>
      </c>
      <c r="D559" s="633" t="s">
        <v>2015</v>
      </c>
      <c r="E559" s="632" t="s">
        <v>579</v>
      </c>
      <c r="F559" s="633" t="s">
        <v>2016</v>
      </c>
      <c r="G559" s="632" t="s">
        <v>1152</v>
      </c>
      <c r="H559" s="632" t="s">
        <v>2005</v>
      </c>
      <c r="I559" s="632" t="s">
        <v>2006</v>
      </c>
      <c r="J559" s="632" t="s">
        <v>2007</v>
      </c>
      <c r="K559" s="632" t="s">
        <v>2008</v>
      </c>
      <c r="L559" s="634">
        <v>722.87901644516364</v>
      </c>
      <c r="M559" s="634">
        <v>38</v>
      </c>
      <c r="N559" s="635">
        <v>27469.40262491622</v>
      </c>
    </row>
    <row r="560" spans="1:14" ht="14.4" customHeight="1" x14ac:dyDescent="0.3">
      <c r="A560" s="630" t="s">
        <v>556</v>
      </c>
      <c r="B560" s="631" t="s">
        <v>557</v>
      </c>
      <c r="C560" s="632" t="s">
        <v>573</v>
      </c>
      <c r="D560" s="633" t="s">
        <v>2015</v>
      </c>
      <c r="E560" s="632" t="s">
        <v>579</v>
      </c>
      <c r="F560" s="633" t="s">
        <v>2016</v>
      </c>
      <c r="G560" s="632" t="s">
        <v>1152</v>
      </c>
      <c r="H560" s="632" t="s">
        <v>1827</v>
      </c>
      <c r="I560" s="632" t="s">
        <v>1828</v>
      </c>
      <c r="J560" s="632" t="s">
        <v>1829</v>
      </c>
      <c r="K560" s="632" t="s">
        <v>1830</v>
      </c>
      <c r="L560" s="634">
        <v>337.43</v>
      </c>
      <c r="M560" s="634">
        <v>2</v>
      </c>
      <c r="N560" s="635">
        <v>674.86</v>
      </c>
    </row>
    <row r="561" spans="1:14" ht="14.4" customHeight="1" thickBot="1" x14ac:dyDescent="0.35">
      <c r="A561" s="636" t="s">
        <v>556</v>
      </c>
      <c r="B561" s="637" t="s">
        <v>557</v>
      </c>
      <c r="C561" s="638" t="s">
        <v>573</v>
      </c>
      <c r="D561" s="639" t="s">
        <v>2015</v>
      </c>
      <c r="E561" s="638" t="s">
        <v>579</v>
      </c>
      <c r="F561" s="639" t="s">
        <v>2016</v>
      </c>
      <c r="G561" s="638" t="s">
        <v>1152</v>
      </c>
      <c r="H561" s="638" t="s">
        <v>2009</v>
      </c>
      <c r="I561" s="638" t="s">
        <v>2009</v>
      </c>
      <c r="J561" s="638" t="s">
        <v>2010</v>
      </c>
      <c r="K561" s="638" t="s">
        <v>2011</v>
      </c>
      <c r="L561" s="640">
        <v>2680.9375</v>
      </c>
      <c r="M561" s="640">
        <v>8</v>
      </c>
      <c r="N561" s="641">
        <v>21447.5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2021</v>
      </c>
      <c r="B5" s="628">
        <v>15643.800000000001</v>
      </c>
      <c r="C5" s="646">
        <v>8.8136741114432648E-2</v>
      </c>
      <c r="D5" s="628">
        <v>161850.84981566336</v>
      </c>
      <c r="E5" s="646">
        <v>0.91186325888556741</v>
      </c>
      <c r="F5" s="629">
        <v>177494.64981566335</v>
      </c>
    </row>
    <row r="6" spans="1:6" ht="14.4" customHeight="1" x14ac:dyDescent="0.3">
      <c r="A6" s="657" t="s">
        <v>2022</v>
      </c>
      <c r="B6" s="634">
        <v>2085.8333333333335</v>
      </c>
      <c r="C6" s="647">
        <v>3.4251509252580602E-2</v>
      </c>
      <c r="D6" s="634">
        <v>58811.726477879398</v>
      </c>
      <c r="E6" s="647">
        <v>0.96574849074741931</v>
      </c>
      <c r="F6" s="635">
        <v>60897.559811212734</v>
      </c>
    </row>
    <row r="7" spans="1:6" ht="14.4" customHeight="1" x14ac:dyDescent="0.3">
      <c r="A7" s="657" t="s">
        <v>2023</v>
      </c>
      <c r="B7" s="634">
        <v>293.92</v>
      </c>
      <c r="C7" s="647">
        <v>2.0735310046197022E-3</v>
      </c>
      <c r="D7" s="634">
        <v>141454.62359310949</v>
      </c>
      <c r="E7" s="647">
        <v>0.99792646899538018</v>
      </c>
      <c r="F7" s="635">
        <v>141748.5435931095</v>
      </c>
    </row>
    <row r="8" spans="1:6" ht="14.4" customHeight="1" thickBot="1" x14ac:dyDescent="0.35">
      <c r="A8" s="658" t="s">
        <v>2024</v>
      </c>
      <c r="B8" s="649"/>
      <c r="C8" s="650">
        <v>0</v>
      </c>
      <c r="D8" s="649">
        <v>289.05999940531001</v>
      </c>
      <c r="E8" s="650">
        <v>1</v>
      </c>
      <c r="F8" s="651">
        <v>289.05999940531001</v>
      </c>
    </row>
    <row r="9" spans="1:6" ht="14.4" customHeight="1" thickBot="1" x14ac:dyDescent="0.35">
      <c r="A9" s="652" t="s">
        <v>3</v>
      </c>
      <c r="B9" s="653">
        <v>18023.553333333333</v>
      </c>
      <c r="C9" s="654">
        <v>4.737681618800809E-2</v>
      </c>
      <c r="D9" s="653">
        <v>362406.25988605752</v>
      </c>
      <c r="E9" s="654">
        <v>0.95262318381199174</v>
      </c>
      <c r="F9" s="655">
        <v>380429.81321939093</v>
      </c>
    </row>
    <row r="10" spans="1:6" ht="14.4" customHeight="1" thickBot="1" x14ac:dyDescent="0.35"/>
    <row r="11" spans="1:6" ht="14.4" customHeight="1" x14ac:dyDescent="0.3">
      <c r="A11" s="656" t="s">
        <v>2025</v>
      </c>
      <c r="B11" s="628">
        <v>17729.633333333335</v>
      </c>
      <c r="C11" s="646">
        <v>0.39225689126888091</v>
      </c>
      <c r="D11" s="628">
        <v>27469.40262491622</v>
      </c>
      <c r="E11" s="646">
        <v>0.60774310873111903</v>
      </c>
      <c r="F11" s="629">
        <v>45199.035958249558</v>
      </c>
    </row>
    <row r="12" spans="1:6" ht="14.4" customHeight="1" x14ac:dyDescent="0.3">
      <c r="A12" s="657" t="s">
        <v>2026</v>
      </c>
      <c r="B12" s="634">
        <v>104.17</v>
      </c>
      <c r="C12" s="647">
        <v>0.15148033969288041</v>
      </c>
      <c r="D12" s="634">
        <v>583.51</v>
      </c>
      <c r="E12" s="647">
        <v>0.84851966030711967</v>
      </c>
      <c r="F12" s="635">
        <v>687.68</v>
      </c>
    </row>
    <row r="13" spans="1:6" ht="14.4" customHeight="1" x14ac:dyDescent="0.3">
      <c r="A13" s="657" t="s">
        <v>2027</v>
      </c>
      <c r="B13" s="634">
        <v>99.96</v>
      </c>
      <c r="C13" s="647">
        <v>0.32920563825582932</v>
      </c>
      <c r="D13" s="634">
        <v>203.67999999999992</v>
      </c>
      <c r="E13" s="647">
        <v>0.67079436174417062</v>
      </c>
      <c r="F13" s="635">
        <v>303.63999999999993</v>
      </c>
    </row>
    <row r="14" spans="1:6" ht="14.4" customHeight="1" x14ac:dyDescent="0.3">
      <c r="A14" s="657" t="s">
        <v>2028</v>
      </c>
      <c r="B14" s="634">
        <v>89.79000000000002</v>
      </c>
      <c r="C14" s="647">
        <v>0.62202978870800141</v>
      </c>
      <c r="D14" s="634">
        <v>54.559999999999995</v>
      </c>
      <c r="E14" s="647">
        <v>0.37797021129199854</v>
      </c>
      <c r="F14" s="635">
        <v>144.35000000000002</v>
      </c>
    </row>
    <row r="15" spans="1:6" ht="14.4" customHeight="1" x14ac:dyDescent="0.3">
      <c r="A15" s="657" t="s">
        <v>2029</v>
      </c>
      <c r="B15" s="634"/>
      <c r="C15" s="647">
        <v>0</v>
      </c>
      <c r="D15" s="634">
        <v>10756.800000000001</v>
      </c>
      <c r="E15" s="647">
        <v>1</v>
      </c>
      <c r="F15" s="635">
        <v>10756.800000000001</v>
      </c>
    </row>
    <row r="16" spans="1:6" ht="14.4" customHeight="1" x14ac:dyDescent="0.3">
      <c r="A16" s="657" t="s">
        <v>2030</v>
      </c>
      <c r="B16" s="634"/>
      <c r="C16" s="647">
        <v>0</v>
      </c>
      <c r="D16" s="634">
        <v>267.64</v>
      </c>
      <c r="E16" s="647">
        <v>1</v>
      </c>
      <c r="F16" s="635">
        <v>267.64</v>
      </c>
    </row>
    <row r="17" spans="1:6" ht="14.4" customHeight="1" x14ac:dyDescent="0.3">
      <c r="A17" s="657" t="s">
        <v>2031</v>
      </c>
      <c r="B17" s="634"/>
      <c r="C17" s="647">
        <v>0</v>
      </c>
      <c r="D17" s="634">
        <v>71.809845272949644</v>
      </c>
      <c r="E17" s="647">
        <v>1</v>
      </c>
      <c r="F17" s="635">
        <v>71.809845272949644</v>
      </c>
    </row>
    <row r="18" spans="1:6" ht="14.4" customHeight="1" x14ac:dyDescent="0.3">
      <c r="A18" s="657" t="s">
        <v>2032</v>
      </c>
      <c r="B18" s="634"/>
      <c r="C18" s="647">
        <v>0</v>
      </c>
      <c r="D18" s="634">
        <v>945.88</v>
      </c>
      <c r="E18" s="647">
        <v>1</v>
      </c>
      <c r="F18" s="635">
        <v>945.88</v>
      </c>
    </row>
    <row r="19" spans="1:6" ht="14.4" customHeight="1" x14ac:dyDescent="0.3">
      <c r="A19" s="657" t="s">
        <v>2033</v>
      </c>
      <c r="B19" s="634"/>
      <c r="C19" s="647">
        <v>0</v>
      </c>
      <c r="D19" s="634">
        <v>7448.8675440723237</v>
      </c>
      <c r="E19" s="647">
        <v>1</v>
      </c>
      <c r="F19" s="635">
        <v>7448.8675440723237</v>
      </c>
    </row>
    <row r="20" spans="1:6" ht="14.4" customHeight="1" x14ac:dyDescent="0.3">
      <c r="A20" s="657" t="s">
        <v>2034</v>
      </c>
      <c r="B20" s="634"/>
      <c r="C20" s="647">
        <v>0</v>
      </c>
      <c r="D20" s="634">
        <v>801.73</v>
      </c>
      <c r="E20" s="647">
        <v>1</v>
      </c>
      <c r="F20" s="635">
        <v>801.73</v>
      </c>
    </row>
    <row r="21" spans="1:6" ht="14.4" customHeight="1" x14ac:dyDescent="0.3">
      <c r="A21" s="657" t="s">
        <v>2035</v>
      </c>
      <c r="B21" s="634"/>
      <c r="C21" s="647">
        <v>0</v>
      </c>
      <c r="D21" s="634">
        <v>4171.2512653227368</v>
      </c>
      <c r="E21" s="647">
        <v>1</v>
      </c>
      <c r="F21" s="635">
        <v>4171.2512653227368</v>
      </c>
    </row>
    <row r="22" spans="1:6" ht="14.4" customHeight="1" x14ac:dyDescent="0.3">
      <c r="A22" s="657" t="s">
        <v>2036</v>
      </c>
      <c r="B22" s="634"/>
      <c r="C22" s="647">
        <v>0</v>
      </c>
      <c r="D22" s="634">
        <v>768.5599870504459</v>
      </c>
      <c r="E22" s="647">
        <v>1</v>
      </c>
      <c r="F22" s="635">
        <v>768.5599870504459</v>
      </c>
    </row>
    <row r="23" spans="1:6" ht="14.4" customHeight="1" x14ac:dyDescent="0.3">
      <c r="A23" s="657" t="s">
        <v>2037</v>
      </c>
      <c r="B23" s="634"/>
      <c r="C23" s="647">
        <v>0</v>
      </c>
      <c r="D23" s="634">
        <v>5674.4391556680257</v>
      </c>
      <c r="E23" s="647">
        <v>1</v>
      </c>
      <c r="F23" s="635">
        <v>5674.4391556680257</v>
      </c>
    </row>
    <row r="24" spans="1:6" ht="14.4" customHeight="1" x14ac:dyDescent="0.3">
      <c r="A24" s="657" t="s">
        <v>2038</v>
      </c>
      <c r="B24" s="634"/>
      <c r="C24" s="647">
        <v>0</v>
      </c>
      <c r="D24" s="634">
        <v>520.37999999999988</v>
      </c>
      <c r="E24" s="647">
        <v>1</v>
      </c>
      <c r="F24" s="635">
        <v>520.37999999999988</v>
      </c>
    </row>
    <row r="25" spans="1:6" ht="14.4" customHeight="1" x14ac:dyDescent="0.3">
      <c r="A25" s="657" t="s">
        <v>2039</v>
      </c>
      <c r="B25" s="634"/>
      <c r="C25" s="647">
        <v>0</v>
      </c>
      <c r="D25" s="634">
        <v>376.42874875683401</v>
      </c>
      <c r="E25" s="647">
        <v>1</v>
      </c>
      <c r="F25" s="635">
        <v>376.42874875683401</v>
      </c>
    </row>
    <row r="26" spans="1:6" ht="14.4" customHeight="1" x14ac:dyDescent="0.3">
      <c r="A26" s="657" t="s">
        <v>2040</v>
      </c>
      <c r="B26" s="634"/>
      <c r="C26" s="647">
        <v>0</v>
      </c>
      <c r="D26" s="634">
        <v>64.73</v>
      </c>
      <c r="E26" s="647">
        <v>1</v>
      </c>
      <c r="F26" s="635">
        <v>64.73</v>
      </c>
    </row>
    <row r="27" spans="1:6" ht="14.4" customHeight="1" x14ac:dyDescent="0.3">
      <c r="A27" s="657" t="s">
        <v>2041</v>
      </c>
      <c r="B27" s="634"/>
      <c r="C27" s="647">
        <v>0</v>
      </c>
      <c r="D27" s="634">
        <v>1557.16</v>
      </c>
      <c r="E27" s="647">
        <v>1</v>
      </c>
      <c r="F27" s="635">
        <v>1557.16</v>
      </c>
    </row>
    <row r="28" spans="1:6" ht="14.4" customHeight="1" x14ac:dyDescent="0.3">
      <c r="A28" s="657" t="s">
        <v>2042</v>
      </c>
      <c r="B28" s="634"/>
      <c r="C28" s="647">
        <v>0</v>
      </c>
      <c r="D28" s="634">
        <v>1040.7293189466498</v>
      </c>
      <c r="E28" s="647">
        <v>1</v>
      </c>
      <c r="F28" s="635">
        <v>1040.7293189466498</v>
      </c>
    </row>
    <row r="29" spans="1:6" ht="14.4" customHeight="1" x14ac:dyDescent="0.3">
      <c r="A29" s="657" t="s">
        <v>2043</v>
      </c>
      <c r="B29" s="634"/>
      <c r="C29" s="647">
        <v>0</v>
      </c>
      <c r="D29" s="634">
        <v>389.11</v>
      </c>
      <c r="E29" s="647">
        <v>1</v>
      </c>
      <c r="F29" s="635">
        <v>389.11</v>
      </c>
    </row>
    <row r="30" spans="1:6" ht="14.4" customHeight="1" x14ac:dyDescent="0.3">
      <c r="A30" s="657" t="s">
        <v>2044</v>
      </c>
      <c r="B30" s="634"/>
      <c r="C30" s="647">
        <v>0</v>
      </c>
      <c r="D30" s="634">
        <v>8232.9315970048974</v>
      </c>
      <c r="E30" s="647">
        <v>1</v>
      </c>
      <c r="F30" s="635">
        <v>8232.9315970048974</v>
      </c>
    </row>
    <row r="31" spans="1:6" ht="14.4" customHeight="1" x14ac:dyDescent="0.3">
      <c r="A31" s="657" t="s">
        <v>2045</v>
      </c>
      <c r="B31" s="634"/>
      <c r="C31" s="647">
        <v>0</v>
      </c>
      <c r="D31" s="634">
        <v>97569.286567776435</v>
      </c>
      <c r="E31" s="647">
        <v>1</v>
      </c>
      <c r="F31" s="635">
        <v>97569.286567776435</v>
      </c>
    </row>
    <row r="32" spans="1:6" ht="14.4" customHeight="1" x14ac:dyDescent="0.3">
      <c r="A32" s="657" t="s">
        <v>2046</v>
      </c>
      <c r="B32" s="634"/>
      <c r="C32" s="647">
        <v>0</v>
      </c>
      <c r="D32" s="634">
        <v>267.71920816069672</v>
      </c>
      <c r="E32" s="647">
        <v>1</v>
      </c>
      <c r="F32" s="635">
        <v>267.71920816069672</v>
      </c>
    </row>
    <row r="33" spans="1:6" ht="14.4" customHeight="1" x14ac:dyDescent="0.3">
      <c r="A33" s="657" t="s">
        <v>2047</v>
      </c>
      <c r="B33" s="634"/>
      <c r="C33" s="647">
        <v>0</v>
      </c>
      <c r="D33" s="634">
        <v>807.41978437338958</v>
      </c>
      <c r="E33" s="647">
        <v>1</v>
      </c>
      <c r="F33" s="635">
        <v>807.41978437338958</v>
      </c>
    </row>
    <row r="34" spans="1:6" ht="14.4" customHeight="1" x14ac:dyDescent="0.3">
      <c r="A34" s="657" t="s">
        <v>2048</v>
      </c>
      <c r="B34" s="634"/>
      <c r="C34" s="647">
        <v>0</v>
      </c>
      <c r="D34" s="634">
        <v>128.21</v>
      </c>
      <c r="E34" s="647">
        <v>1</v>
      </c>
      <c r="F34" s="635">
        <v>128.21</v>
      </c>
    </row>
    <row r="35" spans="1:6" ht="14.4" customHeight="1" x14ac:dyDescent="0.3">
      <c r="A35" s="657" t="s">
        <v>2049</v>
      </c>
      <c r="B35" s="634"/>
      <c r="C35" s="647">
        <v>0</v>
      </c>
      <c r="D35" s="634">
        <v>1242.3196203943664</v>
      </c>
      <c r="E35" s="647">
        <v>1</v>
      </c>
      <c r="F35" s="635">
        <v>1242.3196203943664</v>
      </c>
    </row>
    <row r="36" spans="1:6" ht="14.4" customHeight="1" x14ac:dyDescent="0.3">
      <c r="A36" s="657" t="s">
        <v>2050</v>
      </c>
      <c r="B36" s="634"/>
      <c r="C36" s="647">
        <v>0</v>
      </c>
      <c r="D36" s="634">
        <v>1717.5495778227853</v>
      </c>
      <c r="E36" s="647">
        <v>1</v>
      </c>
      <c r="F36" s="635">
        <v>1717.5495778227853</v>
      </c>
    </row>
    <row r="37" spans="1:6" ht="14.4" customHeight="1" x14ac:dyDescent="0.3">
      <c r="A37" s="657" t="s">
        <v>2051</v>
      </c>
      <c r="B37" s="634"/>
      <c r="C37" s="647">
        <v>0</v>
      </c>
      <c r="D37" s="634">
        <v>20767.897014756069</v>
      </c>
      <c r="E37" s="647">
        <v>1</v>
      </c>
      <c r="F37" s="635">
        <v>20767.897014756069</v>
      </c>
    </row>
    <row r="38" spans="1:6" ht="14.4" customHeight="1" x14ac:dyDescent="0.3">
      <c r="A38" s="657" t="s">
        <v>2052</v>
      </c>
      <c r="B38" s="634"/>
      <c r="C38" s="647">
        <v>0</v>
      </c>
      <c r="D38" s="634">
        <v>18534.012146202105</v>
      </c>
      <c r="E38" s="647">
        <v>1</v>
      </c>
      <c r="F38" s="635">
        <v>18534.012146202105</v>
      </c>
    </row>
    <row r="39" spans="1:6" ht="14.4" customHeight="1" x14ac:dyDescent="0.3">
      <c r="A39" s="657" t="s">
        <v>2053</v>
      </c>
      <c r="B39" s="634"/>
      <c r="C39" s="647">
        <v>0</v>
      </c>
      <c r="D39" s="634">
        <v>408.65</v>
      </c>
      <c r="E39" s="647">
        <v>1</v>
      </c>
      <c r="F39" s="635">
        <v>408.65</v>
      </c>
    </row>
    <row r="40" spans="1:6" ht="14.4" customHeight="1" x14ac:dyDescent="0.3">
      <c r="A40" s="657" t="s">
        <v>2054</v>
      </c>
      <c r="B40" s="634"/>
      <c r="C40" s="647">
        <v>0</v>
      </c>
      <c r="D40" s="634">
        <v>7323.6276008245113</v>
      </c>
      <c r="E40" s="647">
        <v>1</v>
      </c>
      <c r="F40" s="635">
        <v>7323.6276008245113</v>
      </c>
    </row>
    <row r="41" spans="1:6" ht="14.4" customHeight="1" x14ac:dyDescent="0.3">
      <c r="A41" s="657" t="s">
        <v>2055</v>
      </c>
      <c r="B41" s="634"/>
      <c r="C41" s="647">
        <v>0</v>
      </c>
      <c r="D41" s="634">
        <v>115.08999999999999</v>
      </c>
      <c r="E41" s="647">
        <v>1</v>
      </c>
      <c r="F41" s="635">
        <v>115.08999999999999</v>
      </c>
    </row>
    <row r="42" spans="1:6" ht="14.4" customHeight="1" x14ac:dyDescent="0.3">
      <c r="A42" s="657" t="s">
        <v>2056</v>
      </c>
      <c r="B42" s="634"/>
      <c r="C42" s="647">
        <v>0</v>
      </c>
      <c r="D42" s="634">
        <v>22736.631593704114</v>
      </c>
      <c r="E42" s="647">
        <v>1</v>
      </c>
      <c r="F42" s="635">
        <v>22736.631593704114</v>
      </c>
    </row>
    <row r="43" spans="1:6" ht="14.4" customHeight="1" x14ac:dyDescent="0.3">
      <c r="A43" s="657" t="s">
        <v>2057</v>
      </c>
      <c r="B43" s="634"/>
      <c r="C43" s="647">
        <v>0</v>
      </c>
      <c r="D43" s="634">
        <v>439.08000000000004</v>
      </c>
      <c r="E43" s="647">
        <v>1</v>
      </c>
      <c r="F43" s="635">
        <v>439.08000000000004</v>
      </c>
    </row>
    <row r="44" spans="1:6" ht="14.4" customHeight="1" x14ac:dyDescent="0.3">
      <c r="A44" s="657" t="s">
        <v>2058</v>
      </c>
      <c r="B44" s="634"/>
      <c r="C44" s="647">
        <v>0</v>
      </c>
      <c r="D44" s="634">
        <v>11230.804447371323</v>
      </c>
      <c r="E44" s="647">
        <v>1</v>
      </c>
      <c r="F44" s="635">
        <v>11230.804447371323</v>
      </c>
    </row>
    <row r="45" spans="1:6" ht="14.4" customHeight="1" x14ac:dyDescent="0.3">
      <c r="A45" s="657" t="s">
        <v>2059</v>
      </c>
      <c r="B45" s="634"/>
      <c r="C45" s="647">
        <v>0</v>
      </c>
      <c r="D45" s="634">
        <v>1103.6794141121832</v>
      </c>
      <c r="E45" s="647">
        <v>1</v>
      </c>
      <c r="F45" s="635">
        <v>1103.6794141121832</v>
      </c>
    </row>
    <row r="46" spans="1:6" ht="14.4" customHeight="1" x14ac:dyDescent="0.3">
      <c r="A46" s="657" t="s">
        <v>2060</v>
      </c>
      <c r="B46" s="634"/>
      <c r="C46" s="647">
        <v>0</v>
      </c>
      <c r="D46" s="634">
        <v>2990</v>
      </c>
      <c r="E46" s="647">
        <v>1</v>
      </c>
      <c r="F46" s="635">
        <v>2990</v>
      </c>
    </row>
    <row r="47" spans="1:6" ht="14.4" customHeight="1" x14ac:dyDescent="0.3">
      <c r="A47" s="657" t="s">
        <v>2061</v>
      </c>
      <c r="B47" s="634"/>
      <c r="C47" s="647">
        <v>0</v>
      </c>
      <c r="D47" s="634">
        <v>72.239783020758409</v>
      </c>
      <c r="E47" s="647">
        <v>1</v>
      </c>
      <c r="F47" s="635">
        <v>72.239783020758409</v>
      </c>
    </row>
    <row r="48" spans="1:6" ht="14.4" customHeight="1" x14ac:dyDescent="0.3">
      <c r="A48" s="657" t="s">
        <v>2062</v>
      </c>
      <c r="B48" s="634"/>
      <c r="C48" s="647">
        <v>0</v>
      </c>
      <c r="D48" s="634">
        <v>299.70999999999998</v>
      </c>
      <c r="E48" s="647">
        <v>1</v>
      </c>
      <c r="F48" s="635">
        <v>299.70999999999998</v>
      </c>
    </row>
    <row r="49" spans="1:6" ht="14.4" customHeight="1" x14ac:dyDescent="0.3">
      <c r="A49" s="657" t="s">
        <v>2063</v>
      </c>
      <c r="B49" s="634"/>
      <c r="C49" s="647">
        <v>0</v>
      </c>
      <c r="D49" s="634">
        <v>1040.4201042361606</v>
      </c>
      <c r="E49" s="647">
        <v>1</v>
      </c>
      <c r="F49" s="635">
        <v>1040.4201042361606</v>
      </c>
    </row>
    <row r="50" spans="1:6" ht="14.4" customHeight="1" x14ac:dyDescent="0.3">
      <c r="A50" s="657" t="s">
        <v>2064</v>
      </c>
      <c r="B50" s="634"/>
      <c r="C50" s="647">
        <v>0</v>
      </c>
      <c r="D50" s="634">
        <v>326.57999271573601</v>
      </c>
      <c r="E50" s="647">
        <v>1</v>
      </c>
      <c r="F50" s="635">
        <v>326.57999271573601</v>
      </c>
    </row>
    <row r="51" spans="1:6" ht="14.4" customHeight="1" x14ac:dyDescent="0.3">
      <c r="A51" s="657" t="s">
        <v>2065</v>
      </c>
      <c r="B51" s="634"/>
      <c r="C51" s="647">
        <v>0</v>
      </c>
      <c r="D51" s="634">
        <v>290.9602589402034</v>
      </c>
      <c r="E51" s="647">
        <v>1</v>
      </c>
      <c r="F51" s="635">
        <v>290.9602589402034</v>
      </c>
    </row>
    <row r="52" spans="1:6" ht="14.4" customHeight="1" x14ac:dyDescent="0.3">
      <c r="A52" s="657" t="s">
        <v>2066</v>
      </c>
      <c r="B52" s="634"/>
      <c r="C52" s="647">
        <v>0</v>
      </c>
      <c r="D52" s="634">
        <v>8024.7284357472654</v>
      </c>
      <c r="E52" s="647">
        <v>1</v>
      </c>
      <c r="F52" s="635">
        <v>8024.7284357472654</v>
      </c>
    </row>
    <row r="53" spans="1:6" ht="14.4" customHeight="1" x14ac:dyDescent="0.3">
      <c r="A53" s="657" t="s">
        <v>2067</v>
      </c>
      <c r="B53" s="634"/>
      <c r="C53" s="647">
        <v>0</v>
      </c>
      <c r="D53" s="634">
        <v>244.45905158050257</v>
      </c>
      <c r="E53" s="647">
        <v>1</v>
      </c>
      <c r="F53" s="635">
        <v>244.45905158050257</v>
      </c>
    </row>
    <row r="54" spans="1:6" ht="14.4" customHeight="1" x14ac:dyDescent="0.3">
      <c r="A54" s="657" t="s">
        <v>2068</v>
      </c>
      <c r="B54" s="634"/>
      <c r="C54" s="647">
        <v>0</v>
      </c>
      <c r="D54" s="634">
        <v>4381.3627518520025</v>
      </c>
      <c r="E54" s="647">
        <v>1</v>
      </c>
      <c r="F54" s="635">
        <v>4381.3627518520025</v>
      </c>
    </row>
    <row r="55" spans="1:6" ht="14.4" customHeight="1" x14ac:dyDescent="0.3">
      <c r="A55" s="657" t="s">
        <v>2069</v>
      </c>
      <c r="B55" s="634"/>
      <c r="C55" s="647">
        <v>0</v>
      </c>
      <c r="D55" s="634">
        <v>1182.389822314796</v>
      </c>
      <c r="E55" s="647">
        <v>1</v>
      </c>
      <c r="F55" s="635">
        <v>1182.389822314796</v>
      </c>
    </row>
    <row r="56" spans="1:6" ht="14.4" customHeight="1" x14ac:dyDescent="0.3">
      <c r="A56" s="657" t="s">
        <v>2070</v>
      </c>
      <c r="B56" s="634"/>
      <c r="C56" s="647">
        <v>0</v>
      </c>
      <c r="D56" s="634">
        <v>21447.5</v>
      </c>
      <c r="E56" s="647">
        <v>1</v>
      </c>
      <c r="F56" s="635">
        <v>21447.5</v>
      </c>
    </row>
    <row r="57" spans="1:6" ht="14.4" customHeight="1" x14ac:dyDescent="0.3">
      <c r="A57" s="657" t="s">
        <v>2071</v>
      </c>
      <c r="B57" s="634"/>
      <c r="C57" s="647">
        <v>0</v>
      </c>
      <c r="D57" s="634">
        <v>1045.5320642728511</v>
      </c>
      <c r="E57" s="647">
        <v>1</v>
      </c>
      <c r="F57" s="635">
        <v>1045.5320642728511</v>
      </c>
    </row>
    <row r="58" spans="1:6" ht="14.4" customHeight="1" x14ac:dyDescent="0.3">
      <c r="A58" s="657" t="s">
        <v>2072</v>
      </c>
      <c r="B58" s="634"/>
      <c r="C58" s="647">
        <v>0</v>
      </c>
      <c r="D58" s="634">
        <v>18860.599894624451</v>
      </c>
      <c r="E58" s="647">
        <v>1</v>
      </c>
      <c r="F58" s="635">
        <v>18860.599894624451</v>
      </c>
    </row>
    <row r="59" spans="1:6" ht="14.4" customHeight="1" x14ac:dyDescent="0.3">
      <c r="A59" s="657" t="s">
        <v>2073</v>
      </c>
      <c r="B59" s="634"/>
      <c r="C59" s="647">
        <v>0</v>
      </c>
      <c r="D59" s="634">
        <v>473.12129482266124</v>
      </c>
      <c r="E59" s="647">
        <v>1</v>
      </c>
      <c r="F59" s="635">
        <v>473.12129482266124</v>
      </c>
    </row>
    <row r="60" spans="1:6" ht="14.4" customHeight="1" x14ac:dyDescent="0.3">
      <c r="A60" s="657" t="s">
        <v>2074</v>
      </c>
      <c r="B60" s="634"/>
      <c r="C60" s="647">
        <v>0</v>
      </c>
      <c r="D60" s="634">
        <v>851.69936830835104</v>
      </c>
      <c r="E60" s="647">
        <v>1</v>
      </c>
      <c r="F60" s="635">
        <v>851.69936830835104</v>
      </c>
    </row>
    <row r="61" spans="1:6" ht="14.4" customHeight="1" x14ac:dyDescent="0.3">
      <c r="A61" s="657" t="s">
        <v>2075</v>
      </c>
      <c r="B61" s="634"/>
      <c r="C61" s="647">
        <v>0</v>
      </c>
      <c r="D61" s="634">
        <v>19531.409831253044</v>
      </c>
      <c r="E61" s="647">
        <v>1</v>
      </c>
      <c r="F61" s="635">
        <v>19531.409831253044</v>
      </c>
    </row>
    <row r="62" spans="1:6" ht="14.4" customHeight="1" x14ac:dyDescent="0.3">
      <c r="A62" s="657" t="s">
        <v>2076</v>
      </c>
      <c r="B62" s="634"/>
      <c r="C62" s="647">
        <v>0</v>
      </c>
      <c r="D62" s="634">
        <v>83.11</v>
      </c>
      <c r="E62" s="647">
        <v>1</v>
      </c>
      <c r="F62" s="635">
        <v>83.11</v>
      </c>
    </row>
    <row r="63" spans="1:6" ht="14.4" customHeight="1" x14ac:dyDescent="0.3">
      <c r="A63" s="657" t="s">
        <v>2077</v>
      </c>
      <c r="B63" s="634"/>
      <c r="C63" s="647">
        <v>0</v>
      </c>
      <c r="D63" s="634">
        <v>151.24999999999994</v>
      </c>
      <c r="E63" s="647">
        <v>1</v>
      </c>
      <c r="F63" s="635">
        <v>151.24999999999994</v>
      </c>
    </row>
    <row r="64" spans="1:6" ht="14.4" customHeight="1" x14ac:dyDescent="0.3">
      <c r="A64" s="657" t="s">
        <v>2078</v>
      </c>
      <c r="B64" s="634"/>
      <c r="C64" s="647">
        <v>0</v>
      </c>
      <c r="D64" s="634">
        <v>135.44999999999999</v>
      </c>
      <c r="E64" s="647">
        <v>1</v>
      </c>
      <c r="F64" s="635">
        <v>135.44999999999999</v>
      </c>
    </row>
    <row r="65" spans="1:6" ht="14.4" customHeight="1" x14ac:dyDescent="0.3">
      <c r="A65" s="657" t="s">
        <v>2079</v>
      </c>
      <c r="B65" s="634"/>
      <c r="C65" s="647">
        <v>0</v>
      </c>
      <c r="D65" s="634">
        <v>411.01600158948463</v>
      </c>
      <c r="E65" s="647">
        <v>1</v>
      </c>
      <c r="F65" s="635">
        <v>411.01600158948463</v>
      </c>
    </row>
    <row r="66" spans="1:6" ht="14.4" customHeight="1" x14ac:dyDescent="0.3">
      <c r="A66" s="657" t="s">
        <v>2080</v>
      </c>
      <c r="B66" s="634"/>
      <c r="C66" s="647">
        <v>0</v>
      </c>
      <c r="D66" s="634">
        <v>4482.1185365047859</v>
      </c>
      <c r="E66" s="647">
        <v>1</v>
      </c>
      <c r="F66" s="635">
        <v>4482.1185365047859</v>
      </c>
    </row>
    <row r="67" spans="1:6" ht="14.4" customHeight="1" x14ac:dyDescent="0.3">
      <c r="A67" s="657" t="s">
        <v>2081</v>
      </c>
      <c r="B67" s="634"/>
      <c r="C67" s="647">
        <v>0</v>
      </c>
      <c r="D67" s="634">
        <v>18125.595797224505</v>
      </c>
      <c r="E67" s="647">
        <v>1</v>
      </c>
      <c r="F67" s="635">
        <v>18125.595797224505</v>
      </c>
    </row>
    <row r="68" spans="1:6" ht="14.4" customHeight="1" x14ac:dyDescent="0.3">
      <c r="A68" s="657" t="s">
        <v>2082</v>
      </c>
      <c r="B68" s="634"/>
      <c r="C68" s="647">
        <v>0</v>
      </c>
      <c r="D68" s="634">
        <v>1502.0198345409767</v>
      </c>
      <c r="E68" s="647">
        <v>1</v>
      </c>
      <c r="F68" s="635">
        <v>1502.0198345409767</v>
      </c>
    </row>
    <row r="69" spans="1:6" ht="14.4" customHeight="1" thickBot="1" x14ac:dyDescent="0.35">
      <c r="A69" s="658" t="s">
        <v>2083</v>
      </c>
      <c r="B69" s="649"/>
      <c r="C69" s="650">
        <v>0</v>
      </c>
      <c r="D69" s="649">
        <v>661.41</v>
      </c>
      <c r="E69" s="650">
        <v>1</v>
      </c>
      <c r="F69" s="651">
        <v>661.41</v>
      </c>
    </row>
    <row r="70" spans="1:6" ht="14.4" customHeight="1" thickBot="1" x14ac:dyDescent="0.35">
      <c r="A70" s="652" t="s">
        <v>3</v>
      </c>
      <c r="B70" s="653">
        <v>18023.553333333333</v>
      </c>
      <c r="C70" s="654">
        <v>4.737681618800809E-2</v>
      </c>
      <c r="D70" s="653">
        <v>362406.25988605752</v>
      </c>
      <c r="E70" s="654">
        <v>0.95262318381199174</v>
      </c>
      <c r="F70" s="655">
        <v>380429.81321939093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2014-04-25T05:45:37Z</dcterms:modified>
</cp:coreProperties>
</file>